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Override PartName="/xl/drawings/drawing18.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userName="Монастыршин Алексей Павлович" reservationPassword="84F4"/>
  <workbookPr showInkAnnotation="0" defaultThemeVersion="124226"/>
  <workbookProtection lockStructure="1"/>
  <bookViews>
    <workbookView xWindow="3795" yWindow="2400" windowWidth="19320" windowHeight="10260" tabRatio="631" activeTab="2"/>
  </bookViews>
  <sheets>
    <sheet name="1 на 2021" sheetId="151" r:id="rId1"/>
    <sheet name="1 на 2022" sheetId="189" r:id="rId2"/>
    <sheet name="2" sheetId="12" r:id="rId3"/>
    <sheet name="3" sheetId="115" r:id="rId4"/>
    <sheet name="4" sheetId="125" r:id="rId5"/>
    <sheet name="5" sheetId="126" r:id="rId6"/>
    <sheet name="6" sheetId="119" r:id="rId7"/>
    <sheet name="7" sheetId="120" r:id="rId8"/>
    <sheet name="8" sheetId="122" r:id="rId9"/>
    <sheet name="9" sheetId="123" r:id="rId10"/>
    <sheet name="10" sheetId="117" r:id="rId11"/>
    <sheet name="11.1" sheetId="128" r:id="rId12"/>
    <sheet name="11.2" sheetId="187" r:id="rId13"/>
    <sheet name="11.3" sheetId="188" r:id="rId14"/>
    <sheet name="12" sheetId="127" r:id="rId15"/>
    <sheet name="13" sheetId="116" r:id="rId16"/>
    <sheet name="14" sheetId="165" r:id="rId17"/>
    <sheet name="15" sheetId="184" r:id="rId18"/>
    <sheet name="16" sheetId="185" r:id="rId19"/>
    <sheet name="17" sheetId="158" r:id="rId20"/>
    <sheet name="18" sheetId="124" r:id="rId21"/>
    <sheet name="19" sheetId="159" r:id="rId22"/>
    <sheet name="Лист1" sheetId="190" r:id="rId23"/>
  </sheets>
  <definedNames>
    <definedName name="_xlnm._FilterDatabase" localSheetId="20" hidden="1">'18'!#REF!</definedName>
    <definedName name="_xlnm._FilterDatabase" localSheetId="4" hidden="1">'4'!#REF!</definedName>
    <definedName name="_xlnm._FilterDatabase" localSheetId="5" hidden="1">'5'!#REF!</definedName>
    <definedName name="_xlnm._FilterDatabase" localSheetId="6" hidden="1">'6'!$A$20:$AY$20</definedName>
    <definedName name="_xlnm._FilterDatabase" localSheetId="7" hidden="1">'7'!$A$14:$CX$19</definedName>
    <definedName name="_xlnm._FilterDatabase" localSheetId="8" hidden="1">'8'!#REF!</definedName>
    <definedName name="_xlnm._FilterDatabase" localSheetId="9" hidden="1">'9'!#REF!</definedName>
    <definedName name="_xlnm.Print_Titles" localSheetId="0">'1 на 2021'!$16:$20</definedName>
    <definedName name="_xlnm.Print_Titles" localSheetId="12">'11.2'!$18:$18</definedName>
    <definedName name="_xlnm.Print_Titles" localSheetId="13">'11.3'!$15:$15</definedName>
    <definedName name="_xlnm.Print_Area" localSheetId="0">'1 на 2021'!$A$2:$BG$85</definedName>
    <definedName name="_xlnm.Print_Area" localSheetId="1">'1 на 2022'!$A$2:$BG$77</definedName>
    <definedName name="_xlnm.Print_Area" localSheetId="10">'10'!$A$2:$R$178</definedName>
    <definedName name="_xlnm.Print_Area" localSheetId="11">'11.1'!$A$2:$AH$36</definedName>
    <definedName name="_xlnm.Print_Area" localSheetId="12">'11.2'!$A$6:$O$155</definedName>
    <definedName name="_xlnm.Print_Area" localSheetId="13">'11.3'!$A$6:$I$28</definedName>
    <definedName name="_xlnm.Print_Area" localSheetId="14">'12'!$A$2:$AE$139</definedName>
    <definedName name="_xlnm.Print_Area" localSheetId="15">'13'!$A$2:$K$18</definedName>
    <definedName name="_xlnm.Print_Area" localSheetId="16">'14'!$A$2:$S$19</definedName>
    <definedName name="_xlnm.Print_Area" localSheetId="17">'15'!$A$2:$Y$25</definedName>
    <definedName name="_xlnm.Print_Area" localSheetId="18">'16'!$A$2:$X$27</definedName>
    <definedName name="_xlnm.Print_Area" localSheetId="19">'17'!$A$2:$F$18</definedName>
    <definedName name="_xlnm.Print_Area" localSheetId="20">'18'!$A$2:$E$19</definedName>
    <definedName name="_xlnm.Print_Area" localSheetId="21">'19'!$A$2:$B$13</definedName>
    <definedName name="_xlnm.Print_Area" localSheetId="2">'2'!$A$2:$CG$197</definedName>
    <definedName name="_xlnm.Print_Area" localSheetId="3">'3'!$A$2:$AO$198</definedName>
    <definedName name="_xlnm.Print_Area" localSheetId="4">'4'!$A$2:$CL$197</definedName>
    <definedName name="_xlnm.Print_Area" localSheetId="5">'5'!$A$2:$AL$85</definedName>
    <definedName name="_xlnm.Print_Area" localSheetId="6">'6'!$A$2:$AZ$196</definedName>
    <definedName name="_xlnm.Print_Area" localSheetId="7">'7'!$A$2:$CX$195</definedName>
    <definedName name="_xlnm.Print_Area" localSheetId="8">'8'!$A$2:$AH$69</definedName>
    <definedName name="_xlnm.Print_Area" localSheetId="9">'9'!$A$2:$K$201</definedName>
  </definedNames>
  <calcPr calcId="125725" iterate="1"/>
</workbook>
</file>

<file path=xl/calcChain.xml><?xml version="1.0" encoding="utf-8"?>
<calcChain xmlns="http://schemas.openxmlformats.org/spreadsheetml/2006/main">
  <c r="AR168" i="12"/>
  <c r="AR144"/>
  <c r="AH51"/>
  <c r="AH127"/>
  <c r="BU120" i="120"/>
  <c r="BU118" s="1"/>
  <c r="BT120"/>
  <c r="BS120"/>
  <c r="BR120"/>
  <c r="BQ120"/>
  <c r="BQ118" s="1"/>
  <c r="BP120"/>
  <c r="BO120"/>
  <c r="BT118"/>
  <c r="BS118"/>
  <c r="BR118"/>
  <c r="BP118"/>
  <c r="BO118"/>
  <c r="BG118"/>
  <c r="BF118"/>
  <c r="BE118"/>
  <c r="BD118"/>
  <c r="BC118"/>
  <c r="BB118"/>
  <c r="BA118"/>
  <c r="BV118"/>
  <c r="BW118"/>
  <c r="BX118"/>
  <c r="BY118"/>
  <c r="BZ118"/>
  <c r="CA118"/>
  <c r="CB118"/>
  <c r="CC118"/>
  <c r="CD118"/>
  <c r="CE118"/>
  <c r="CF118"/>
  <c r="CG118"/>
  <c r="CH118"/>
  <c r="CI118"/>
  <c r="BV120"/>
  <c r="BW120"/>
  <c r="BX120"/>
  <c r="BY120"/>
  <c r="BZ120"/>
  <c r="CA120"/>
  <c r="CB120"/>
  <c r="CC120"/>
  <c r="CD120"/>
  <c r="CE120"/>
  <c r="CF120"/>
  <c r="CG120"/>
  <c r="CH120"/>
  <c r="CI120"/>
  <c r="BN120"/>
  <c r="BM120"/>
  <c r="BL120"/>
  <c r="BK120"/>
  <c r="BJ120"/>
  <c r="BI120"/>
  <c r="BH120"/>
  <c r="BN118"/>
  <c r="BM118"/>
  <c r="BL118"/>
  <c r="BK118"/>
  <c r="BJ118"/>
  <c r="BI118"/>
  <c r="BH118"/>
  <c r="AZ120"/>
  <c r="AY120"/>
  <c r="AX120"/>
  <c r="AW120"/>
  <c r="AV120"/>
  <c r="AU120"/>
  <c r="AT120"/>
  <c r="AZ118"/>
  <c r="AY118"/>
  <c r="AX118"/>
  <c r="AW118"/>
  <c r="AV118"/>
  <c r="AU118"/>
  <c r="AT118"/>
  <c r="AL120"/>
  <c r="AK120"/>
  <c r="AJ120"/>
  <c r="AI120"/>
  <c r="AH120"/>
  <c r="AG120"/>
  <c r="AF120"/>
  <c r="AL118"/>
  <c r="AK118"/>
  <c r="AJ118"/>
  <c r="AI118"/>
  <c r="AH118"/>
  <c r="AG118"/>
  <c r="AF118"/>
  <c r="X120"/>
  <c r="X118" s="1"/>
  <c r="W120"/>
  <c r="V120"/>
  <c r="U120"/>
  <c r="T120"/>
  <c r="T118" s="1"/>
  <c r="S120"/>
  <c r="S118" s="1"/>
  <c r="R120"/>
  <c r="R118" s="1"/>
  <c r="W118"/>
  <c r="V118"/>
  <c r="U118"/>
  <c r="J120"/>
  <c r="J118" s="1"/>
  <c r="I120"/>
  <c r="H120"/>
  <c r="G120"/>
  <c r="F120"/>
  <c r="F118" s="1"/>
  <c r="E120"/>
  <c r="D120"/>
  <c r="I118"/>
  <c r="H118"/>
  <c r="G118"/>
  <c r="E118"/>
  <c r="D118"/>
  <c r="AS121" i="119"/>
  <c r="AS119" s="1"/>
  <c r="AR121"/>
  <c r="AR119" s="1"/>
  <c r="AQ121"/>
  <c r="AP121"/>
  <c r="AO121"/>
  <c r="AO119" s="1"/>
  <c r="AN121"/>
  <c r="AN119" s="1"/>
  <c r="AQ119"/>
  <c r="AP119"/>
  <c r="AG121"/>
  <c r="AG119" s="1"/>
  <c r="AF121"/>
  <c r="AF119" s="1"/>
  <c r="AE121"/>
  <c r="AD121"/>
  <c r="AC121"/>
  <c r="AC119" s="1"/>
  <c r="AB121"/>
  <c r="AB119" s="1"/>
  <c r="AE119"/>
  <c r="AD119"/>
  <c r="U121"/>
  <c r="U119" s="1"/>
  <c r="T121"/>
  <c r="T119" s="1"/>
  <c r="S121"/>
  <c r="R121"/>
  <c r="Q121"/>
  <c r="Q119" s="1"/>
  <c r="P121"/>
  <c r="P119" s="1"/>
  <c r="S119"/>
  <c r="R119"/>
  <c r="AM121"/>
  <c r="AM119" s="1"/>
  <c r="I121"/>
  <c r="I119" s="1"/>
  <c r="H121"/>
  <c r="H119" s="1"/>
  <c r="G121"/>
  <c r="G119" s="1"/>
  <c r="F121"/>
  <c r="F119" s="1"/>
  <c r="E121"/>
  <c r="E119" s="1"/>
  <c r="D121"/>
  <c r="D119" s="1"/>
  <c r="BB186" i="125"/>
  <c r="BA186"/>
  <c r="AZ186"/>
  <c r="AY186"/>
  <c r="AX186"/>
  <c r="AW186"/>
  <c r="AV186"/>
  <c r="BB122"/>
  <c r="BA122"/>
  <c r="BA120" s="1"/>
  <c r="AZ122"/>
  <c r="AY122"/>
  <c r="AX122"/>
  <c r="AW122"/>
  <c r="AW120" s="1"/>
  <c r="AV122"/>
  <c r="BB120"/>
  <c r="AZ120"/>
  <c r="AY120"/>
  <c r="AX120"/>
  <c r="AV120"/>
  <c r="AN186"/>
  <c r="AM186"/>
  <c r="AL186"/>
  <c r="AK186"/>
  <c r="AJ186"/>
  <c r="AI186"/>
  <c r="AH186"/>
  <c r="AN122"/>
  <c r="AM122"/>
  <c r="AM120" s="1"/>
  <c r="AL122"/>
  <c r="AK122"/>
  <c r="AJ122"/>
  <c r="AI122"/>
  <c r="AI120" s="1"/>
  <c r="AH122"/>
  <c r="AN120"/>
  <c r="AL120"/>
  <c r="AK120"/>
  <c r="AJ120"/>
  <c r="AH120"/>
  <c r="Z186"/>
  <c r="Y186"/>
  <c r="X186"/>
  <c r="W186"/>
  <c r="V186"/>
  <c r="U186"/>
  <c r="T186"/>
  <c r="Z122"/>
  <c r="Z120" s="1"/>
  <c r="Y122"/>
  <c r="Y120" s="1"/>
  <c r="X122"/>
  <c r="W122"/>
  <c r="V122"/>
  <c r="V120" s="1"/>
  <c r="U122"/>
  <c r="U120" s="1"/>
  <c r="T122"/>
  <c r="X120"/>
  <c r="W120"/>
  <c r="T120"/>
  <c r="L186"/>
  <c r="K186"/>
  <c r="J186"/>
  <c r="I186"/>
  <c r="H186"/>
  <c r="G186"/>
  <c r="F186"/>
  <c r="L122"/>
  <c r="K122"/>
  <c r="K120" s="1"/>
  <c r="J122"/>
  <c r="I122"/>
  <c r="H122"/>
  <c r="G122"/>
  <c r="G120" s="1"/>
  <c r="F122"/>
  <c r="L120"/>
  <c r="J120"/>
  <c r="I120"/>
  <c r="H120"/>
  <c r="F120"/>
  <c r="BL131" i="12"/>
  <c r="BL166"/>
  <c r="BL146"/>
  <c r="BL145"/>
  <c r="BL165"/>
  <c r="BL164"/>
  <c r="BL162"/>
  <c r="BL159"/>
  <c r="BL158"/>
  <c r="BL157"/>
  <c r="BL156"/>
  <c r="BL155"/>
  <c r="BL154"/>
  <c r="BL153"/>
  <c r="BL152"/>
  <c r="BL151"/>
  <c r="BL150"/>
  <c r="BL149"/>
  <c r="BL148"/>
  <c r="BL125"/>
  <c r="BL122"/>
  <c r="BL78"/>
  <c r="BL74"/>
  <c r="BL71"/>
  <c r="BL70"/>
  <c r="BL62"/>
  <c r="BL61"/>
  <c r="BL55"/>
  <c r="BL54"/>
  <c r="BB138"/>
  <c r="BB131"/>
  <c r="BB126"/>
  <c r="BB124"/>
  <c r="BB166"/>
  <c r="BB162"/>
  <c r="BB158"/>
  <c r="BB157"/>
  <c r="BB156"/>
  <c r="BB154"/>
  <c r="BB153"/>
  <c r="BB152"/>
  <c r="BB151"/>
  <c r="BB150"/>
  <c r="BB149"/>
  <c r="BB148"/>
  <c r="BB146"/>
  <c r="BB145"/>
  <c r="BB143"/>
  <c r="BB142"/>
  <c r="BB141"/>
  <c r="BB140"/>
  <c r="BB139"/>
  <c r="BB137"/>
  <c r="BB136"/>
  <c r="BB135"/>
  <c r="BB132"/>
  <c r="BB130"/>
  <c r="BB129"/>
  <c r="BB128"/>
  <c r="BB125"/>
  <c r="BB122"/>
  <c r="BB83" l="1"/>
  <c r="AX83" s="1"/>
  <c r="BB71"/>
  <c r="BB55"/>
  <c r="CC167"/>
  <c r="CD167"/>
  <c r="CE167"/>
  <c r="CF167"/>
  <c r="CC168"/>
  <c r="CD168"/>
  <c r="CE168"/>
  <c r="CF168"/>
  <c r="CB168" s="1"/>
  <c r="BX167"/>
  <c r="BW167" s="1"/>
  <c r="BY167"/>
  <c r="BZ167"/>
  <c r="CA167"/>
  <c r="BH122"/>
  <c r="BH123"/>
  <c r="BH124"/>
  <c r="BH125"/>
  <c r="BH126"/>
  <c r="BH127"/>
  <c r="BH128"/>
  <c r="BH129"/>
  <c r="BH130"/>
  <c r="BH131"/>
  <c r="BH132"/>
  <c r="BH133"/>
  <c r="BH134"/>
  <c r="BH135"/>
  <c r="BH136"/>
  <c r="BH137"/>
  <c r="BH138"/>
  <c r="BH139"/>
  <c r="BH140"/>
  <c r="BH141"/>
  <c r="BH142"/>
  <c r="BH143"/>
  <c r="BH144"/>
  <c r="BH145"/>
  <c r="BH146"/>
  <c r="BH147"/>
  <c r="BH148"/>
  <c r="BH149"/>
  <c r="BH150"/>
  <c r="BH151"/>
  <c r="BH152"/>
  <c r="BH153"/>
  <c r="BH154"/>
  <c r="BH155"/>
  <c r="BH156"/>
  <c r="BH157"/>
  <c r="BH158"/>
  <c r="BH159"/>
  <c r="BH160"/>
  <c r="BH161"/>
  <c r="BH162"/>
  <c r="BH163"/>
  <c r="BH164"/>
  <c r="BH165"/>
  <c r="BH166"/>
  <c r="BH167"/>
  <c r="BH168"/>
  <c r="BH52"/>
  <c r="BH53"/>
  <c r="BH54"/>
  <c r="BH55"/>
  <c r="BH56"/>
  <c r="BH57"/>
  <c r="BH58"/>
  <c r="BH59"/>
  <c r="BH60"/>
  <c r="BH61"/>
  <c r="BH62"/>
  <c r="BH63"/>
  <c r="BH64"/>
  <c r="BH65"/>
  <c r="BH66"/>
  <c r="BH67"/>
  <c r="BH68"/>
  <c r="BH69"/>
  <c r="BH70"/>
  <c r="BH71"/>
  <c r="BH72"/>
  <c r="BH73"/>
  <c r="BH74"/>
  <c r="BH75"/>
  <c r="BH76"/>
  <c r="BH77"/>
  <c r="BH78"/>
  <c r="BH79"/>
  <c r="BH80"/>
  <c r="BH81"/>
  <c r="BH82"/>
  <c r="BH83"/>
  <c r="BH84"/>
  <c r="BH85"/>
  <c r="BH86"/>
  <c r="BH87"/>
  <c r="BH88"/>
  <c r="BH89"/>
  <c r="BH90"/>
  <c r="BH91"/>
  <c r="BH92"/>
  <c r="BH93"/>
  <c r="BH94"/>
  <c r="BH95"/>
  <c r="BH96"/>
  <c r="BH97"/>
  <c r="BH98"/>
  <c r="BH99"/>
  <c r="BH100"/>
  <c r="BH101"/>
  <c r="BH102"/>
  <c r="BH103"/>
  <c r="BH104"/>
  <c r="BH105"/>
  <c r="BH106"/>
  <c r="BH107"/>
  <c r="BH108"/>
  <c r="BH109"/>
  <c r="BH110"/>
  <c r="BH111"/>
  <c r="BH112"/>
  <c r="BH113"/>
  <c r="BH114"/>
  <c r="BH115"/>
  <c r="BH116"/>
  <c r="BH117"/>
  <c r="BC167"/>
  <c r="AS167"/>
  <c r="AX122"/>
  <c r="AX123"/>
  <c r="AX124"/>
  <c r="AX125"/>
  <c r="AX126"/>
  <c r="AX127"/>
  <c r="AX128"/>
  <c r="AX129"/>
  <c r="AX130"/>
  <c r="AX131"/>
  <c r="AX132"/>
  <c r="AX133"/>
  <c r="AX134"/>
  <c r="AX135"/>
  <c r="AX136"/>
  <c r="AX137"/>
  <c r="AX138"/>
  <c r="AX139"/>
  <c r="AX140"/>
  <c r="AX141"/>
  <c r="AX142"/>
  <c r="AX143"/>
  <c r="AX144"/>
  <c r="AX145"/>
  <c r="AX146"/>
  <c r="AX147"/>
  <c r="AX148"/>
  <c r="AX149"/>
  <c r="AX150"/>
  <c r="AX151"/>
  <c r="AX152"/>
  <c r="AX153"/>
  <c r="AX154"/>
  <c r="AX155"/>
  <c r="AX156"/>
  <c r="AX157"/>
  <c r="AX158"/>
  <c r="AX159"/>
  <c r="AX160"/>
  <c r="AX161"/>
  <c r="AX162"/>
  <c r="AX163"/>
  <c r="AX164"/>
  <c r="AX165"/>
  <c r="AX166"/>
  <c r="AX167"/>
  <c r="AX168"/>
  <c r="AX52"/>
  <c r="AX53"/>
  <c r="AX54"/>
  <c r="AX55"/>
  <c r="AX56"/>
  <c r="AX57"/>
  <c r="AX58"/>
  <c r="AX59"/>
  <c r="AX60"/>
  <c r="AX61"/>
  <c r="AX62"/>
  <c r="AX63"/>
  <c r="AX64"/>
  <c r="AX65"/>
  <c r="AX66"/>
  <c r="AX67"/>
  <c r="AX68"/>
  <c r="AX69"/>
  <c r="AX70"/>
  <c r="AX71"/>
  <c r="AX72"/>
  <c r="AX73"/>
  <c r="AX74"/>
  <c r="AX75"/>
  <c r="AX76"/>
  <c r="AX77"/>
  <c r="AX78"/>
  <c r="AX79"/>
  <c r="AX80"/>
  <c r="AX81"/>
  <c r="AX82"/>
  <c r="AX84"/>
  <c r="AX85"/>
  <c r="AX86"/>
  <c r="AX87"/>
  <c r="AX88"/>
  <c r="AX89"/>
  <c r="AX90"/>
  <c r="AX91"/>
  <c r="AX92"/>
  <c r="AX93"/>
  <c r="AX94"/>
  <c r="AX95"/>
  <c r="AX96"/>
  <c r="AX97"/>
  <c r="AX98"/>
  <c r="AX99"/>
  <c r="AX100"/>
  <c r="AX101"/>
  <c r="AX102"/>
  <c r="AX103"/>
  <c r="AX104"/>
  <c r="AX105"/>
  <c r="AX106"/>
  <c r="AX107"/>
  <c r="AX108"/>
  <c r="AX109"/>
  <c r="AX110"/>
  <c r="AX111"/>
  <c r="AX112"/>
  <c r="AX113"/>
  <c r="AX114"/>
  <c r="AX115"/>
  <c r="AX116"/>
  <c r="AX117"/>
  <c r="BM188"/>
  <c r="BR188"/>
  <c r="BM189"/>
  <c r="BR189"/>
  <c r="BM190"/>
  <c r="BR190"/>
  <c r="BM191"/>
  <c r="BR191"/>
  <c r="BM192"/>
  <c r="BR192"/>
  <c r="BM193"/>
  <c r="BR193"/>
  <c r="BM194"/>
  <c r="BR194"/>
  <c r="BM195"/>
  <c r="BR195"/>
  <c r="BM196"/>
  <c r="BR196"/>
  <c r="BM197"/>
  <c r="BR197"/>
  <c r="BH188"/>
  <c r="BH189"/>
  <c r="BH190"/>
  <c r="BH191"/>
  <c r="BH192"/>
  <c r="BH193"/>
  <c r="BH194"/>
  <c r="BH195"/>
  <c r="BH196"/>
  <c r="BH197"/>
  <c r="BC197"/>
  <c r="BC196"/>
  <c r="BC195"/>
  <c r="BC194"/>
  <c r="BC193"/>
  <c r="BG192"/>
  <c r="BC192" s="1"/>
  <c r="BG191"/>
  <c r="BC191"/>
  <c r="BC190"/>
  <c r="BG189"/>
  <c r="BC189" s="1"/>
  <c r="BG188"/>
  <c r="BC188" s="1"/>
  <c r="BC187"/>
  <c r="AX188"/>
  <c r="AX189"/>
  <c r="AX190"/>
  <c r="AX191"/>
  <c r="AX192"/>
  <c r="AX193"/>
  <c r="AX194"/>
  <c r="AX195"/>
  <c r="AX196"/>
  <c r="AX197"/>
  <c r="AS197"/>
  <c r="AS196"/>
  <c r="AS195"/>
  <c r="AS194"/>
  <c r="AS193"/>
  <c r="AW192"/>
  <c r="AS192" s="1"/>
  <c r="AS191"/>
  <c r="AS190"/>
  <c r="AS189"/>
  <c r="AS188"/>
  <c r="AS187"/>
  <c r="AN188"/>
  <c r="AN189"/>
  <c r="AN190"/>
  <c r="AN191"/>
  <c r="AN192"/>
  <c r="AN193"/>
  <c r="AN194"/>
  <c r="AN195"/>
  <c r="AN196"/>
  <c r="AN197"/>
  <c r="AN187"/>
  <c r="AI197"/>
  <c r="AI196"/>
  <c r="AM195"/>
  <c r="AI195"/>
  <c r="AI194"/>
  <c r="AM193"/>
  <c r="AI193" s="1"/>
  <c r="AI192"/>
  <c r="AI191"/>
  <c r="AI190"/>
  <c r="AM189"/>
  <c r="AI189"/>
  <c r="AI188"/>
  <c r="AI187"/>
  <c r="AC197"/>
  <c r="Y197" s="1"/>
  <c r="AC196"/>
  <c r="Y196" s="1"/>
  <c r="AC195"/>
  <c r="Y195" s="1"/>
  <c r="AC194"/>
  <c r="Y194" s="1"/>
  <c r="AC193"/>
  <c r="Y193" s="1"/>
  <c r="AC192"/>
  <c r="Y192" s="1"/>
  <c r="AC191"/>
  <c r="Y191" s="1"/>
  <c r="AC190"/>
  <c r="Y190" s="1"/>
  <c r="AC189"/>
  <c r="Y189" s="1"/>
  <c r="AC188"/>
  <c r="Y188" s="1"/>
  <c r="AC187"/>
  <c r="Y187" s="1"/>
  <c r="AN168"/>
  <c r="AR167"/>
  <c r="AN167" s="1"/>
  <c r="AR121"/>
  <c r="AR166"/>
  <c r="CF166" s="1"/>
  <c r="AR123"/>
  <c r="AN123" s="1"/>
  <c r="AR51"/>
  <c r="AI167"/>
  <c r="AN122"/>
  <c r="AN124"/>
  <c r="AN125"/>
  <c r="AN126"/>
  <c r="AN127"/>
  <c r="AN128"/>
  <c r="AN129"/>
  <c r="AN130"/>
  <c r="AN131"/>
  <c r="AN132"/>
  <c r="AN133"/>
  <c r="AN134"/>
  <c r="AN135"/>
  <c r="AN136"/>
  <c r="AN137"/>
  <c r="AN138"/>
  <c r="AN139"/>
  <c r="AN140"/>
  <c r="AN141"/>
  <c r="AN142"/>
  <c r="AN143"/>
  <c r="AN144"/>
  <c r="AN145"/>
  <c r="AN146"/>
  <c r="AN147"/>
  <c r="AN148"/>
  <c r="AN149"/>
  <c r="AN150"/>
  <c r="AN151"/>
  <c r="AN152"/>
  <c r="AN153"/>
  <c r="AN154"/>
  <c r="AN155"/>
  <c r="AN156"/>
  <c r="AN157"/>
  <c r="AN158"/>
  <c r="AN159"/>
  <c r="AN160"/>
  <c r="AN161"/>
  <c r="AN162"/>
  <c r="AN163"/>
  <c r="AN164"/>
  <c r="AN165"/>
  <c r="AN166"/>
  <c r="AN52"/>
  <c r="AN53"/>
  <c r="AN54"/>
  <c r="AN55"/>
  <c r="AN56"/>
  <c r="AN57"/>
  <c r="AN58"/>
  <c r="AN59"/>
  <c r="AN60"/>
  <c r="AN61"/>
  <c r="AN62"/>
  <c r="AN63"/>
  <c r="AN64"/>
  <c r="AN65"/>
  <c r="AN66"/>
  <c r="AN67"/>
  <c r="AN68"/>
  <c r="AN69"/>
  <c r="AN70"/>
  <c r="AN71"/>
  <c r="AN72"/>
  <c r="AN73"/>
  <c r="AN74"/>
  <c r="AN75"/>
  <c r="AN76"/>
  <c r="AN77"/>
  <c r="AN78"/>
  <c r="AN79"/>
  <c r="AN80"/>
  <c r="AN81"/>
  <c r="AN82"/>
  <c r="AN83"/>
  <c r="AN84"/>
  <c r="AN85"/>
  <c r="AN86"/>
  <c r="AN87"/>
  <c r="AN88"/>
  <c r="AN89"/>
  <c r="AN90"/>
  <c r="AN91"/>
  <c r="AN92"/>
  <c r="AN93"/>
  <c r="AN94"/>
  <c r="AN95"/>
  <c r="AN96"/>
  <c r="AN97"/>
  <c r="AN98"/>
  <c r="AN99"/>
  <c r="AN100"/>
  <c r="AN101"/>
  <c r="AN102"/>
  <c r="AN103"/>
  <c r="AN104"/>
  <c r="AN105"/>
  <c r="AN106"/>
  <c r="AN107"/>
  <c r="AN108"/>
  <c r="AN109"/>
  <c r="AN110"/>
  <c r="AN111"/>
  <c r="AN112"/>
  <c r="AN113"/>
  <c r="AN114"/>
  <c r="AN115"/>
  <c r="AN116"/>
  <c r="AN117"/>
  <c r="AD127"/>
  <c r="AH123"/>
  <c r="AD123" s="1"/>
  <c r="AH121"/>
  <c r="AH134"/>
  <c r="AD134" s="1"/>
  <c r="AH133"/>
  <c r="AD133" s="1"/>
  <c r="S168"/>
  <c r="S167"/>
  <c r="CE166"/>
  <c r="CD166"/>
  <c r="CC166"/>
  <c r="CA166"/>
  <c r="BZ166"/>
  <c r="BY166"/>
  <c r="BX166"/>
  <c r="BW166" s="1"/>
  <c r="BR166"/>
  <c r="BM166"/>
  <c r="BC166"/>
  <c r="AS166"/>
  <c r="AI166"/>
  <c r="AD166"/>
  <c r="Y166"/>
  <c r="S166"/>
  <c r="Q166"/>
  <c r="O166"/>
  <c r="AD122"/>
  <c r="AD124"/>
  <c r="AD125"/>
  <c r="AD126"/>
  <c r="AD128"/>
  <c r="AD129"/>
  <c r="AD130"/>
  <c r="AD131"/>
  <c r="AD132"/>
  <c r="AD135"/>
  <c r="AD136"/>
  <c r="AD137"/>
  <c r="AD138"/>
  <c r="AD139"/>
  <c r="AD140"/>
  <c r="AD141"/>
  <c r="AD142"/>
  <c r="AD143"/>
  <c r="AD144"/>
  <c r="AD145"/>
  <c r="AD146"/>
  <c r="AD147"/>
  <c r="AD148"/>
  <c r="AD149"/>
  <c r="AD150"/>
  <c r="AD151"/>
  <c r="AD152"/>
  <c r="AD153"/>
  <c r="AD154"/>
  <c r="AD155"/>
  <c r="AD156"/>
  <c r="AD157"/>
  <c r="AD158"/>
  <c r="AD159"/>
  <c r="AD160"/>
  <c r="AD161"/>
  <c r="AD162"/>
  <c r="AD163"/>
  <c r="AD164"/>
  <c r="AD165"/>
  <c r="AD168"/>
  <c r="AH83"/>
  <c r="BM52"/>
  <c r="BR52"/>
  <c r="BM53"/>
  <c r="BR53"/>
  <c r="BM54"/>
  <c r="BR54"/>
  <c r="BM55"/>
  <c r="BR55"/>
  <c r="BM56"/>
  <c r="BR56"/>
  <c r="BM57"/>
  <c r="BR57"/>
  <c r="BM58"/>
  <c r="BR58"/>
  <c r="BM59"/>
  <c r="BR59"/>
  <c r="BM60"/>
  <c r="BR60"/>
  <c r="BM61"/>
  <c r="BR61"/>
  <c r="BM62"/>
  <c r="BR62"/>
  <c r="BM63"/>
  <c r="BR63"/>
  <c r="BM64"/>
  <c r="BR64"/>
  <c r="BM65"/>
  <c r="BR65"/>
  <c r="BM66"/>
  <c r="BR66"/>
  <c r="BM67"/>
  <c r="BR67"/>
  <c r="BM68"/>
  <c r="BR68"/>
  <c r="BM69"/>
  <c r="BR69"/>
  <c r="BM70"/>
  <c r="BR70"/>
  <c r="BM71"/>
  <c r="BR71"/>
  <c r="BM72"/>
  <c r="BR72"/>
  <c r="BM73"/>
  <c r="BR73"/>
  <c r="BM74"/>
  <c r="BR74"/>
  <c r="BM75"/>
  <c r="BR75"/>
  <c r="BM76"/>
  <c r="BR76"/>
  <c r="BM77"/>
  <c r="BR77"/>
  <c r="BM78"/>
  <c r="BR78"/>
  <c r="BM79"/>
  <c r="BR79"/>
  <c r="BM80"/>
  <c r="BR80"/>
  <c r="BM81"/>
  <c r="BR81"/>
  <c r="BM82"/>
  <c r="BR82"/>
  <c r="BM83"/>
  <c r="BR83"/>
  <c r="BM84"/>
  <c r="BR84"/>
  <c r="BM85"/>
  <c r="BR85"/>
  <c r="BM86"/>
  <c r="BR86"/>
  <c r="BM87"/>
  <c r="BR87"/>
  <c r="BM88"/>
  <c r="BR88"/>
  <c r="BM89"/>
  <c r="BR89"/>
  <c r="BM90"/>
  <c r="BR90"/>
  <c r="BM91"/>
  <c r="BR91"/>
  <c r="BM92"/>
  <c r="BR92"/>
  <c r="BM93"/>
  <c r="BR93"/>
  <c r="BM94"/>
  <c r="BR94"/>
  <c r="BM95"/>
  <c r="BR95"/>
  <c r="BM96"/>
  <c r="BR96"/>
  <c r="BM97"/>
  <c r="BR97"/>
  <c r="BM98"/>
  <c r="BR98"/>
  <c r="BM99"/>
  <c r="BR99"/>
  <c r="BM100"/>
  <c r="BR100"/>
  <c r="BM101"/>
  <c r="BR101"/>
  <c r="BM102"/>
  <c r="BR102"/>
  <c r="BM103"/>
  <c r="BR103"/>
  <c r="BM104"/>
  <c r="BR104"/>
  <c r="BM105"/>
  <c r="BR105"/>
  <c r="BM106"/>
  <c r="BR106"/>
  <c r="BM107"/>
  <c r="BR107"/>
  <c r="BM108"/>
  <c r="BR108"/>
  <c r="BM109"/>
  <c r="BR109"/>
  <c r="BM110"/>
  <c r="BR110"/>
  <c r="BM111"/>
  <c r="BR111"/>
  <c r="BM112"/>
  <c r="BR112"/>
  <c r="BM113"/>
  <c r="BR113"/>
  <c r="BM114"/>
  <c r="BR114"/>
  <c r="BM115"/>
  <c r="BR115"/>
  <c r="BM116"/>
  <c r="BR116"/>
  <c r="BM117"/>
  <c r="BR117"/>
  <c r="BM122"/>
  <c r="BR122"/>
  <c r="BM123"/>
  <c r="BR123"/>
  <c r="BM124"/>
  <c r="BR124"/>
  <c r="BM125"/>
  <c r="BR125"/>
  <c r="BM126"/>
  <c r="BR126"/>
  <c r="BM127"/>
  <c r="BR127"/>
  <c r="BM128"/>
  <c r="BR128"/>
  <c r="BM129"/>
  <c r="BR129"/>
  <c r="BM130"/>
  <c r="BR130"/>
  <c r="BM131"/>
  <c r="BR131"/>
  <c r="BM132"/>
  <c r="BR132"/>
  <c r="BM133"/>
  <c r="BR133"/>
  <c r="BM134"/>
  <c r="BR134"/>
  <c r="BM135"/>
  <c r="BR135"/>
  <c r="BM136"/>
  <c r="BR136"/>
  <c r="BM137"/>
  <c r="BR137"/>
  <c r="BM138"/>
  <c r="BR138"/>
  <c r="BM139"/>
  <c r="BR139"/>
  <c r="BM140"/>
  <c r="BR140"/>
  <c r="BM141"/>
  <c r="BR141"/>
  <c r="BM142"/>
  <c r="BR142"/>
  <c r="BM143"/>
  <c r="BR143"/>
  <c r="BM144"/>
  <c r="BR144"/>
  <c r="BM145"/>
  <c r="BR145"/>
  <c r="BM146"/>
  <c r="BR146"/>
  <c r="BM147"/>
  <c r="BR147"/>
  <c r="BM148"/>
  <c r="BR148"/>
  <c r="BM149"/>
  <c r="BR149"/>
  <c r="BM150"/>
  <c r="BR150"/>
  <c r="BM151"/>
  <c r="BR151"/>
  <c r="BM152"/>
  <c r="BR152"/>
  <c r="BM153"/>
  <c r="BR153"/>
  <c r="BM154"/>
  <c r="BR154"/>
  <c r="BM155"/>
  <c r="BR155"/>
  <c r="BM156"/>
  <c r="BR156"/>
  <c r="BM157"/>
  <c r="BR157"/>
  <c r="BM158"/>
  <c r="BR158"/>
  <c r="BM159"/>
  <c r="BR159"/>
  <c r="BM160"/>
  <c r="BR160"/>
  <c r="BM161"/>
  <c r="BR161"/>
  <c r="BM162"/>
  <c r="BR162"/>
  <c r="BM163"/>
  <c r="BR163"/>
  <c r="BM164"/>
  <c r="BR164"/>
  <c r="BM165"/>
  <c r="BR165"/>
  <c r="BM168"/>
  <c r="BR168"/>
  <c r="BC168"/>
  <c r="BG165"/>
  <c r="BC165" s="1"/>
  <c r="BC164"/>
  <c r="BG163"/>
  <c r="BC163" s="1"/>
  <c r="BC162"/>
  <c r="BG161"/>
  <c r="BC161"/>
  <c r="BG160"/>
  <c r="BC160" s="1"/>
  <c r="BC159"/>
  <c r="BC158"/>
  <c r="BC157"/>
  <c r="BC156"/>
  <c r="BC155"/>
  <c r="BG154"/>
  <c r="BC154" s="1"/>
  <c r="BC153"/>
  <c r="BC152"/>
  <c r="BC151"/>
  <c r="BC150"/>
  <c r="BC149"/>
  <c r="BC148"/>
  <c r="BC147"/>
  <c r="BC146"/>
  <c r="BC145"/>
  <c r="BC144"/>
  <c r="BC143"/>
  <c r="BC142"/>
  <c r="BC141"/>
  <c r="BC140"/>
  <c r="BC139"/>
  <c r="BC138"/>
  <c r="BC137"/>
  <c r="BC136"/>
  <c r="BC135"/>
  <c r="BC134"/>
  <c r="BC133"/>
  <c r="BC132"/>
  <c r="BC131"/>
  <c r="BC130"/>
  <c r="BC129"/>
  <c r="BC128"/>
  <c r="BC127"/>
  <c r="BC126"/>
  <c r="BC125"/>
  <c r="BC124"/>
  <c r="BC123"/>
  <c r="BC122"/>
  <c r="BC121"/>
  <c r="AS168"/>
  <c r="AW165"/>
  <c r="AS165" s="1"/>
  <c r="AW164"/>
  <c r="AS164"/>
  <c r="AW163"/>
  <c r="AS163" s="1"/>
  <c r="AS162"/>
  <c r="AW161"/>
  <c r="AS161" s="1"/>
  <c r="AW160"/>
  <c r="AS160"/>
  <c r="AW159"/>
  <c r="AS159" s="1"/>
  <c r="AS158"/>
  <c r="AS157"/>
  <c r="AS156"/>
  <c r="AW155"/>
  <c r="AS155" s="1"/>
  <c r="AW154"/>
  <c r="AS154"/>
  <c r="AS153"/>
  <c r="AS152"/>
  <c r="AS151"/>
  <c r="AS150"/>
  <c r="AS149"/>
  <c r="AS148"/>
  <c r="AS147"/>
  <c r="AS146"/>
  <c r="AS145"/>
  <c r="AS144"/>
  <c r="AS143"/>
  <c r="AS142"/>
  <c r="AS141"/>
  <c r="AS140"/>
  <c r="AS139"/>
  <c r="AS138"/>
  <c r="AS137"/>
  <c r="AS136"/>
  <c r="AS135"/>
  <c r="AS134"/>
  <c r="AS133"/>
  <c r="AS132"/>
  <c r="AS131"/>
  <c r="AS130"/>
  <c r="AS129"/>
  <c r="AS128"/>
  <c r="AS127"/>
  <c r="AS126"/>
  <c r="AS125"/>
  <c r="AS124"/>
  <c r="AS123"/>
  <c r="AS122"/>
  <c r="AS121"/>
  <c r="AI168"/>
  <c r="AM165"/>
  <c r="AI165" s="1"/>
  <c r="AM164"/>
  <c r="AI164"/>
  <c r="AI163"/>
  <c r="AM162"/>
  <c r="AI162"/>
  <c r="AM161"/>
  <c r="AI161" s="1"/>
  <c r="AM160"/>
  <c r="AI160"/>
  <c r="AM159"/>
  <c r="AI159" s="1"/>
  <c r="AM158"/>
  <c r="AI158"/>
  <c r="AM157"/>
  <c r="AI157" s="1"/>
  <c r="AM156"/>
  <c r="AI156"/>
  <c r="AM155"/>
  <c r="AI155" s="1"/>
  <c r="AM154"/>
  <c r="AI154"/>
  <c r="AI153"/>
  <c r="AI152"/>
  <c r="AI151"/>
  <c r="AI150"/>
  <c r="AI149"/>
  <c r="AI148"/>
  <c r="AI147"/>
  <c r="AI146"/>
  <c r="AI145"/>
  <c r="AI144"/>
  <c r="AI143"/>
  <c r="AI142"/>
  <c r="AI141"/>
  <c r="AI140"/>
  <c r="AI139"/>
  <c r="AI138"/>
  <c r="AI137"/>
  <c r="AI136"/>
  <c r="AI135"/>
  <c r="AI134"/>
  <c r="AI133"/>
  <c r="AI132"/>
  <c r="AI131"/>
  <c r="AI130"/>
  <c r="AI129"/>
  <c r="AI128"/>
  <c r="AI127"/>
  <c r="AI126"/>
  <c r="AI125"/>
  <c r="AI124"/>
  <c r="AI123"/>
  <c r="AM122"/>
  <c r="AI122"/>
  <c r="AI121"/>
  <c r="Y168"/>
  <c r="Y165"/>
  <c r="Y164"/>
  <c r="Y163"/>
  <c r="AC162"/>
  <c r="Y162"/>
  <c r="Y161"/>
  <c r="AC160"/>
  <c r="Y160"/>
  <c r="AC159"/>
  <c r="Y159" s="1"/>
  <c r="AC158"/>
  <c r="Y158"/>
  <c r="AC157"/>
  <c r="Y157" s="1"/>
  <c r="AC156"/>
  <c r="Y156"/>
  <c r="AC155"/>
  <c r="Y155" s="1"/>
  <c r="AC154"/>
  <c r="Y154"/>
  <c r="AC153"/>
  <c r="Y153" s="1"/>
  <c r="AC152"/>
  <c r="Y152"/>
  <c r="AC151"/>
  <c r="Y151" s="1"/>
  <c r="AC150"/>
  <c r="Y150"/>
  <c r="AC149"/>
  <c r="Y149" s="1"/>
  <c r="AC148"/>
  <c r="Y148"/>
  <c r="AC147"/>
  <c r="Y147" s="1"/>
  <c r="Y146"/>
  <c r="Y145"/>
  <c r="Y144"/>
  <c r="Y143"/>
  <c r="Y142"/>
  <c r="Y141"/>
  <c r="Y140"/>
  <c r="Y139"/>
  <c r="Y138"/>
  <c r="Y137"/>
  <c r="Y136"/>
  <c r="Y135"/>
  <c r="Y134"/>
  <c r="Y133"/>
  <c r="Y132"/>
  <c r="AC131"/>
  <c r="Y131" s="1"/>
  <c r="Y130"/>
  <c r="Y129"/>
  <c r="Y128"/>
  <c r="Y127"/>
  <c r="Y126"/>
  <c r="AC125"/>
  <c r="Y125" s="1"/>
  <c r="Y124"/>
  <c r="Y123"/>
  <c r="AC122"/>
  <c r="Y122" s="1"/>
  <c r="Y121"/>
  <c r="BC82"/>
  <c r="BC81"/>
  <c r="BC80"/>
  <c r="BC79"/>
  <c r="BC78"/>
  <c r="BC77"/>
  <c r="BC76"/>
  <c r="BC75"/>
  <c r="BC74"/>
  <c r="BC73"/>
  <c r="BC72"/>
  <c r="BC71"/>
  <c r="BC70"/>
  <c r="BC69"/>
  <c r="BC68"/>
  <c r="BC67"/>
  <c r="BC66"/>
  <c r="BC65"/>
  <c r="BC64"/>
  <c r="BC63"/>
  <c r="BC62"/>
  <c r="BC61"/>
  <c r="BC60"/>
  <c r="BC59"/>
  <c r="BC58"/>
  <c r="BC57"/>
  <c r="BC56"/>
  <c r="BC55"/>
  <c r="BC54"/>
  <c r="BC53"/>
  <c r="BC52"/>
  <c r="BC51"/>
  <c r="AS82"/>
  <c r="AS81"/>
  <c r="AS80"/>
  <c r="AS79"/>
  <c r="AS78"/>
  <c r="AS77"/>
  <c r="AS76"/>
  <c r="AS75"/>
  <c r="AS74"/>
  <c r="AS73"/>
  <c r="AS72"/>
  <c r="AS71"/>
  <c r="AS70"/>
  <c r="AS69"/>
  <c r="AS68"/>
  <c r="AS67"/>
  <c r="AS66"/>
  <c r="AS65"/>
  <c r="AS64"/>
  <c r="AS63"/>
  <c r="AS62"/>
  <c r="AS61"/>
  <c r="AS60"/>
  <c r="AS59"/>
  <c r="AS58"/>
  <c r="AS57"/>
  <c r="AS56"/>
  <c r="AS55"/>
  <c r="AS54"/>
  <c r="AS53"/>
  <c r="AS52"/>
  <c r="AS51"/>
  <c r="AI82"/>
  <c r="AI81"/>
  <c r="AI80"/>
  <c r="AI79"/>
  <c r="AI78"/>
  <c r="AI77"/>
  <c r="AI76"/>
  <c r="AI75"/>
  <c r="AI74"/>
  <c r="AI73"/>
  <c r="AI72"/>
  <c r="AI71"/>
  <c r="AI70"/>
  <c r="AI69"/>
  <c r="AI68"/>
  <c r="AI67"/>
  <c r="AI66"/>
  <c r="AI65"/>
  <c r="AI64"/>
  <c r="AI63"/>
  <c r="AI62"/>
  <c r="AI61"/>
  <c r="AI60"/>
  <c r="AI59"/>
  <c r="AI58"/>
  <c r="AI57"/>
  <c r="AI56"/>
  <c r="AI55"/>
  <c r="AI54"/>
  <c r="AI53"/>
  <c r="AI52"/>
  <c r="AI51"/>
  <c r="Y82"/>
  <c r="Y81"/>
  <c r="Y80"/>
  <c r="Y79"/>
  <c r="Y78"/>
  <c r="Y77"/>
  <c r="Y76"/>
  <c r="Y75"/>
  <c r="Y74"/>
  <c r="Y73"/>
  <c r="Y72"/>
  <c r="Y71"/>
  <c r="Y70"/>
  <c r="Y69"/>
  <c r="Y68"/>
  <c r="Y67"/>
  <c r="Y66"/>
  <c r="AC65"/>
  <c r="Y65"/>
  <c r="Y64"/>
  <c r="Y63"/>
  <c r="Y62"/>
  <c r="Y61"/>
  <c r="Y60"/>
  <c r="Y59"/>
  <c r="Y58"/>
  <c r="Y57"/>
  <c r="Y56"/>
  <c r="Y55"/>
  <c r="Y54"/>
  <c r="Y53"/>
  <c r="Y52"/>
  <c r="Y51"/>
  <c r="V66"/>
  <c r="V65"/>
  <c r="V64"/>
  <c r="V63"/>
  <c r="V62"/>
  <c r="V61"/>
  <c r="V60"/>
  <c r="V59"/>
  <c r="V58"/>
  <c r="V57"/>
  <c r="V53"/>
  <c r="V52"/>
  <c r="V51"/>
  <c r="T117"/>
  <c r="T116"/>
  <c r="T115"/>
  <c r="T114"/>
  <c r="T113"/>
  <c r="T112"/>
  <c r="T111"/>
  <c r="T110"/>
  <c r="T109"/>
  <c r="T108"/>
  <c r="T107"/>
  <c r="T106"/>
  <c r="T105"/>
  <c r="T104"/>
  <c r="T103"/>
  <c r="T102"/>
  <c r="T101"/>
  <c r="T100"/>
  <c r="T99"/>
  <c r="T98"/>
  <c r="T97"/>
  <c r="T96"/>
  <c r="T95"/>
  <c r="T94"/>
  <c r="T93"/>
  <c r="T92"/>
  <c r="T91"/>
  <c r="T90"/>
  <c r="T89"/>
  <c r="T88"/>
  <c r="T87"/>
  <c r="T86"/>
  <c r="T85"/>
  <c r="T84"/>
  <c r="T83"/>
  <c r="Q168"/>
  <c r="Q165"/>
  <c r="Q164"/>
  <c r="Q163"/>
  <c r="Q162"/>
  <c r="Q161"/>
  <c r="Q160"/>
  <c r="Q159"/>
  <c r="Q158"/>
  <c r="Q157"/>
  <c r="Q156"/>
  <c r="Q155"/>
  <c r="Q154"/>
  <c r="Q153"/>
  <c r="Q152"/>
  <c r="Q151"/>
  <c r="Q150"/>
  <c r="Q149"/>
  <c r="Q148"/>
  <c r="Q147"/>
  <c r="Q146"/>
  <c r="Q145"/>
  <c r="Q144"/>
  <c r="Q143"/>
  <c r="Q142"/>
  <c r="Q141"/>
  <c r="Q140"/>
  <c r="Q139"/>
  <c r="Q138"/>
  <c r="Q137"/>
  <c r="Q136"/>
  <c r="Q135"/>
  <c r="Q134"/>
  <c r="Q133"/>
  <c r="Q132"/>
  <c r="Q131"/>
  <c r="Q130"/>
  <c r="Q129"/>
  <c r="Q128"/>
  <c r="Q127"/>
  <c r="Q126"/>
  <c r="Q125"/>
  <c r="Q124"/>
  <c r="Q123"/>
  <c r="Q122"/>
  <c r="Q121"/>
  <c r="AM167" i="115"/>
  <c r="AN167"/>
  <c r="AM168"/>
  <c r="AN168"/>
  <c r="P167"/>
  <c r="P168"/>
  <c r="K167"/>
  <c r="K168"/>
  <c r="AN166"/>
  <c r="AM166"/>
  <c r="P166"/>
  <c r="K166"/>
  <c r="AE120"/>
  <c r="AE118" s="1"/>
  <c r="CB167" i="12" l="1"/>
  <c r="CB166"/>
  <c r="K165" i="115" l="1"/>
  <c r="K164"/>
  <c r="K163"/>
  <c r="K162"/>
  <c r="K161"/>
  <c r="K160"/>
  <c r="K159"/>
  <c r="K158"/>
  <c r="K157"/>
  <c r="K156"/>
  <c r="K155"/>
  <c r="K154"/>
  <c r="K153"/>
  <c r="K152"/>
  <c r="K151"/>
  <c r="K150"/>
  <c r="K149"/>
  <c r="K148"/>
  <c r="K147"/>
  <c r="K146"/>
  <c r="K145"/>
  <c r="K144"/>
  <c r="K143"/>
  <c r="K142"/>
  <c r="K141"/>
  <c r="K140"/>
  <c r="K139"/>
  <c r="K138"/>
  <c r="K137"/>
  <c r="K136"/>
  <c r="O135"/>
  <c r="K135"/>
  <c r="K134"/>
  <c r="K133"/>
  <c r="K132"/>
  <c r="K131"/>
  <c r="O130"/>
  <c r="K130" s="1"/>
  <c r="O129"/>
  <c r="K129"/>
  <c r="O128"/>
  <c r="K128" s="1"/>
  <c r="K127"/>
  <c r="O126"/>
  <c r="K126" s="1"/>
  <c r="O125"/>
  <c r="K125" s="1"/>
  <c r="O124"/>
  <c r="K124" s="1"/>
  <c r="O123"/>
  <c r="K123" s="1"/>
  <c r="O122"/>
  <c r="K122" s="1"/>
  <c r="O121"/>
  <c r="K121" s="1"/>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63"/>
  <c r="K62"/>
  <c r="K61"/>
  <c r="K60"/>
  <c r="K59"/>
  <c r="K58"/>
  <c r="K57"/>
  <c r="K56"/>
  <c r="K55"/>
  <c r="K54"/>
  <c r="K53"/>
  <c r="K52"/>
  <c r="K51"/>
  <c r="AN121" i="12" l="1"/>
  <c r="CJ166" i="120" l="1"/>
  <c r="CK166"/>
  <c r="CL166"/>
  <c r="CM166"/>
  <c r="CN166"/>
  <c r="CO166"/>
  <c r="CP166"/>
  <c r="CQ166"/>
  <c r="CR166"/>
  <c r="CS166"/>
  <c r="CT166"/>
  <c r="CU166"/>
  <c r="CV166"/>
  <c r="CW166"/>
  <c r="K120"/>
  <c r="L120"/>
  <c r="M120"/>
  <c r="N120"/>
  <c r="O120"/>
  <c r="P120"/>
  <c r="Q120"/>
  <c r="Y120"/>
  <c r="Z120"/>
  <c r="AA120"/>
  <c r="AB120"/>
  <c r="AC120"/>
  <c r="AD120"/>
  <c r="AE120"/>
  <c r="AE118" s="1"/>
  <c r="AM120"/>
  <c r="AN120"/>
  <c r="AO120"/>
  <c r="AO118" s="1"/>
  <c r="AP120"/>
  <c r="AQ120"/>
  <c r="AR120"/>
  <c r="AS120"/>
  <c r="BA120"/>
  <c r="BB120"/>
  <c r="BC120"/>
  <c r="BD120"/>
  <c r="BE120"/>
  <c r="BF120"/>
  <c r="BG120"/>
  <c r="CJ83"/>
  <c r="CK83"/>
  <c r="CL83"/>
  <c r="CM83"/>
  <c r="CN83"/>
  <c r="CO83"/>
  <c r="CP83"/>
  <c r="CQ83"/>
  <c r="CR83"/>
  <c r="CS83"/>
  <c r="CT83"/>
  <c r="CU83"/>
  <c r="CV83"/>
  <c r="CW83"/>
  <c r="CJ84"/>
  <c r="CK84"/>
  <c r="CL84"/>
  <c r="CM84"/>
  <c r="CN84"/>
  <c r="CO84"/>
  <c r="CP84"/>
  <c r="CQ84"/>
  <c r="CR84"/>
  <c r="CS84"/>
  <c r="CT84"/>
  <c r="CU84"/>
  <c r="CV84"/>
  <c r="CW84"/>
  <c r="CJ85"/>
  <c r="CK85"/>
  <c r="CL85"/>
  <c r="CM85"/>
  <c r="CN85"/>
  <c r="CO85"/>
  <c r="CP85"/>
  <c r="CQ85"/>
  <c r="CR85"/>
  <c r="CS85"/>
  <c r="CT85"/>
  <c r="CU85"/>
  <c r="CV85"/>
  <c r="CW85"/>
  <c r="CJ86"/>
  <c r="CK86"/>
  <c r="CL86"/>
  <c r="CM86"/>
  <c r="CN86"/>
  <c r="CO86"/>
  <c r="CP86"/>
  <c r="CQ86"/>
  <c r="CR86"/>
  <c r="CS86"/>
  <c r="CT86"/>
  <c r="CU86"/>
  <c r="CV86"/>
  <c r="CW86"/>
  <c r="CJ87"/>
  <c r="CK87"/>
  <c r="CL87"/>
  <c r="CM87"/>
  <c r="CN87"/>
  <c r="CO87"/>
  <c r="CP87"/>
  <c r="CQ87"/>
  <c r="CR87"/>
  <c r="CS87"/>
  <c r="CT87"/>
  <c r="CU87"/>
  <c r="CV87"/>
  <c r="CW87"/>
  <c r="CJ88"/>
  <c r="CK88"/>
  <c r="CL88"/>
  <c r="CM88"/>
  <c r="CN88"/>
  <c r="CO88"/>
  <c r="CP88"/>
  <c r="CQ88"/>
  <c r="CR88"/>
  <c r="CS88"/>
  <c r="CT88"/>
  <c r="CU88"/>
  <c r="CV88"/>
  <c r="CW88"/>
  <c r="CJ89"/>
  <c r="CK89"/>
  <c r="CL89"/>
  <c r="CM89"/>
  <c r="CN89"/>
  <c r="CO89"/>
  <c r="CP89"/>
  <c r="CQ89"/>
  <c r="CR89"/>
  <c r="CS89"/>
  <c r="CT89"/>
  <c r="CU89"/>
  <c r="CV89"/>
  <c r="CW89"/>
  <c r="CJ90"/>
  <c r="CK90"/>
  <c r="CL90"/>
  <c r="CM90"/>
  <c r="CN90"/>
  <c r="CO90"/>
  <c r="CP90"/>
  <c r="CQ90"/>
  <c r="CR90"/>
  <c r="CS90"/>
  <c r="CT90"/>
  <c r="CU90"/>
  <c r="CV90"/>
  <c r="CW90"/>
  <c r="CJ91"/>
  <c r="CK91"/>
  <c r="CL91"/>
  <c r="CM91"/>
  <c r="CN91"/>
  <c r="CO91"/>
  <c r="CP91"/>
  <c r="CQ91"/>
  <c r="CR91"/>
  <c r="CS91"/>
  <c r="CT91"/>
  <c r="CU91"/>
  <c r="CV91"/>
  <c r="CW91"/>
  <c r="CJ92"/>
  <c r="CK92"/>
  <c r="CL92"/>
  <c r="CM92"/>
  <c r="CN92"/>
  <c r="CO92"/>
  <c r="CP92"/>
  <c r="CQ92"/>
  <c r="CR92"/>
  <c r="CS92"/>
  <c r="CT92"/>
  <c r="CU92"/>
  <c r="CV92"/>
  <c r="CW92"/>
  <c r="CJ93"/>
  <c r="CK93"/>
  <c r="CL93"/>
  <c r="CM93"/>
  <c r="CN93"/>
  <c r="CO93"/>
  <c r="CP93"/>
  <c r="CQ93"/>
  <c r="CR93"/>
  <c r="CS93"/>
  <c r="CT93"/>
  <c r="CU93"/>
  <c r="CV93"/>
  <c r="CW93"/>
  <c r="CJ94"/>
  <c r="CK94"/>
  <c r="CL94"/>
  <c r="CM94"/>
  <c r="CN94"/>
  <c r="CO94"/>
  <c r="CP94"/>
  <c r="CQ94"/>
  <c r="CR94"/>
  <c r="CS94"/>
  <c r="CT94"/>
  <c r="CU94"/>
  <c r="CV94"/>
  <c r="CW94"/>
  <c r="CJ95"/>
  <c r="CK95"/>
  <c r="CL95"/>
  <c r="CM95"/>
  <c r="CN95"/>
  <c r="CO95"/>
  <c r="CP95"/>
  <c r="CQ95"/>
  <c r="CR95"/>
  <c r="CS95"/>
  <c r="CT95"/>
  <c r="CU95"/>
  <c r="CV95"/>
  <c r="CW95"/>
  <c r="CJ96"/>
  <c r="CK96"/>
  <c r="CL96"/>
  <c r="CM96"/>
  <c r="CN96"/>
  <c r="CO96"/>
  <c r="CP96"/>
  <c r="CQ96"/>
  <c r="CR96"/>
  <c r="CS96"/>
  <c r="CT96"/>
  <c r="CU96"/>
  <c r="CV96"/>
  <c r="CW96"/>
  <c r="CJ97"/>
  <c r="CK97"/>
  <c r="CL97"/>
  <c r="CM97"/>
  <c r="CN97"/>
  <c r="CO97"/>
  <c r="CP97"/>
  <c r="CQ97"/>
  <c r="CR97"/>
  <c r="CS97"/>
  <c r="CT97"/>
  <c r="CU97"/>
  <c r="CV97"/>
  <c r="CW97"/>
  <c r="CJ98"/>
  <c r="CK98"/>
  <c r="CL98"/>
  <c r="CM98"/>
  <c r="CN98"/>
  <c r="CO98"/>
  <c r="CP98"/>
  <c r="CQ98"/>
  <c r="CR98"/>
  <c r="CS98"/>
  <c r="CT98"/>
  <c r="CU98"/>
  <c r="CV98"/>
  <c r="CW98"/>
  <c r="CJ99"/>
  <c r="CK99"/>
  <c r="CL99"/>
  <c r="CM99"/>
  <c r="CN99"/>
  <c r="CO99"/>
  <c r="CP99"/>
  <c r="CQ99"/>
  <c r="CR99"/>
  <c r="CS99"/>
  <c r="CT99"/>
  <c r="CU99"/>
  <c r="CV99"/>
  <c r="CW99"/>
  <c r="CJ100"/>
  <c r="CK100"/>
  <c r="CL100"/>
  <c r="CM100"/>
  <c r="CN100"/>
  <c r="CO100"/>
  <c r="CP100"/>
  <c r="CQ100"/>
  <c r="CR100"/>
  <c r="CS100"/>
  <c r="CT100"/>
  <c r="CU100"/>
  <c r="CV100"/>
  <c r="CW100"/>
  <c r="CJ101"/>
  <c r="CK101"/>
  <c r="CL101"/>
  <c r="CM101"/>
  <c r="CN101"/>
  <c r="CO101"/>
  <c r="CP101"/>
  <c r="CQ101"/>
  <c r="CR101"/>
  <c r="CS101"/>
  <c r="CT101"/>
  <c r="CU101"/>
  <c r="CV101"/>
  <c r="CW101"/>
  <c r="CJ102"/>
  <c r="CK102"/>
  <c r="CL102"/>
  <c r="CM102"/>
  <c r="CN102"/>
  <c r="CO102"/>
  <c r="CP102"/>
  <c r="CQ102"/>
  <c r="CR102"/>
  <c r="CS102"/>
  <c r="CT102"/>
  <c r="CU102"/>
  <c r="CV102"/>
  <c r="CW102"/>
  <c r="CJ103"/>
  <c r="CK103"/>
  <c r="CL103"/>
  <c r="CM103"/>
  <c r="CN103"/>
  <c r="CO103"/>
  <c r="CP103"/>
  <c r="CQ103"/>
  <c r="CR103"/>
  <c r="CS103"/>
  <c r="CT103"/>
  <c r="CU103"/>
  <c r="CV103"/>
  <c r="CW103"/>
  <c r="CJ104"/>
  <c r="CK104"/>
  <c r="CL104"/>
  <c r="CM104"/>
  <c r="CN104"/>
  <c r="CO104"/>
  <c r="CP104"/>
  <c r="CQ104"/>
  <c r="CR104"/>
  <c r="CS104"/>
  <c r="CT104"/>
  <c r="CU104"/>
  <c r="CV104"/>
  <c r="CW104"/>
  <c r="CJ105"/>
  <c r="CK105"/>
  <c r="CL105"/>
  <c r="CM105"/>
  <c r="CN105"/>
  <c r="CO105"/>
  <c r="CP105"/>
  <c r="CQ105"/>
  <c r="CR105"/>
  <c r="CS105"/>
  <c r="CT105"/>
  <c r="CU105"/>
  <c r="CV105"/>
  <c r="CW105"/>
  <c r="CJ106"/>
  <c r="CK106"/>
  <c r="CL106"/>
  <c r="CM106"/>
  <c r="CN106"/>
  <c r="CO106"/>
  <c r="CP106"/>
  <c r="CQ106"/>
  <c r="CR106"/>
  <c r="CS106"/>
  <c r="CT106"/>
  <c r="CU106"/>
  <c r="CV106"/>
  <c r="CW106"/>
  <c r="CJ107"/>
  <c r="CK107"/>
  <c r="CL107"/>
  <c r="CM107"/>
  <c r="CN107"/>
  <c r="CO107"/>
  <c r="CP107"/>
  <c r="CQ107"/>
  <c r="CR107"/>
  <c r="CS107"/>
  <c r="CT107"/>
  <c r="CU107"/>
  <c r="CV107"/>
  <c r="CW107"/>
  <c r="CJ108"/>
  <c r="CK108"/>
  <c r="CL108"/>
  <c r="CM108"/>
  <c r="CN108"/>
  <c r="CO108"/>
  <c r="CP108"/>
  <c r="CQ108"/>
  <c r="CR108"/>
  <c r="CS108"/>
  <c r="CT108"/>
  <c r="CU108"/>
  <c r="CV108"/>
  <c r="CW108"/>
  <c r="CJ109"/>
  <c r="CK109"/>
  <c r="CL109"/>
  <c r="CM109"/>
  <c r="CN109"/>
  <c r="CO109"/>
  <c r="CP109"/>
  <c r="CQ109"/>
  <c r="CR109"/>
  <c r="CS109"/>
  <c r="CT109"/>
  <c r="CU109"/>
  <c r="CV109"/>
  <c r="CW109"/>
  <c r="CJ110"/>
  <c r="CK110"/>
  <c r="CL110"/>
  <c r="CM110"/>
  <c r="CN110"/>
  <c r="CO110"/>
  <c r="CP110"/>
  <c r="CQ110"/>
  <c r="CR110"/>
  <c r="CS110"/>
  <c r="CT110"/>
  <c r="CU110"/>
  <c r="CV110"/>
  <c r="CW110"/>
  <c r="CJ111"/>
  <c r="CK111"/>
  <c r="CL111"/>
  <c r="CM111"/>
  <c r="CN111"/>
  <c r="CO111"/>
  <c r="CP111"/>
  <c r="CQ111"/>
  <c r="CR111"/>
  <c r="CS111"/>
  <c r="CT111"/>
  <c r="CU111"/>
  <c r="CV111"/>
  <c r="CW111"/>
  <c r="CJ112"/>
  <c r="CK112"/>
  <c r="CL112"/>
  <c r="CM112"/>
  <c r="CN112"/>
  <c r="CO112"/>
  <c r="CP112"/>
  <c r="CQ112"/>
  <c r="CR112"/>
  <c r="CS112"/>
  <c r="CT112"/>
  <c r="CU112"/>
  <c r="CV112"/>
  <c r="CW112"/>
  <c r="CJ113"/>
  <c r="CK113"/>
  <c r="CL113"/>
  <c r="CM113"/>
  <c r="CN113"/>
  <c r="CO113"/>
  <c r="CP113"/>
  <c r="CQ113"/>
  <c r="CR113"/>
  <c r="CS113"/>
  <c r="CT113"/>
  <c r="CU113"/>
  <c r="CV113"/>
  <c r="CW113"/>
  <c r="CJ114"/>
  <c r="CK114"/>
  <c r="CL114"/>
  <c r="CM114"/>
  <c r="CN114"/>
  <c r="CO114"/>
  <c r="CP114"/>
  <c r="CQ114"/>
  <c r="CR114"/>
  <c r="CS114"/>
  <c r="CT114"/>
  <c r="CU114"/>
  <c r="CV114"/>
  <c r="CW114"/>
  <c r="CJ115"/>
  <c r="CK115"/>
  <c r="CL115"/>
  <c r="CM115"/>
  <c r="CN115"/>
  <c r="CO115"/>
  <c r="CP115"/>
  <c r="CQ115"/>
  <c r="CR115"/>
  <c r="CS115"/>
  <c r="CT115"/>
  <c r="CU115"/>
  <c r="CV115"/>
  <c r="CW115"/>
  <c r="CJ116"/>
  <c r="CK116"/>
  <c r="CL116"/>
  <c r="CM116"/>
  <c r="CN116"/>
  <c r="CO116"/>
  <c r="CP116"/>
  <c r="CQ116"/>
  <c r="CR116"/>
  <c r="CS116"/>
  <c r="CT116"/>
  <c r="CU116"/>
  <c r="CV116"/>
  <c r="CW116"/>
  <c r="CJ117"/>
  <c r="CK117"/>
  <c r="CL117"/>
  <c r="CM117"/>
  <c r="CN117"/>
  <c r="CO117"/>
  <c r="CP117"/>
  <c r="CQ117"/>
  <c r="CR117"/>
  <c r="CS117"/>
  <c r="CT117"/>
  <c r="CU117"/>
  <c r="CV117"/>
  <c r="CW117"/>
  <c r="L118"/>
  <c r="K118"/>
  <c r="M118"/>
  <c r="E51"/>
  <c r="F51"/>
  <c r="G51"/>
  <c r="H51"/>
  <c r="I51"/>
  <c r="J51"/>
  <c r="K51"/>
  <c r="L51"/>
  <c r="M51"/>
  <c r="N51"/>
  <c r="O51"/>
  <c r="P51"/>
  <c r="Q51"/>
  <c r="R51"/>
  <c r="S51"/>
  <c r="T51"/>
  <c r="U51"/>
  <c r="V51"/>
  <c r="W51"/>
  <c r="X51"/>
  <c r="Y51"/>
  <c r="Z51"/>
  <c r="AA51"/>
  <c r="AB51"/>
  <c r="AC51"/>
  <c r="AD51"/>
  <c r="AE51"/>
  <c r="AF51"/>
  <c r="AG51"/>
  <c r="AH51"/>
  <c r="AI51"/>
  <c r="AJ51"/>
  <c r="AK51"/>
  <c r="AL51"/>
  <c r="AM51"/>
  <c r="AN51"/>
  <c r="AO51"/>
  <c r="AO49" s="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D51"/>
  <c r="J121" i="119"/>
  <c r="K121"/>
  <c r="K119" s="1"/>
  <c r="L121"/>
  <c r="L119" s="1"/>
  <c r="M121"/>
  <c r="M119" s="1"/>
  <c r="N121"/>
  <c r="N119" s="1"/>
  <c r="O121"/>
  <c r="O119" s="1"/>
  <c r="V121"/>
  <c r="W121"/>
  <c r="X121"/>
  <c r="Y121"/>
  <c r="Z121"/>
  <c r="AA121"/>
  <c r="AH121"/>
  <c r="AI121"/>
  <c r="AJ121"/>
  <c r="AK121"/>
  <c r="AL121"/>
  <c r="AT121"/>
  <c r="AU121"/>
  <c r="AV121"/>
  <c r="AW121"/>
  <c r="AX121"/>
  <c r="AY121"/>
  <c r="AI50"/>
  <c r="AY50"/>
  <c r="F52"/>
  <c r="G52"/>
  <c r="H52"/>
  <c r="I52"/>
  <c r="J52"/>
  <c r="K52"/>
  <c r="L52"/>
  <c r="M52"/>
  <c r="N52"/>
  <c r="O52"/>
  <c r="P52"/>
  <c r="Q52"/>
  <c r="R52"/>
  <c r="S52"/>
  <c r="T52"/>
  <c r="U52"/>
  <c r="V52"/>
  <c r="W52"/>
  <c r="X52"/>
  <c r="Y52"/>
  <c r="Z52"/>
  <c r="AA52"/>
  <c r="AA50" s="1"/>
  <c r="AB52"/>
  <c r="AB50" s="1"/>
  <c r="AC52"/>
  <c r="AC50" s="1"/>
  <c r="AD52"/>
  <c r="AD50" s="1"/>
  <c r="AE52"/>
  <c r="AE50" s="1"/>
  <c r="AF52"/>
  <c r="AF50" s="1"/>
  <c r="AG52"/>
  <c r="AG50" s="1"/>
  <c r="AH52"/>
  <c r="AH50" s="1"/>
  <c r="AI52"/>
  <c r="AJ52"/>
  <c r="AJ50" s="1"/>
  <c r="AK52"/>
  <c r="AK50" s="1"/>
  <c r="AL52"/>
  <c r="AL50" s="1"/>
  <c r="AM52"/>
  <c r="AM50" s="1"/>
  <c r="AN52"/>
  <c r="AN50" s="1"/>
  <c r="AO52"/>
  <c r="AO50" s="1"/>
  <c r="AP52"/>
  <c r="AP50" s="1"/>
  <c r="AQ52"/>
  <c r="AQ50" s="1"/>
  <c r="AR52"/>
  <c r="AR50" s="1"/>
  <c r="AS52"/>
  <c r="AS50" s="1"/>
  <c r="AT52"/>
  <c r="AT50" s="1"/>
  <c r="AU52"/>
  <c r="AU50" s="1"/>
  <c r="AV52"/>
  <c r="AV50" s="1"/>
  <c r="AW52"/>
  <c r="AW50" s="1"/>
  <c r="AX52"/>
  <c r="AX50" s="1"/>
  <c r="AY52"/>
  <c r="E52"/>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E27"/>
  <c r="AA57" i="126"/>
  <c r="AB57"/>
  <c r="AC57"/>
  <c r="AD57"/>
  <c r="AE57"/>
  <c r="Z57"/>
  <c r="AA52"/>
  <c r="AB52"/>
  <c r="AC52"/>
  <c r="AD52"/>
  <c r="AE52"/>
  <c r="Z52"/>
  <c r="AG54"/>
  <c r="AH54"/>
  <c r="AI54"/>
  <c r="AJ54"/>
  <c r="AK54"/>
  <c r="AL54"/>
  <c r="CF189" i="125"/>
  <c r="CF190"/>
  <c r="CF191"/>
  <c r="CF192"/>
  <c r="CF193"/>
  <c r="CF194"/>
  <c r="CF195"/>
  <c r="CF196"/>
  <c r="CF197"/>
  <c r="CF188"/>
  <c r="CF187"/>
  <c r="E122"/>
  <c r="M122"/>
  <c r="N122"/>
  <c r="O122"/>
  <c r="P122"/>
  <c r="Q122"/>
  <c r="R122"/>
  <c r="S122"/>
  <c r="AA122"/>
  <c r="AB122"/>
  <c r="AC122"/>
  <c r="AD122"/>
  <c r="AE122"/>
  <c r="AF122"/>
  <c r="AG122"/>
  <c r="AO122"/>
  <c r="AP122"/>
  <c r="AQ122"/>
  <c r="AR122"/>
  <c r="AS122"/>
  <c r="AT122"/>
  <c r="AU122"/>
  <c r="BC122"/>
  <c r="BD122"/>
  <c r="BE122"/>
  <c r="BF122"/>
  <c r="BG122"/>
  <c r="BH122"/>
  <c r="BI122"/>
  <c r="BJ122"/>
  <c r="BK122"/>
  <c r="BL122"/>
  <c r="BM122"/>
  <c r="BN122"/>
  <c r="BO122"/>
  <c r="BP122"/>
  <c r="BQ122"/>
  <c r="BR122"/>
  <c r="BS122"/>
  <c r="BT122"/>
  <c r="BU122"/>
  <c r="BV122"/>
  <c r="BW122"/>
  <c r="D122"/>
  <c r="BX168"/>
  <c r="BY168"/>
  <c r="BZ168"/>
  <c r="CA168"/>
  <c r="CB168"/>
  <c r="CC168"/>
  <c r="CD168"/>
  <c r="CE168"/>
  <c r="CF168"/>
  <c r="CG168"/>
  <c r="CH168"/>
  <c r="CI168"/>
  <c r="CJ168"/>
  <c r="CK168"/>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D52"/>
  <c r="BX85"/>
  <c r="BY85"/>
  <c r="BZ85"/>
  <c r="CA85"/>
  <c r="CB85"/>
  <c r="CC85"/>
  <c r="CD85"/>
  <c r="CE85"/>
  <c r="CF85"/>
  <c r="CG85"/>
  <c r="CH85"/>
  <c r="CI85"/>
  <c r="CJ85"/>
  <c r="CK85"/>
  <c r="BX86"/>
  <c r="BY86"/>
  <c r="BZ86"/>
  <c r="CA86"/>
  <c r="CB86"/>
  <c r="CC86"/>
  <c r="CD86"/>
  <c r="CE86"/>
  <c r="CF86"/>
  <c r="CG86"/>
  <c r="CH86"/>
  <c r="CI86"/>
  <c r="CJ86"/>
  <c r="CK86"/>
  <c r="BX87"/>
  <c r="BY87"/>
  <c r="BZ87"/>
  <c r="CA87"/>
  <c r="CB87"/>
  <c r="CC87"/>
  <c r="CD87"/>
  <c r="CE87"/>
  <c r="CF87"/>
  <c r="CG87"/>
  <c r="CH87"/>
  <c r="CI87"/>
  <c r="CJ87"/>
  <c r="CK87"/>
  <c r="BX88"/>
  <c r="BY88"/>
  <c r="BZ88"/>
  <c r="CA88"/>
  <c r="CB88"/>
  <c r="CC88"/>
  <c r="CD88"/>
  <c r="CE88"/>
  <c r="CF88"/>
  <c r="CG88"/>
  <c r="CH88"/>
  <c r="CI88"/>
  <c r="CJ88"/>
  <c r="CK88"/>
  <c r="BX89"/>
  <c r="BY89"/>
  <c r="BZ89"/>
  <c r="CA89"/>
  <c r="CB89"/>
  <c r="CC89"/>
  <c r="CD89"/>
  <c r="CE89"/>
  <c r="CF89"/>
  <c r="CG89"/>
  <c r="CH89"/>
  <c r="CI89"/>
  <c r="CJ89"/>
  <c r="CK89"/>
  <c r="BX90"/>
  <c r="BY90"/>
  <c r="BZ90"/>
  <c r="CA90"/>
  <c r="CB90"/>
  <c r="CC90"/>
  <c r="CD90"/>
  <c r="CE90"/>
  <c r="CF90"/>
  <c r="CG90"/>
  <c r="CH90"/>
  <c r="CI90"/>
  <c r="CJ90"/>
  <c r="CK90"/>
  <c r="BX91"/>
  <c r="BY91"/>
  <c r="BZ91"/>
  <c r="CA91"/>
  <c r="CB91"/>
  <c r="CC91"/>
  <c r="CD91"/>
  <c r="CE91"/>
  <c r="CF91"/>
  <c r="CG91"/>
  <c r="CH91"/>
  <c r="CI91"/>
  <c r="CJ91"/>
  <c r="CK91"/>
  <c r="BX92"/>
  <c r="BY92"/>
  <c r="BZ92"/>
  <c r="CA92"/>
  <c r="CB92"/>
  <c r="CC92"/>
  <c r="CD92"/>
  <c r="CE92"/>
  <c r="CF92"/>
  <c r="CG92"/>
  <c r="CH92"/>
  <c r="CI92"/>
  <c r="CJ92"/>
  <c r="CK92"/>
  <c r="BX93"/>
  <c r="BY93"/>
  <c r="BZ93"/>
  <c r="CA93"/>
  <c r="CB93"/>
  <c r="CC93"/>
  <c r="CD93"/>
  <c r="CE93"/>
  <c r="CF93"/>
  <c r="CG93"/>
  <c r="CH93"/>
  <c r="CI93"/>
  <c r="CJ93"/>
  <c r="CK93"/>
  <c r="BX94"/>
  <c r="BY94"/>
  <c r="BZ94"/>
  <c r="CA94"/>
  <c r="CB94"/>
  <c r="CC94"/>
  <c r="CD94"/>
  <c r="CE94"/>
  <c r="CF94"/>
  <c r="CG94"/>
  <c r="CH94"/>
  <c r="CI94"/>
  <c r="CJ94"/>
  <c r="CK94"/>
  <c r="BX95"/>
  <c r="BY95"/>
  <c r="BZ95"/>
  <c r="CA95"/>
  <c r="CB95"/>
  <c r="CC95"/>
  <c r="CD95"/>
  <c r="CE95"/>
  <c r="CF95"/>
  <c r="CG95"/>
  <c r="CH95"/>
  <c r="CI95"/>
  <c r="CJ95"/>
  <c r="CK95"/>
  <c r="BX96"/>
  <c r="BY96"/>
  <c r="BZ96"/>
  <c r="CA96"/>
  <c r="CB96"/>
  <c r="CC96"/>
  <c r="CD96"/>
  <c r="CE96"/>
  <c r="CF96"/>
  <c r="CG96"/>
  <c r="CH96"/>
  <c r="CI96"/>
  <c r="CJ96"/>
  <c r="CK96"/>
  <c r="BX97"/>
  <c r="BY97"/>
  <c r="BZ97"/>
  <c r="CA97"/>
  <c r="CB97"/>
  <c r="CC97"/>
  <c r="CD97"/>
  <c r="CE97"/>
  <c r="CF97"/>
  <c r="CG97"/>
  <c r="CH97"/>
  <c r="CI97"/>
  <c r="CJ97"/>
  <c r="CK97"/>
  <c r="BX98"/>
  <c r="BY98"/>
  <c r="BZ98"/>
  <c r="CA98"/>
  <c r="CB98"/>
  <c r="CC98"/>
  <c r="CD98"/>
  <c r="CE98"/>
  <c r="CF98"/>
  <c r="CG98"/>
  <c r="CH98"/>
  <c r="CI98"/>
  <c r="CJ98"/>
  <c r="CK98"/>
  <c r="BX99"/>
  <c r="BY99"/>
  <c r="BZ99"/>
  <c r="CA99"/>
  <c r="CB99"/>
  <c r="CC99"/>
  <c r="CD99"/>
  <c r="CE99"/>
  <c r="CF99"/>
  <c r="CG99"/>
  <c r="CH99"/>
  <c r="CI99"/>
  <c r="CJ99"/>
  <c r="CK99"/>
  <c r="BX100"/>
  <c r="BY100"/>
  <c r="BZ100"/>
  <c r="CA100"/>
  <c r="CB100"/>
  <c r="CC100"/>
  <c r="CD100"/>
  <c r="CE100"/>
  <c r="CF100"/>
  <c r="CG100"/>
  <c r="CH100"/>
  <c r="CI100"/>
  <c r="CJ100"/>
  <c r="CK100"/>
  <c r="BX101"/>
  <c r="BY101"/>
  <c r="BZ101"/>
  <c r="CA101"/>
  <c r="CB101"/>
  <c r="CC101"/>
  <c r="CD101"/>
  <c r="CE101"/>
  <c r="CF101"/>
  <c r="CG101"/>
  <c r="CH101"/>
  <c r="CI101"/>
  <c r="CJ101"/>
  <c r="CK101"/>
  <c r="BX102"/>
  <c r="BY102"/>
  <c r="BZ102"/>
  <c r="CA102"/>
  <c r="CB102"/>
  <c r="CC102"/>
  <c r="CD102"/>
  <c r="CE102"/>
  <c r="CF102"/>
  <c r="CG102"/>
  <c r="CH102"/>
  <c r="CI102"/>
  <c r="CJ102"/>
  <c r="CK102"/>
  <c r="BX103"/>
  <c r="BY103"/>
  <c r="BZ103"/>
  <c r="CA103"/>
  <c r="CB103"/>
  <c r="CC103"/>
  <c r="CD103"/>
  <c r="CE103"/>
  <c r="CF103"/>
  <c r="CG103"/>
  <c r="CH103"/>
  <c r="CI103"/>
  <c r="CJ103"/>
  <c r="CK103"/>
  <c r="BX104"/>
  <c r="BY104"/>
  <c r="BZ104"/>
  <c r="CA104"/>
  <c r="CB104"/>
  <c r="CC104"/>
  <c r="CD104"/>
  <c r="CE104"/>
  <c r="CF104"/>
  <c r="CG104"/>
  <c r="CH104"/>
  <c r="CI104"/>
  <c r="CJ104"/>
  <c r="CK104"/>
  <c r="BX105"/>
  <c r="BY105"/>
  <c r="BZ105"/>
  <c r="CA105"/>
  <c r="CB105"/>
  <c r="CC105"/>
  <c r="CD105"/>
  <c r="CE105"/>
  <c r="CF105"/>
  <c r="CG105"/>
  <c r="CH105"/>
  <c r="CI105"/>
  <c r="CJ105"/>
  <c r="CK105"/>
  <c r="BX106"/>
  <c r="BY106"/>
  <c r="BZ106"/>
  <c r="CA106"/>
  <c r="CB106"/>
  <c r="CC106"/>
  <c r="CD106"/>
  <c r="CE106"/>
  <c r="CF106"/>
  <c r="CG106"/>
  <c r="CH106"/>
  <c r="CI106"/>
  <c r="CJ106"/>
  <c r="CK106"/>
  <c r="BX107"/>
  <c r="BY107"/>
  <c r="BZ107"/>
  <c r="CA107"/>
  <c r="CB107"/>
  <c r="CC107"/>
  <c r="CD107"/>
  <c r="CE107"/>
  <c r="CF107"/>
  <c r="CG107"/>
  <c r="CH107"/>
  <c r="CI107"/>
  <c r="CJ107"/>
  <c r="CK107"/>
  <c r="BX108"/>
  <c r="BY108"/>
  <c r="BZ108"/>
  <c r="CA108"/>
  <c r="CB108"/>
  <c r="CC108"/>
  <c r="CD108"/>
  <c r="CE108"/>
  <c r="CF108"/>
  <c r="CG108"/>
  <c r="CH108"/>
  <c r="CI108"/>
  <c r="CJ108"/>
  <c r="CK108"/>
  <c r="BX109"/>
  <c r="BY109"/>
  <c r="BZ109"/>
  <c r="CA109"/>
  <c r="CB109"/>
  <c r="CC109"/>
  <c r="CD109"/>
  <c r="CE109"/>
  <c r="CF109"/>
  <c r="CG109"/>
  <c r="CH109"/>
  <c r="CI109"/>
  <c r="CJ109"/>
  <c r="CK109"/>
  <c r="BX110"/>
  <c r="BY110"/>
  <c r="BZ110"/>
  <c r="CA110"/>
  <c r="CB110"/>
  <c r="CC110"/>
  <c r="CD110"/>
  <c r="CE110"/>
  <c r="CF110"/>
  <c r="CG110"/>
  <c r="CH110"/>
  <c r="CI110"/>
  <c r="CJ110"/>
  <c r="CK110"/>
  <c r="BX111"/>
  <c r="BY111"/>
  <c r="BZ111"/>
  <c r="CA111"/>
  <c r="CB111"/>
  <c r="CC111"/>
  <c r="CD111"/>
  <c r="CE111"/>
  <c r="CF111"/>
  <c r="CG111"/>
  <c r="CH111"/>
  <c r="CI111"/>
  <c r="CJ111"/>
  <c r="CK111"/>
  <c r="BX112"/>
  <c r="BY112"/>
  <c r="BZ112"/>
  <c r="CA112"/>
  <c r="CB112"/>
  <c r="CC112"/>
  <c r="CD112"/>
  <c r="CE112"/>
  <c r="CF112"/>
  <c r="CG112"/>
  <c r="CH112"/>
  <c r="CI112"/>
  <c r="CJ112"/>
  <c r="CK112"/>
  <c r="BX113"/>
  <c r="BY113"/>
  <c r="BZ113"/>
  <c r="CA113"/>
  <c r="CB113"/>
  <c r="CC113"/>
  <c r="CD113"/>
  <c r="CE113"/>
  <c r="CF113"/>
  <c r="CG113"/>
  <c r="CH113"/>
  <c r="CI113"/>
  <c r="CJ113"/>
  <c r="CK113"/>
  <c r="BX114"/>
  <c r="BY114"/>
  <c r="BZ114"/>
  <c r="CA114"/>
  <c r="CB114"/>
  <c r="CC114"/>
  <c r="CD114"/>
  <c r="CE114"/>
  <c r="CF114"/>
  <c r="CG114"/>
  <c r="CH114"/>
  <c r="CI114"/>
  <c r="CJ114"/>
  <c r="CK114"/>
  <c r="BX115"/>
  <c r="BY115"/>
  <c r="BZ115"/>
  <c r="CA115"/>
  <c r="CB115"/>
  <c r="CC115"/>
  <c r="CD115"/>
  <c r="CE115"/>
  <c r="CF115"/>
  <c r="CG115"/>
  <c r="CH115"/>
  <c r="CI115"/>
  <c r="CJ115"/>
  <c r="CK115"/>
  <c r="BX116"/>
  <c r="BY116"/>
  <c r="BZ116"/>
  <c r="CA116"/>
  <c r="CB116"/>
  <c r="CC116"/>
  <c r="CD116"/>
  <c r="CE116"/>
  <c r="CF116"/>
  <c r="CG116"/>
  <c r="CH116"/>
  <c r="CI116"/>
  <c r="CJ116"/>
  <c r="CK116"/>
  <c r="BX117"/>
  <c r="BY117"/>
  <c r="BZ117"/>
  <c r="CA117"/>
  <c r="CB117"/>
  <c r="CC117"/>
  <c r="CD117"/>
  <c r="CE117"/>
  <c r="CF117"/>
  <c r="CG117"/>
  <c r="CH117"/>
  <c r="CI117"/>
  <c r="CJ117"/>
  <c r="CK117"/>
  <c r="BX118"/>
  <c r="BY118"/>
  <c r="BZ118"/>
  <c r="CA118"/>
  <c r="CB118"/>
  <c r="CC118"/>
  <c r="CD118"/>
  <c r="CE118"/>
  <c r="CF118"/>
  <c r="CG118"/>
  <c r="CH118"/>
  <c r="CI118"/>
  <c r="CJ118"/>
  <c r="CK118"/>
  <c r="BX119"/>
  <c r="BY119"/>
  <c r="BZ119"/>
  <c r="CA119"/>
  <c r="CB119"/>
  <c r="CC119"/>
  <c r="CD119"/>
  <c r="CE119"/>
  <c r="CF119"/>
  <c r="CG119"/>
  <c r="CH119"/>
  <c r="CI119"/>
  <c r="CJ119"/>
  <c r="CK119"/>
  <c r="E52" i="151"/>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D52"/>
  <c r="E52" i="189"/>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D52"/>
  <c r="AR50" i="12"/>
  <c r="S197"/>
  <c r="S196"/>
  <c r="S195"/>
  <c r="S194"/>
  <c r="S193"/>
  <c r="S192"/>
  <c r="S191"/>
  <c r="S190"/>
  <c r="S189"/>
  <c r="S188"/>
  <c r="S187"/>
  <c r="AI120"/>
  <c r="O120"/>
  <c r="P120"/>
  <c r="Q120"/>
  <c r="R120"/>
  <c r="S120"/>
  <c r="T120"/>
  <c r="U120"/>
  <c r="V120"/>
  <c r="W120"/>
  <c r="X120"/>
  <c r="Y120"/>
  <c r="Z120"/>
  <c r="AA120"/>
  <c r="AB120"/>
  <c r="AC120"/>
  <c r="AE120"/>
  <c r="AF120"/>
  <c r="AG120"/>
  <c r="AJ120"/>
  <c r="AK120"/>
  <c r="AL120"/>
  <c r="AM120"/>
  <c r="AO120"/>
  <c r="AP120"/>
  <c r="AQ120"/>
  <c r="AS120"/>
  <c r="AT120"/>
  <c r="AU120"/>
  <c r="AV120"/>
  <c r="AW120"/>
  <c r="AY120"/>
  <c r="AZ120"/>
  <c r="BA120"/>
  <c r="BB120"/>
  <c r="BC120"/>
  <c r="BD120"/>
  <c r="BE120"/>
  <c r="BF120"/>
  <c r="BG120"/>
  <c r="BI120"/>
  <c r="BJ120"/>
  <c r="BK120"/>
  <c r="BL120"/>
  <c r="BM120"/>
  <c r="BN120"/>
  <c r="BO120"/>
  <c r="BP120"/>
  <c r="BQ120"/>
  <c r="BR120"/>
  <c r="BS120"/>
  <c r="BT120"/>
  <c r="BU120"/>
  <c r="BV120"/>
  <c r="N120"/>
  <c r="BX168"/>
  <c r="BY168"/>
  <c r="BZ168"/>
  <c r="S165"/>
  <c r="S164"/>
  <c r="S163"/>
  <c r="S162"/>
  <c r="S161"/>
  <c r="S160"/>
  <c r="S159"/>
  <c r="S158"/>
  <c r="S157"/>
  <c r="S156"/>
  <c r="S155"/>
  <c r="S154"/>
  <c r="S153"/>
  <c r="S152"/>
  <c r="S151"/>
  <c r="S150"/>
  <c r="S149"/>
  <c r="S148"/>
  <c r="S147"/>
  <c r="S146"/>
  <c r="S145"/>
  <c r="S144"/>
  <c r="S143"/>
  <c r="S142"/>
  <c r="S141"/>
  <c r="S140"/>
  <c r="S139"/>
  <c r="S138"/>
  <c r="S137"/>
  <c r="S136"/>
  <c r="S135"/>
  <c r="S134"/>
  <c r="S133"/>
  <c r="S132"/>
  <c r="S131"/>
  <c r="S130"/>
  <c r="S129"/>
  <c r="S128"/>
  <c r="S127"/>
  <c r="S126"/>
  <c r="S125"/>
  <c r="S124"/>
  <c r="S123"/>
  <c r="S122"/>
  <c r="S121"/>
  <c r="BX83"/>
  <c r="BY83"/>
  <c r="BZ83"/>
  <c r="CA83"/>
  <c r="CC83"/>
  <c r="CD83"/>
  <c r="CE83"/>
  <c r="CF83"/>
  <c r="BX84"/>
  <c r="BY84"/>
  <c r="BZ84"/>
  <c r="CA84"/>
  <c r="CC84"/>
  <c r="CD84"/>
  <c r="CE84"/>
  <c r="CF84"/>
  <c r="BX85"/>
  <c r="BY85"/>
  <c r="BZ85"/>
  <c r="CA85"/>
  <c r="CC85"/>
  <c r="CD85"/>
  <c r="CE85"/>
  <c r="CF85"/>
  <c r="BX86"/>
  <c r="BY86"/>
  <c r="BZ86"/>
  <c r="CA86"/>
  <c r="CC86"/>
  <c r="CD86"/>
  <c r="CE86"/>
  <c r="CF86"/>
  <c r="BX87"/>
  <c r="BY87"/>
  <c r="BZ87"/>
  <c r="CA87"/>
  <c r="CC87"/>
  <c r="CD87"/>
  <c r="CE87"/>
  <c r="CF87"/>
  <c r="BX88"/>
  <c r="BY88"/>
  <c r="BZ88"/>
  <c r="CA88"/>
  <c r="CC88"/>
  <c r="CD88"/>
  <c r="CE88"/>
  <c r="CF88"/>
  <c r="BX89"/>
  <c r="BY89"/>
  <c r="BZ89"/>
  <c r="CA89"/>
  <c r="CC89"/>
  <c r="CD89"/>
  <c r="CE89"/>
  <c r="CF89"/>
  <c r="BX90"/>
  <c r="BY90"/>
  <c r="BZ90"/>
  <c r="CA90"/>
  <c r="CC90"/>
  <c r="CD90"/>
  <c r="CE90"/>
  <c r="CF90"/>
  <c r="BX91"/>
  <c r="BY91"/>
  <c r="BZ91"/>
  <c r="CA91"/>
  <c r="CC91"/>
  <c r="CD91"/>
  <c r="CE91"/>
  <c r="CF91"/>
  <c r="BX92"/>
  <c r="BY92"/>
  <c r="BZ92"/>
  <c r="CA92"/>
  <c r="CC92"/>
  <c r="CD92"/>
  <c r="CE92"/>
  <c r="CF92"/>
  <c r="BX93"/>
  <c r="BY93"/>
  <c r="BZ93"/>
  <c r="CA93"/>
  <c r="CC93"/>
  <c r="CD93"/>
  <c r="CE93"/>
  <c r="CF93"/>
  <c r="BX94"/>
  <c r="BY94"/>
  <c r="BZ94"/>
  <c r="CA94"/>
  <c r="CC94"/>
  <c r="CD94"/>
  <c r="CE94"/>
  <c r="CF94"/>
  <c r="BX95"/>
  <c r="BY95"/>
  <c r="BZ95"/>
  <c r="CA95"/>
  <c r="CC95"/>
  <c r="CD95"/>
  <c r="CE95"/>
  <c r="CF95"/>
  <c r="BX96"/>
  <c r="BY96"/>
  <c r="BZ96"/>
  <c r="CA96"/>
  <c r="CC96"/>
  <c r="CD96"/>
  <c r="CE96"/>
  <c r="CF96"/>
  <c r="BX97"/>
  <c r="BY97"/>
  <c r="BZ97"/>
  <c r="CA97"/>
  <c r="CC97"/>
  <c r="CD97"/>
  <c r="CE97"/>
  <c r="CF97"/>
  <c r="BX98"/>
  <c r="BY98"/>
  <c r="BZ98"/>
  <c r="CA98"/>
  <c r="CC98"/>
  <c r="CD98"/>
  <c r="CE98"/>
  <c r="CF98"/>
  <c r="BX99"/>
  <c r="BY99"/>
  <c r="BZ99"/>
  <c r="CA99"/>
  <c r="CC99"/>
  <c r="CD99"/>
  <c r="CE99"/>
  <c r="CF99"/>
  <c r="BX100"/>
  <c r="BY100"/>
  <c r="BZ100"/>
  <c r="CA100"/>
  <c r="CC100"/>
  <c r="CD100"/>
  <c r="CE100"/>
  <c r="CF100"/>
  <c r="BX101"/>
  <c r="BY101"/>
  <c r="BZ101"/>
  <c r="CA101"/>
  <c r="CC101"/>
  <c r="CD101"/>
  <c r="CE101"/>
  <c r="CF101"/>
  <c r="BX102"/>
  <c r="BY102"/>
  <c r="BZ102"/>
  <c r="CA102"/>
  <c r="CC102"/>
  <c r="CD102"/>
  <c r="CE102"/>
  <c r="CF102"/>
  <c r="BX103"/>
  <c r="BY103"/>
  <c r="BZ103"/>
  <c r="CA103"/>
  <c r="CC103"/>
  <c r="CD103"/>
  <c r="CE103"/>
  <c r="CF103"/>
  <c r="BX104"/>
  <c r="BY104"/>
  <c r="BZ104"/>
  <c r="CA104"/>
  <c r="CC104"/>
  <c r="CD104"/>
  <c r="CE104"/>
  <c r="CF104"/>
  <c r="BX105"/>
  <c r="BY105"/>
  <c r="BZ105"/>
  <c r="CA105"/>
  <c r="CC105"/>
  <c r="CD105"/>
  <c r="CE105"/>
  <c r="CF105"/>
  <c r="BX106"/>
  <c r="BY106"/>
  <c r="BZ106"/>
  <c r="CA106"/>
  <c r="CC106"/>
  <c r="CD106"/>
  <c r="CE106"/>
  <c r="CF106"/>
  <c r="BX107"/>
  <c r="BY107"/>
  <c r="BZ107"/>
  <c r="CA107"/>
  <c r="CC107"/>
  <c r="CD107"/>
  <c r="CE107"/>
  <c r="CF107"/>
  <c r="BX108"/>
  <c r="BY108"/>
  <c r="BZ108"/>
  <c r="CA108"/>
  <c r="CC108"/>
  <c r="CD108"/>
  <c r="CE108"/>
  <c r="CF108"/>
  <c r="BX109"/>
  <c r="BY109"/>
  <c r="BZ109"/>
  <c r="CA109"/>
  <c r="CC109"/>
  <c r="CD109"/>
  <c r="CE109"/>
  <c r="CF109"/>
  <c r="BX110"/>
  <c r="BY110"/>
  <c r="BZ110"/>
  <c r="CA110"/>
  <c r="CC110"/>
  <c r="CD110"/>
  <c r="CE110"/>
  <c r="CF110"/>
  <c r="BX111"/>
  <c r="BY111"/>
  <c r="BZ111"/>
  <c r="CA111"/>
  <c r="CC111"/>
  <c r="CD111"/>
  <c r="CE111"/>
  <c r="CF111"/>
  <c r="BX112"/>
  <c r="BY112"/>
  <c r="BZ112"/>
  <c r="CA112"/>
  <c r="CC112"/>
  <c r="CD112"/>
  <c r="CE112"/>
  <c r="CF112"/>
  <c r="BX113"/>
  <c r="BY113"/>
  <c r="BZ113"/>
  <c r="CA113"/>
  <c r="CC113"/>
  <c r="CD113"/>
  <c r="CE113"/>
  <c r="CF113"/>
  <c r="BX114"/>
  <c r="BY114"/>
  <c r="BZ114"/>
  <c r="CA114"/>
  <c r="CC114"/>
  <c r="CD114"/>
  <c r="CE114"/>
  <c r="CF114"/>
  <c r="BX115"/>
  <c r="BY115"/>
  <c r="BZ115"/>
  <c r="CA115"/>
  <c r="CC115"/>
  <c r="CD115"/>
  <c r="CE115"/>
  <c r="CF115"/>
  <c r="BX116"/>
  <c r="BY116"/>
  <c r="BZ116"/>
  <c r="CA116"/>
  <c r="CC116"/>
  <c r="CD116"/>
  <c r="CE116"/>
  <c r="CF116"/>
  <c r="BX117"/>
  <c r="BY117"/>
  <c r="BZ117"/>
  <c r="CA117"/>
  <c r="CC117"/>
  <c r="CD117"/>
  <c r="CE117"/>
  <c r="CF117"/>
  <c r="AD83"/>
  <c r="AD84"/>
  <c r="AD85"/>
  <c r="AD86"/>
  <c r="AD87"/>
  <c r="AD88"/>
  <c r="AD89"/>
  <c r="AD90"/>
  <c r="AD91"/>
  <c r="AD92"/>
  <c r="AD93"/>
  <c r="AD94"/>
  <c r="AD95"/>
  <c r="AD96"/>
  <c r="AD97"/>
  <c r="AD98"/>
  <c r="AD99"/>
  <c r="AD100"/>
  <c r="AD101"/>
  <c r="AD102"/>
  <c r="AD103"/>
  <c r="AD104"/>
  <c r="AD105"/>
  <c r="AD106"/>
  <c r="AD107"/>
  <c r="AD108"/>
  <c r="AD109"/>
  <c r="AD110"/>
  <c r="AD111"/>
  <c r="AD112"/>
  <c r="AD113"/>
  <c r="AD114"/>
  <c r="AD115"/>
  <c r="AD116"/>
  <c r="AD117"/>
  <c r="U117"/>
  <c r="U116"/>
  <c r="U115"/>
  <c r="U114"/>
  <c r="U113"/>
  <c r="U112"/>
  <c r="U111"/>
  <c r="U110"/>
  <c r="U109"/>
  <c r="U108"/>
  <c r="U107"/>
  <c r="U106"/>
  <c r="U105"/>
  <c r="U104"/>
  <c r="U103"/>
  <c r="U102"/>
  <c r="U101"/>
  <c r="U100"/>
  <c r="U99"/>
  <c r="U98"/>
  <c r="U97"/>
  <c r="U96"/>
  <c r="U95"/>
  <c r="U94"/>
  <c r="U93"/>
  <c r="U92"/>
  <c r="U91"/>
  <c r="U90"/>
  <c r="U89"/>
  <c r="U88"/>
  <c r="U87"/>
  <c r="U86"/>
  <c r="U85"/>
  <c r="U84"/>
  <c r="U83"/>
  <c r="S117"/>
  <c r="S116"/>
  <c r="S115"/>
  <c r="S114"/>
  <c r="S113"/>
  <c r="S112"/>
  <c r="S111"/>
  <c r="S110"/>
  <c r="S109"/>
  <c r="S108"/>
  <c r="S107"/>
  <c r="S106"/>
  <c r="S105"/>
  <c r="S104"/>
  <c r="S103"/>
  <c r="S102"/>
  <c r="S101"/>
  <c r="S100"/>
  <c r="S99"/>
  <c r="S98"/>
  <c r="S97"/>
  <c r="S96"/>
  <c r="S95"/>
  <c r="S94"/>
  <c r="S93"/>
  <c r="S92"/>
  <c r="S91"/>
  <c r="S90"/>
  <c r="S89"/>
  <c r="S88"/>
  <c r="S87"/>
  <c r="S86"/>
  <c r="S85"/>
  <c r="S84"/>
  <c r="S83"/>
  <c r="O50"/>
  <c r="P50"/>
  <c r="Q50"/>
  <c r="R50"/>
  <c r="T50"/>
  <c r="U50"/>
  <c r="V50"/>
  <c r="W50"/>
  <c r="X50"/>
  <c r="Z50"/>
  <c r="AA50"/>
  <c r="AB50"/>
  <c r="AC50"/>
  <c r="AE50"/>
  <c r="AF50"/>
  <c r="AG50"/>
  <c r="AJ50"/>
  <c r="AK50"/>
  <c r="AL50"/>
  <c r="AM50"/>
  <c r="AO50"/>
  <c r="AP50"/>
  <c r="AQ50"/>
  <c r="AT50"/>
  <c r="AU50"/>
  <c r="AV50"/>
  <c r="AW50"/>
  <c r="AY50"/>
  <c r="AZ50"/>
  <c r="BA50"/>
  <c r="BB50"/>
  <c r="BD50"/>
  <c r="BE50"/>
  <c r="BF50"/>
  <c r="BG50"/>
  <c r="BI50"/>
  <c r="BJ50"/>
  <c r="BK50"/>
  <c r="BL50"/>
  <c r="BN50"/>
  <c r="BO50"/>
  <c r="BP50"/>
  <c r="BQ50"/>
  <c r="BS50"/>
  <c r="BT50"/>
  <c r="BU50"/>
  <c r="BV50"/>
  <c r="N50"/>
  <c r="M50" i="115"/>
  <c r="P83"/>
  <c r="P84"/>
  <c r="P85"/>
  <c r="P86"/>
  <c r="P87"/>
  <c r="P88"/>
  <c r="P89"/>
  <c r="P90"/>
  <c r="P91"/>
  <c r="P92"/>
  <c r="P93"/>
  <c r="P94"/>
  <c r="P95"/>
  <c r="P96"/>
  <c r="P97"/>
  <c r="P98"/>
  <c r="P99"/>
  <c r="P100"/>
  <c r="P101"/>
  <c r="P102"/>
  <c r="P103"/>
  <c r="P104"/>
  <c r="P105"/>
  <c r="P106"/>
  <c r="P107"/>
  <c r="P108"/>
  <c r="P109"/>
  <c r="P110"/>
  <c r="P111"/>
  <c r="P112"/>
  <c r="P113"/>
  <c r="P114"/>
  <c r="P115"/>
  <c r="P116"/>
  <c r="P117"/>
  <c r="AA50"/>
  <c r="AB50"/>
  <c r="AC50"/>
  <c r="AD50"/>
  <c r="AE50"/>
  <c r="AF50"/>
  <c r="AG50"/>
  <c r="AH50"/>
  <c r="AI50"/>
  <c r="AJ50"/>
  <c r="AK50"/>
  <c r="AL50"/>
  <c r="Z50"/>
  <c r="X50"/>
  <c r="V50"/>
  <c r="K50"/>
  <c r="L50"/>
  <c r="N50"/>
  <c r="O50"/>
  <c r="Q50"/>
  <c r="R50"/>
  <c r="S50"/>
  <c r="T50"/>
  <c r="J50"/>
  <c r="AM83"/>
  <c r="AN83"/>
  <c r="AM84"/>
  <c r="AN84"/>
  <c r="AM85"/>
  <c r="AN85"/>
  <c r="AM86"/>
  <c r="AN86"/>
  <c r="AM87"/>
  <c r="AN87"/>
  <c r="AM88"/>
  <c r="AN88"/>
  <c r="AM89"/>
  <c r="AN89"/>
  <c r="AM90"/>
  <c r="AN90"/>
  <c r="AM91"/>
  <c r="AN91"/>
  <c r="AM92"/>
  <c r="AN92"/>
  <c r="AM93"/>
  <c r="AN93"/>
  <c r="AM94"/>
  <c r="AN94"/>
  <c r="AM95"/>
  <c r="AN95"/>
  <c r="AM96"/>
  <c r="AN96"/>
  <c r="AM97"/>
  <c r="AN97"/>
  <c r="AM98"/>
  <c r="AN98"/>
  <c r="AM99"/>
  <c r="AN99"/>
  <c r="AM100"/>
  <c r="AN100"/>
  <c r="AM101"/>
  <c r="AN101"/>
  <c r="AM102"/>
  <c r="AN102"/>
  <c r="AM103"/>
  <c r="AN103"/>
  <c r="AM104"/>
  <c r="AN104"/>
  <c r="AM105"/>
  <c r="AN105"/>
  <c r="AM106"/>
  <c r="AN106"/>
  <c r="AM107"/>
  <c r="AN107"/>
  <c r="AM108"/>
  <c r="AN108"/>
  <c r="AM109"/>
  <c r="AN109"/>
  <c r="AM110"/>
  <c r="AN110"/>
  <c r="AM111"/>
  <c r="AN111"/>
  <c r="AM112"/>
  <c r="AN112"/>
  <c r="AM113"/>
  <c r="AN113"/>
  <c r="AM114"/>
  <c r="AN114"/>
  <c r="AM115"/>
  <c r="AN115"/>
  <c r="AM116"/>
  <c r="AN116"/>
  <c r="AM117"/>
  <c r="AN117"/>
  <c r="CB117" i="12" l="1"/>
  <c r="BW117"/>
  <c r="CB116"/>
  <c r="BW83"/>
  <c r="BW116"/>
  <c r="BW108"/>
  <c r="BW106"/>
  <c r="BW104"/>
  <c r="BW102"/>
  <c r="BW90"/>
  <c r="BW84"/>
  <c r="CB115"/>
  <c r="CB107"/>
  <c r="CB105"/>
  <c r="CB103"/>
  <c r="CB101"/>
  <c r="CB99"/>
  <c r="CB97"/>
  <c r="CB95"/>
  <c r="CB93"/>
  <c r="CB91"/>
  <c r="CB89"/>
  <c r="CB87"/>
  <c r="CB85"/>
  <c r="BW107"/>
  <c r="BW105"/>
  <c r="BW103"/>
  <c r="BW101"/>
  <c r="BW99"/>
  <c r="BW97"/>
  <c r="BW95"/>
  <c r="BW93"/>
  <c r="BW91"/>
  <c r="BW89"/>
  <c r="BW87"/>
  <c r="BW85"/>
  <c r="CB108"/>
  <c r="CB106"/>
  <c r="CB104"/>
  <c r="CB102"/>
  <c r="CB100"/>
  <c r="BW100"/>
  <c r="CB98"/>
  <c r="BW98"/>
  <c r="CB96"/>
  <c r="BW96"/>
  <c r="CB94"/>
  <c r="BW94"/>
  <c r="CB92"/>
  <c r="BW92"/>
  <c r="CB90"/>
  <c r="CB88"/>
  <c r="BW88"/>
  <c r="CB86"/>
  <c r="BW86"/>
  <c r="CB84"/>
  <c r="BW115"/>
  <c r="BW109"/>
  <c r="BW113"/>
  <c r="BW111"/>
  <c r="BW114"/>
  <c r="BW112"/>
  <c r="BW110"/>
  <c r="CB113"/>
  <c r="CB111"/>
  <c r="CB109"/>
  <c r="CB114"/>
  <c r="CB112"/>
  <c r="CB110"/>
  <c r="AR120"/>
  <c r="AH120"/>
  <c r="CA168"/>
  <c r="BW168" s="1"/>
  <c r="CB83"/>
  <c r="AH50"/>
  <c r="S50"/>
  <c r="P50" i="115"/>
  <c r="AN187"/>
  <c r="AN188"/>
  <c r="AN189"/>
  <c r="AN190"/>
  <c r="AN191"/>
  <c r="AN192"/>
  <c r="AN193"/>
  <c r="AN194"/>
  <c r="AN195"/>
  <c r="AN196"/>
  <c r="AN197"/>
  <c r="AM193"/>
  <c r="AA120"/>
  <c r="AB120"/>
  <c r="AC120"/>
  <c r="AD120"/>
  <c r="AF120"/>
  <c r="AG120"/>
  <c r="AH120"/>
  <c r="AI120"/>
  <c r="AJ120"/>
  <c r="AK120"/>
  <c r="AL120"/>
  <c r="Z120"/>
  <c r="X120"/>
  <c r="V120"/>
  <c r="Q120"/>
  <c r="R120"/>
  <c r="S120"/>
  <c r="L120"/>
  <c r="M120"/>
  <c r="J120"/>
  <c r="P131"/>
  <c r="T130"/>
  <c r="T129"/>
  <c r="T128"/>
  <c r="P127"/>
  <c r="T126"/>
  <c r="T125"/>
  <c r="T124"/>
  <c r="T123"/>
  <c r="AN122"/>
  <c r="AM122"/>
  <c r="T122"/>
  <c r="T121"/>
  <c r="AN186" l="1"/>
  <c r="BY188" i="125" l="1"/>
  <c r="BY189"/>
  <c r="BY190"/>
  <c r="BY191"/>
  <c r="BY192"/>
  <c r="BY193"/>
  <c r="BY194"/>
  <c r="BY195"/>
  <c r="BY196"/>
  <c r="BY197"/>
  <c r="BY187"/>
  <c r="BX192"/>
  <c r="BZ192"/>
  <c r="CA192"/>
  <c r="CB192"/>
  <c r="CC192"/>
  <c r="CD192"/>
  <c r="CE192"/>
  <c r="CG192"/>
  <c r="CH192"/>
  <c r="CI192"/>
  <c r="CJ192"/>
  <c r="CK192"/>
  <c r="BX193"/>
  <c r="BZ193"/>
  <c r="CA193"/>
  <c r="CB193"/>
  <c r="CC193"/>
  <c r="CD193"/>
  <c r="CE193"/>
  <c r="CG193"/>
  <c r="CH193"/>
  <c r="CI193"/>
  <c r="CJ193"/>
  <c r="CK193"/>
  <c r="BX194"/>
  <c r="BZ194"/>
  <c r="CA194"/>
  <c r="CB194"/>
  <c r="CC194"/>
  <c r="CD194"/>
  <c r="CE194"/>
  <c r="CG194"/>
  <c r="CH194"/>
  <c r="CI194"/>
  <c r="CJ194"/>
  <c r="CK194"/>
  <c r="BX195"/>
  <c r="BZ195"/>
  <c r="CA195"/>
  <c r="CB195"/>
  <c r="CC195"/>
  <c r="CD195"/>
  <c r="CE195"/>
  <c r="CG195"/>
  <c r="CH195"/>
  <c r="CI195"/>
  <c r="CJ195"/>
  <c r="CK195"/>
  <c r="BX196"/>
  <c r="BZ196"/>
  <c r="CA196"/>
  <c r="CB196"/>
  <c r="CC196"/>
  <c r="CD196"/>
  <c r="CE196"/>
  <c r="CG196"/>
  <c r="CH196"/>
  <c r="CI196"/>
  <c r="CJ196"/>
  <c r="CK196"/>
  <c r="BX197"/>
  <c r="BZ197"/>
  <c r="CA197"/>
  <c r="CB197"/>
  <c r="CC197"/>
  <c r="CD197"/>
  <c r="CE197"/>
  <c r="CG197"/>
  <c r="CH197"/>
  <c r="CI197"/>
  <c r="CJ197"/>
  <c r="CK197"/>
  <c r="BX188"/>
  <c r="BZ188"/>
  <c r="CA188"/>
  <c r="CB188"/>
  <c r="CC188"/>
  <c r="CD188"/>
  <c r="CE188"/>
  <c r="CG188"/>
  <c r="CH188"/>
  <c r="CI188"/>
  <c r="CJ188"/>
  <c r="CK188"/>
  <c r="BX189"/>
  <c r="BZ189"/>
  <c r="CA189"/>
  <c r="CB189"/>
  <c r="CC189"/>
  <c r="CD189"/>
  <c r="CE189"/>
  <c r="CG189"/>
  <c r="CH189"/>
  <c r="CI189"/>
  <c r="CJ189"/>
  <c r="CK189"/>
  <c r="BX190"/>
  <c r="BZ190"/>
  <c r="CA190"/>
  <c r="CB190"/>
  <c r="CC190"/>
  <c r="CD190"/>
  <c r="CE190"/>
  <c r="CG190"/>
  <c r="CH190"/>
  <c r="CI190"/>
  <c r="CJ190"/>
  <c r="CK190"/>
  <c r="BX191"/>
  <c r="BZ191"/>
  <c r="CA191"/>
  <c r="CB191"/>
  <c r="CC191"/>
  <c r="CD191"/>
  <c r="CE191"/>
  <c r="CG191"/>
  <c r="CH191"/>
  <c r="CI191"/>
  <c r="CJ191"/>
  <c r="CK191"/>
  <c r="CA189" i="12"/>
  <c r="CA193"/>
  <c r="CA190"/>
  <c r="Q197"/>
  <c r="Q196"/>
  <c r="Q195"/>
  <c r="Q194"/>
  <c r="Q193"/>
  <c r="Q192"/>
  <c r="Q191"/>
  <c r="Q190"/>
  <c r="Q189"/>
  <c r="Q188"/>
  <c r="Q187"/>
  <c r="AD188"/>
  <c r="BX188"/>
  <c r="BY188"/>
  <c r="BZ188"/>
  <c r="CC188"/>
  <c r="CD188"/>
  <c r="CE188"/>
  <c r="CF188"/>
  <c r="AD189"/>
  <c r="BX189"/>
  <c r="BY189"/>
  <c r="BZ189"/>
  <c r="CC189"/>
  <c r="CD189"/>
  <c r="CE189"/>
  <c r="CF189"/>
  <c r="AD190"/>
  <c r="BX190"/>
  <c r="BY190"/>
  <c r="BZ190"/>
  <c r="CC190"/>
  <c r="CD190"/>
  <c r="CE190"/>
  <c r="CF190"/>
  <c r="AD191"/>
  <c r="BX191"/>
  <c r="BY191"/>
  <c r="BZ191"/>
  <c r="CC191"/>
  <c r="CD191"/>
  <c r="CE191"/>
  <c r="CF191"/>
  <c r="AD192"/>
  <c r="BX192"/>
  <c r="BY192"/>
  <c r="BZ192"/>
  <c r="CC192"/>
  <c r="CD192"/>
  <c r="CE192"/>
  <c r="CF192"/>
  <c r="AD193"/>
  <c r="BX193"/>
  <c r="BY193"/>
  <c r="BZ193"/>
  <c r="CC193"/>
  <c r="CD193"/>
  <c r="CE193"/>
  <c r="CF193"/>
  <c r="AD194"/>
  <c r="BX194"/>
  <c r="BY194"/>
  <c r="BZ194"/>
  <c r="CC194"/>
  <c r="CD194"/>
  <c r="CE194"/>
  <c r="CF194"/>
  <c r="AD195"/>
  <c r="BX195"/>
  <c r="BY195"/>
  <c r="BZ195"/>
  <c r="CC195"/>
  <c r="CD195"/>
  <c r="CE195"/>
  <c r="CF195"/>
  <c r="AD196"/>
  <c r="BX196"/>
  <c r="BY196"/>
  <c r="BZ196"/>
  <c r="CA196"/>
  <c r="CC196"/>
  <c r="CD196"/>
  <c r="CE196"/>
  <c r="CF196"/>
  <c r="AD197"/>
  <c r="BX197"/>
  <c r="BY197"/>
  <c r="BZ197"/>
  <c r="CC197"/>
  <c r="CD197"/>
  <c r="CE197"/>
  <c r="CF197"/>
  <c r="AM194" i="115"/>
  <c r="AM195"/>
  <c r="AM196"/>
  <c r="AM197"/>
  <c r="AM187"/>
  <c r="O188"/>
  <c r="K188" s="1"/>
  <c r="P188"/>
  <c r="AM188"/>
  <c r="K189"/>
  <c r="O189"/>
  <c r="P189"/>
  <c r="AM189"/>
  <c r="O190"/>
  <c r="K190" s="1"/>
  <c r="P190"/>
  <c r="AM190"/>
  <c r="O191"/>
  <c r="K191" s="1"/>
  <c r="P191"/>
  <c r="AM191"/>
  <c r="O192"/>
  <c r="K192" s="1"/>
  <c r="P192"/>
  <c r="AM192"/>
  <c r="CB195" i="12" l="1"/>
  <c r="CB189"/>
  <c r="BW189"/>
  <c r="BW190"/>
  <c r="AM186" i="115"/>
  <c r="BW193" i="12"/>
  <c r="CB194"/>
  <c r="CB196"/>
  <c r="CA194"/>
  <c r="BW194" s="1"/>
  <c r="BW196"/>
  <c r="CB193"/>
  <c r="CB192"/>
  <c r="CB188"/>
  <c r="CA188"/>
  <c r="BW188" s="1"/>
  <c r="CB197"/>
  <c r="CB191"/>
  <c r="CB190"/>
  <c r="CA192"/>
  <c r="BW192" s="1"/>
  <c r="CA197"/>
  <c r="BW197" s="1"/>
  <c r="CA195"/>
  <c r="BW195" s="1"/>
  <c r="CA191"/>
  <c r="BW191" s="1"/>
  <c r="CW79" i="120" l="1"/>
  <c r="CV79"/>
  <c r="CU79"/>
  <c r="CT79"/>
  <c r="CS79"/>
  <c r="CR79"/>
  <c r="CQ79"/>
  <c r="CP79"/>
  <c r="CO79"/>
  <c r="CN79"/>
  <c r="CM79"/>
  <c r="CL79"/>
  <c r="CK79"/>
  <c r="CJ79"/>
  <c r="CW78"/>
  <c r="CV78"/>
  <c r="CU78"/>
  <c r="CT78"/>
  <c r="CS78"/>
  <c r="CR78"/>
  <c r="CQ78"/>
  <c r="CP78"/>
  <c r="CO78"/>
  <c r="CN78"/>
  <c r="CM78"/>
  <c r="CL78"/>
  <c r="CK78"/>
  <c r="CJ78"/>
  <c r="CW77"/>
  <c r="CV77"/>
  <c r="CU77"/>
  <c r="CT77"/>
  <c r="CS77"/>
  <c r="CR77"/>
  <c r="CQ77"/>
  <c r="CP77"/>
  <c r="CO77"/>
  <c r="CN77"/>
  <c r="CM77"/>
  <c r="CL77"/>
  <c r="CK77"/>
  <c r="CJ77"/>
  <c r="CF78" i="12"/>
  <c r="CE78"/>
  <c r="CD78"/>
  <c r="CC78"/>
  <c r="CA78"/>
  <c r="BZ78"/>
  <c r="BY78"/>
  <c r="BX78"/>
  <c r="AD78"/>
  <c r="CF77"/>
  <c r="CE77"/>
  <c r="CD77"/>
  <c r="CC77"/>
  <c r="CA77"/>
  <c r="BZ77"/>
  <c r="BY77"/>
  <c r="BX77"/>
  <c r="AD77"/>
  <c r="CF76"/>
  <c r="CE76"/>
  <c r="CD76"/>
  <c r="CC76"/>
  <c r="CA76"/>
  <c r="BZ76"/>
  <c r="BY76"/>
  <c r="BX76"/>
  <c r="AD76"/>
  <c r="BW76" l="1"/>
  <c r="CB76"/>
  <c r="CB78"/>
  <c r="BW78"/>
  <c r="CB77"/>
  <c r="BW77"/>
  <c r="CW75" i="120" l="1"/>
  <c r="CV75"/>
  <c r="CU75"/>
  <c r="CT75"/>
  <c r="CS75"/>
  <c r="CR75"/>
  <c r="CQ75"/>
  <c r="CP75"/>
  <c r="CO75"/>
  <c r="CN75"/>
  <c r="CM75"/>
  <c r="CL75"/>
  <c r="CK75"/>
  <c r="CJ75"/>
  <c r="CW74"/>
  <c r="CV74"/>
  <c r="CU74"/>
  <c r="CT74"/>
  <c r="CS74"/>
  <c r="CR74"/>
  <c r="CQ74"/>
  <c r="CP74"/>
  <c r="CO74"/>
  <c r="CN74"/>
  <c r="CM74"/>
  <c r="CL74"/>
  <c r="CK74"/>
  <c r="CJ74"/>
  <c r="CW73"/>
  <c r="CV73"/>
  <c r="CU73"/>
  <c r="CT73"/>
  <c r="CS73"/>
  <c r="CR73"/>
  <c r="CQ73"/>
  <c r="CP73"/>
  <c r="CO73"/>
  <c r="CN73"/>
  <c r="CM73"/>
  <c r="CL73"/>
  <c r="CK73"/>
  <c r="CJ73"/>
  <c r="CW72"/>
  <c r="CV72"/>
  <c r="CU72"/>
  <c r="CT72"/>
  <c r="CS72"/>
  <c r="CR72"/>
  <c r="CQ72"/>
  <c r="CP72"/>
  <c r="CO72"/>
  <c r="CN72"/>
  <c r="CM72"/>
  <c r="CL72"/>
  <c r="CK72"/>
  <c r="CJ72"/>
  <c r="CW71"/>
  <c r="CV71"/>
  <c r="CU71"/>
  <c r="CT71"/>
  <c r="CS71"/>
  <c r="CR71"/>
  <c r="CQ71"/>
  <c r="CP71"/>
  <c r="CO71"/>
  <c r="CN71"/>
  <c r="CM71"/>
  <c r="CL71"/>
  <c r="CK71"/>
  <c r="CJ71"/>
  <c r="CK76" i="125"/>
  <c r="CJ76"/>
  <c r="CI76"/>
  <c r="CH76"/>
  <c r="CG76"/>
  <c r="CF76"/>
  <c r="CE76"/>
  <c r="CD76"/>
  <c r="CC76"/>
  <c r="CB76"/>
  <c r="CA76"/>
  <c r="BZ76"/>
  <c r="BY76"/>
  <c r="BX76"/>
  <c r="CK75"/>
  <c r="CJ75"/>
  <c r="CI75"/>
  <c r="CH75"/>
  <c r="CG75"/>
  <c r="CF75"/>
  <c r="CE75"/>
  <c r="CD75"/>
  <c r="CC75"/>
  <c r="CB75"/>
  <c r="CA75"/>
  <c r="BZ75"/>
  <c r="BY75"/>
  <c r="BX75"/>
  <c r="CK74"/>
  <c r="CJ74"/>
  <c r="CI74"/>
  <c r="CH74"/>
  <c r="CG74"/>
  <c r="CF74"/>
  <c r="CE74"/>
  <c r="CD74"/>
  <c r="CC74"/>
  <c r="CB74"/>
  <c r="CA74"/>
  <c r="BZ74"/>
  <c r="BY74"/>
  <c r="BX74"/>
  <c r="CK73"/>
  <c r="CJ73"/>
  <c r="CI73"/>
  <c r="CH73"/>
  <c r="CG73"/>
  <c r="CF73"/>
  <c r="CE73"/>
  <c r="CD73"/>
  <c r="CC73"/>
  <c r="CB73"/>
  <c r="CA73"/>
  <c r="BZ73"/>
  <c r="BY73"/>
  <c r="BX73"/>
  <c r="CK72"/>
  <c r="CJ72"/>
  <c r="CI72"/>
  <c r="CH72"/>
  <c r="CG72"/>
  <c r="CF72"/>
  <c r="CE72"/>
  <c r="CD72"/>
  <c r="CC72"/>
  <c r="CB72"/>
  <c r="CA72"/>
  <c r="BZ72"/>
  <c r="BY72"/>
  <c r="BX72"/>
  <c r="CF74" i="12" l="1"/>
  <c r="CE74"/>
  <c r="CD74"/>
  <c r="CC74"/>
  <c r="CA74"/>
  <c r="BZ74"/>
  <c r="BY74"/>
  <c r="BX74"/>
  <c r="AD74"/>
  <c r="CF73"/>
  <c r="CE73"/>
  <c r="CD73"/>
  <c r="CC73"/>
  <c r="BZ73"/>
  <c r="BY73"/>
  <c r="BX73"/>
  <c r="AD73"/>
  <c r="CF72"/>
  <c r="CE72"/>
  <c r="CD72"/>
  <c r="CC72"/>
  <c r="BZ72"/>
  <c r="BY72"/>
  <c r="BX72"/>
  <c r="AD72"/>
  <c r="CF71"/>
  <c r="CE71"/>
  <c r="CD71"/>
  <c r="CC71"/>
  <c r="CA71"/>
  <c r="BZ71"/>
  <c r="BY71"/>
  <c r="BX71"/>
  <c r="AD71"/>
  <c r="CF70"/>
  <c r="CE70"/>
  <c r="CD70"/>
  <c r="CC70"/>
  <c r="CA70"/>
  <c r="BZ70"/>
  <c r="BY70"/>
  <c r="BX70"/>
  <c r="AD70"/>
  <c r="AD75"/>
  <c r="BX75"/>
  <c r="BY75"/>
  <c r="BZ75"/>
  <c r="CA75"/>
  <c r="CC75"/>
  <c r="CD75"/>
  <c r="CE75"/>
  <c r="CF75"/>
  <c r="AN69" i="115"/>
  <c r="AM69"/>
  <c r="P69"/>
  <c r="AN68"/>
  <c r="AM68"/>
  <c r="P68"/>
  <c r="AN67"/>
  <c r="AM67"/>
  <c r="P67"/>
  <c r="AN66"/>
  <c r="AM66"/>
  <c r="P66"/>
  <c r="AN65"/>
  <c r="AM65"/>
  <c r="P65"/>
  <c r="BW71" i="12" l="1"/>
  <c r="BW74"/>
  <c r="CB73"/>
  <c r="CB75"/>
  <c r="CB71"/>
  <c r="CB70"/>
  <c r="CB72"/>
  <c r="CB74"/>
  <c r="BW75"/>
  <c r="BW70"/>
  <c r="CA72"/>
  <c r="BW72" s="1"/>
  <c r="CA73"/>
  <c r="BW73" s="1"/>
  <c r="AM158" i="115" l="1"/>
  <c r="BX164" i="12" l="1"/>
  <c r="BY164"/>
  <c r="BZ164"/>
  <c r="CA164"/>
  <c r="CC164"/>
  <c r="CD164"/>
  <c r="CE164"/>
  <c r="CF164"/>
  <c r="BX165"/>
  <c r="BY165"/>
  <c r="BZ165"/>
  <c r="CA165"/>
  <c r="CC165"/>
  <c r="CD165"/>
  <c r="CE165"/>
  <c r="CF165"/>
  <c r="P159" i="115"/>
  <c r="AM159"/>
  <c r="AN159"/>
  <c r="P160"/>
  <c r="AM160"/>
  <c r="AN160"/>
  <c r="P161"/>
  <c r="AM161"/>
  <c r="AN161"/>
  <c r="P162"/>
  <c r="AM162"/>
  <c r="AN162"/>
  <c r="P163"/>
  <c r="AM163"/>
  <c r="AN163"/>
  <c r="P164"/>
  <c r="AM164"/>
  <c r="AN164"/>
  <c r="P165"/>
  <c r="AM165"/>
  <c r="AN165"/>
  <c r="BX161" i="125"/>
  <c r="BY161"/>
  <c r="BZ161"/>
  <c r="CA161"/>
  <c r="CB161"/>
  <c r="CC161"/>
  <c r="CD161"/>
  <c r="CE161"/>
  <c r="CF161"/>
  <c r="CG161"/>
  <c r="CH161"/>
  <c r="CI161"/>
  <c r="CJ161"/>
  <c r="CK161"/>
  <c r="BX162"/>
  <c r="BY162"/>
  <c r="BZ162"/>
  <c r="CA162"/>
  <c r="CB162"/>
  <c r="CC162"/>
  <c r="CD162"/>
  <c r="CE162"/>
  <c r="CF162"/>
  <c r="CG162"/>
  <c r="CH162"/>
  <c r="CI162"/>
  <c r="CJ162"/>
  <c r="CK162"/>
  <c r="BX163"/>
  <c r="BY163"/>
  <c r="BZ163"/>
  <c r="CA163"/>
  <c r="CB163"/>
  <c r="CC163"/>
  <c r="CD163"/>
  <c r="CE163"/>
  <c r="CF163"/>
  <c r="CG163"/>
  <c r="CH163"/>
  <c r="CI163"/>
  <c r="CJ163"/>
  <c r="CK163"/>
  <c r="BX164"/>
  <c r="BY164"/>
  <c r="BZ164"/>
  <c r="CA164"/>
  <c r="CB164"/>
  <c r="CC164"/>
  <c r="CD164"/>
  <c r="CE164"/>
  <c r="CF164"/>
  <c r="CG164"/>
  <c r="CH164"/>
  <c r="CI164"/>
  <c r="CJ164"/>
  <c r="CK164"/>
  <c r="BX165"/>
  <c r="BY165"/>
  <c r="BZ165"/>
  <c r="CA165"/>
  <c r="CB165"/>
  <c r="CC165"/>
  <c r="CD165"/>
  <c r="CE165"/>
  <c r="CF165"/>
  <c r="CG165"/>
  <c r="CH165"/>
  <c r="CI165"/>
  <c r="CJ165"/>
  <c r="CK165"/>
  <c r="BX166"/>
  <c r="BY166"/>
  <c r="BZ166"/>
  <c r="CA166"/>
  <c r="CB166"/>
  <c r="CC166"/>
  <c r="CD166"/>
  <c r="CE166"/>
  <c r="CF166"/>
  <c r="CG166"/>
  <c r="CH166"/>
  <c r="CI166"/>
  <c r="CJ166"/>
  <c r="CK166"/>
  <c r="BX167"/>
  <c r="BY167"/>
  <c r="BZ167"/>
  <c r="CA167"/>
  <c r="CB167"/>
  <c r="CC167"/>
  <c r="CD167"/>
  <c r="CE167"/>
  <c r="CF167"/>
  <c r="CG167"/>
  <c r="CH167"/>
  <c r="CI167"/>
  <c r="CJ167"/>
  <c r="CK167"/>
  <c r="CJ158" i="120"/>
  <c r="CK158"/>
  <c r="CL158"/>
  <c r="CM158"/>
  <c r="CN158"/>
  <c r="CO158"/>
  <c r="CP158"/>
  <c r="CQ158"/>
  <c r="CR158"/>
  <c r="CS158"/>
  <c r="CT158"/>
  <c r="CU158"/>
  <c r="CV158"/>
  <c r="CW158"/>
  <c r="CJ159"/>
  <c r="CK159"/>
  <c r="CL159"/>
  <c r="CM159"/>
  <c r="CN159"/>
  <c r="CO159"/>
  <c r="CP159"/>
  <c r="CQ159"/>
  <c r="CR159"/>
  <c r="CS159"/>
  <c r="CT159"/>
  <c r="CU159"/>
  <c r="CV159"/>
  <c r="CW159"/>
  <c r="CJ160"/>
  <c r="CK160"/>
  <c r="CL160"/>
  <c r="CM160"/>
  <c r="CN160"/>
  <c r="CO160"/>
  <c r="CP160"/>
  <c r="CQ160"/>
  <c r="CR160"/>
  <c r="CS160"/>
  <c r="CT160"/>
  <c r="CU160"/>
  <c r="CV160"/>
  <c r="CW160"/>
  <c r="CJ161"/>
  <c r="CK161"/>
  <c r="CL161"/>
  <c r="CM161"/>
  <c r="CN161"/>
  <c r="CO161"/>
  <c r="CP161"/>
  <c r="CQ161"/>
  <c r="CR161"/>
  <c r="CS161"/>
  <c r="CT161"/>
  <c r="CU161"/>
  <c r="CV161"/>
  <c r="CW161"/>
  <c r="CJ162"/>
  <c r="CK162"/>
  <c r="CL162"/>
  <c r="CM162"/>
  <c r="CN162"/>
  <c r="CO162"/>
  <c r="CP162"/>
  <c r="CQ162"/>
  <c r="CR162"/>
  <c r="CS162"/>
  <c r="CT162"/>
  <c r="CU162"/>
  <c r="CV162"/>
  <c r="CW162"/>
  <c r="CJ163"/>
  <c r="CK163"/>
  <c r="CL163"/>
  <c r="CM163"/>
  <c r="CN163"/>
  <c r="CO163"/>
  <c r="CP163"/>
  <c r="CQ163"/>
  <c r="CR163"/>
  <c r="CS163"/>
  <c r="CT163"/>
  <c r="CU163"/>
  <c r="CV163"/>
  <c r="CW163"/>
  <c r="CJ164"/>
  <c r="CK164"/>
  <c r="CL164"/>
  <c r="CM164"/>
  <c r="CN164"/>
  <c r="CO164"/>
  <c r="CP164"/>
  <c r="CQ164"/>
  <c r="CR164"/>
  <c r="CS164"/>
  <c r="CT164"/>
  <c r="CU164"/>
  <c r="CV164"/>
  <c r="CW164"/>
  <c r="CJ165"/>
  <c r="CK165"/>
  <c r="CL165"/>
  <c r="CM165"/>
  <c r="CN165"/>
  <c r="CO165"/>
  <c r="CP165"/>
  <c r="CQ165"/>
  <c r="CR165"/>
  <c r="CS165"/>
  <c r="CT165"/>
  <c r="CU165"/>
  <c r="CV165"/>
  <c r="CW165"/>
  <c r="CB165" i="12" l="1"/>
  <c r="CB164"/>
  <c r="BW165"/>
  <c r="BW164"/>
  <c r="V153" l="1"/>
  <c r="V152"/>
  <c r="V151"/>
  <c r="V150"/>
  <c r="V149"/>
  <c r="V148"/>
  <c r="V147"/>
  <c r="O146"/>
  <c r="V145"/>
  <c r="V146"/>
  <c r="O145"/>
  <c r="V144"/>
  <c r="O144"/>
  <c r="V143"/>
  <c r="O143"/>
  <c r="V141"/>
  <c r="O142"/>
  <c r="V142"/>
  <c r="O141"/>
  <c r="V140"/>
  <c r="O140"/>
  <c r="O137"/>
  <c r="O138"/>
  <c r="O139"/>
  <c r="V139"/>
  <c r="V138"/>
  <c r="V137" l="1"/>
  <c r="V136" l="1"/>
  <c r="O136"/>
  <c r="V135"/>
  <c r="O135"/>
  <c r="CW134" i="120"/>
  <c r="CV134"/>
  <c r="CU134"/>
  <c r="CT134"/>
  <c r="CS134"/>
  <c r="CR134"/>
  <c r="CQ134"/>
  <c r="CP134"/>
  <c r="CO134"/>
  <c r="CN134"/>
  <c r="CM134"/>
  <c r="CL134"/>
  <c r="CK134"/>
  <c r="CJ134"/>
  <c r="AL60" i="126"/>
  <c r="AK60"/>
  <c r="AJ60"/>
  <c r="AI60"/>
  <c r="AH60"/>
  <c r="AG60"/>
  <c r="CK136" i="125"/>
  <c r="CJ136"/>
  <c r="CI136"/>
  <c r="CH136"/>
  <c r="CG136"/>
  <c r="CF136"/>
  <c r="CE136"/>
  <c r="CD136"/>
  <c r="CC136"/>
  <c r="CB136"/>
  <c r="CA136"/>
  <c r="BZ136"/>
  <c r="BY136"/>
  <c r="BX136"/>
  <c r="V134" i="12" l="1"/>
  <c r="O134"/>
  <c r="CF134"/>
  <c r="CE134"/>
  <c r="CD134"/>
  <c r="CC134"/>
  <c r="BZ134"/>
  <c r="BY134"/>
  <c r="BX134"/>
  <c r="AN134" i="115"/>
  <c r="AM134"/>
  <c r="P134"/>
  <c r="V133" i="12"/>
  <c r="O133"/>
  <c r="O132"/>
  <c r="V132"/>
  <c r="CW131" i="120"/>
  <c r="CV131"/>
  <c r="CU131"/>
  <c r="CT131"/>
  <c r="CS131"/>
  <c r="CR131"/>
  <c r="CQ131"/>
  <c r="CP131"/>
  <c r="CO131"/>
  <c r="CN131"/>
  <c r="CM131"/>
  <c r="CL131"/>
  <c r="CK131"/>
  <c r="CJ131"/>
  <c r="CK133" i="125"/>
  <c r="CJ133"/>
  <c r="CI133"/>
  <c r="CH133"/>
  <c r="CG133"/>
  <c r="CF133"/>
  <c r="CE133"/>
  <c r="CD133"/>
  <c r="CC133"/>
  <c r="CB133"/>
  <c r="CA133"/>
  <c r="BZ133"/>
  <c r="BY133"/>
  <c r="BX133"/>
  <c r="O131" i="12"/>
  <c r="O130"/>
  <c r="O129"/>
  <c r="O128"/>
  <c r="O127"/>
  <c r="O126"/>
  <c r="O125"/>
  <c r="O124"/>
  <c r="O123"/>
  <c r="O122"/>
  <c r="O121"/>
  <c r="V131"/>
  <c r="CF131"/>
  <c r="CE131"/>
  <c r="CD131"/>
  <c r="CC131"/>
  <c r="BZ131"/>
  <c r="BY131"/>
  <c r="BX131"/>
  <c r="AM131" i="115"/>
  <c r="AN131"/>
  <c r="CB134" i="12" l="1"/>
  <c r="CB131"/>
  <c r="CA134"/>
  <c r="BW134" s="1"/>
  <c r="CA131"/>
  <c r="BW131" s="1"/>
  <c r="V129" l="1"/>
  <c r="V128"/>
  <c r="CW127" i="120"/>
  <c r="CV127"/>
  <c r="CU127"/>
  <c r="CT127"/>
  <c r="CS127"/>
  <c r="CR127"/>
  <c r="CQ127"/>
  <c r="CP127"/>
  <c r="CO127"/>
  <c r="CN127"/>
  <c r="CM127"/>
  <c r="CL127"/>
  <c r="CK127"/>
  <c r="CJ127"/>
  <c r="AL58" i="126"/>
  <c r="AK58"/>
  <c r="AJ58"/>
  <c r="AI58"/>
  <c r="AH58"/>
  <c r="AG58"/>
  <c r="CK129" i="125"/>
  <c r="CJ129"/>
  <c r="CI129"/>
  <c r="CH129"/>
  <c r="CG129"/>
  <c r="CF129"/>
  <c r="CE129"/>
  <c r="CD129"/>
  <c r="CC129"/>
  <c r="CB129"/>
  <c r="CA129"/>
  <c r="BZ129"/>
  <c r="BY129"/>
  <c r="BX129"/>
  <c r="CA127" i="12"/>
  <c r="V127"/>
  <c r="CF127"/>
  <c r="CE127"/>
  <c r="CD127"/>
  <c r="CC127"/>
  <c r="BZ127"/>
  <c r="BY127"/>
  <c r="BX127"/>
  <c r="AM127" i="115"/>
  <c r="AN127"/>
  <c r="CB127" i="12" l="1"/>
  <c r="BW127"/>
  <c r="V126" l="1"/>
  <c r="V125"/>
  <c r="CW53" i="120"/>
  <c r="CV53"/>
  <c r="CU53"/>
  <c r="CT53"/>
  <c r="CS53"/>
  <c r="CR53"/>
  <c r="CQ53"/>
  <c r="CP53"/>
  <c r="CO53"/>
  <c r="CN53"/>
  <c r="CM53"/>
  <c r="CL53"/>
  <c r="CK53"/>
  <c r="CJ53"/>
  <c r="CF52" i="12"/>
  <c r="CE52"/>
  <c r="CD52"/>
  <c r="CC52"/>
  <c r="CA52"/>
  <c r="BZ52"/>
  <c r="BY52"/>
  <c r="BX52"/>
  <c r="AD52"/>
  <c r="BW52" l="1"/>
  <c r="CB52"/>
  <c r="AN52" i="115"/>
  <c r="AM52"/>
  <c r="P52"/>
  <c r="CK54" i="125" l="1"/>
  <c r="CJ54"/>
  <c r="CI54"/>
  <c r="CH54"/>
  <c r="CG54"/>
  <c r="CF54"/>
  <c r="CE54"/>
  <c r="CD54"/>
  <c r="CC54"/>
  <c r="CB54"/>
  <c r="CA54"/>
  <c r="BZ54"/>
  <c r="BY54"/>
  <c r="BX54"/>
  <c r="V124" i="12" l="1"/>
  <c r="V123"/>
  <c r="V122"/>
  <c r="E56" i="189"/>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D56"/>
  <c r="V121" i="12" l="1"/>
  <c r="BX155" l="1"/>
  <c r="BY155"/>
  <c r="BZ155"/>
  <c r="CA155"/>
  <c r="CC155"/>
  <c r="CD155"/>
  <c r="CE155"/>
  <c r="CF155"/>
  <c r="BX156"/>
  <c r="BY156"/>
  <c r="BZ156"/>
  <c r="CA156"/>
  <c r="CC156"/>
  <c r="CD156"/>
  <c r="CE156"/>
  <c r="CF156"/>
  <c r="BX157"/>
  <c r="BY157"/>
  <c r="BZ157"/>
  <c r="CA157"/>
  <c r="CC157"/>
  <c r="CD157"/>
  <c r="CE157"/>
  <c r="CF157"/>
  <c r="BX158"/>
  <c r="BY158"/>
  <c r="BZ158"/>
  <c r="CA158"/>
  <c r="CC158"/>
  <c r="CD158"/>
  <c r="CE158"/>
  <c r="CF158"/>
  <c r="BX159"/>
  <c r="BY159"/>
  <c r="BZ159"/>
  <c r="CA159"/>
  <c r="CC159"/>
  <c r="CD159"/>
  <c r="CE159"/>
  <c r="CF159"/>
  <c r="BX160"/>
  <c r="BY160"/>
  <c r="BZ160"/>
  <c r="CA160"/>
  <c r="CC160"/>
  <c r="CD160"/>
  <c r="CE160"/>
  <c r="CF160"/>
  <c r="BX161"/>
  <c r="BY161"/>
  <c r="BZ161"/>
  <c r="CA161"/>
  <c r="CC161"/>
  <c r="CD161"/>
  <c r="CE161"/>
  <c r="CF161"/>
  <c r="BX162"/>
  <c r="BY162"/>
  <c r="BZ162"/>
  <c r="CA162"/>
  <c r="CC162"/>
  <c r="CD162"/>
  <c r="CE162"/>
  <c r="CF162"/>
  <c r="BX163"/>
  <c r="BY163"/>
  <c r="BZ163"/>
  <c r="CA163"/>
  <c r="CC163"/>
  <c r="CD163"/>
  <c r="CE163"/>
  <c r="CF163"/>
  <c r="P157" i="115"/>
  <c r="AM157"/>
  <c r="AN157"/>
  <c r="P158"/>
  <c r="AN158"/>
  <c r="CB162" i="12" l="1"/>
  <c r="CB160"/>
  <c r="CB157"/>
  <c r="CB155"/>
  <c r="CB158"/>
  <c r="CB163"/>
  <c r="CB161"/>
  <c r="CB159"/>
  <c r="CB156"/>
  <c r="BW163"/>
  <c r="BW162"/>
  <c r="BW161"/>
  <c r="BW160"/>
  <c r="BW159"/>
  <c r="BW158"/>
  <c r="BW157"/>
  <c r="BW156"/>
  <c r="BW155"/>
  <c r="AC24" i="122"/>
  <c r="AC19" s="1"/>
  <c r="AC17" s="1"/>
  <c r="AB24"/>
  <c r="AB19" s="1"/>
  <c r="AB17" s="1"/>
  <c r="AA24"/>
  <c r="AA19" s="1"/>
  <c r="AA17" s="1"/>
  <c r="Z24"/>
  <c r="Y24"/>
  <c r="Y19" s="1"/>
  <c r="Y17" s="1"/>
  <c r="Z19"/>
  <c r="Z17" s="1"/>
  <c r="CJ135" i="120"/>
  <c r="CK135"/>
  <c r="CL135"/>
  <c r="CM135"/>
  <c r="CN135"/>
  <c r="CO135"/>
  <c r="CP135"/>
  <c r="CQ135"/>
  <c r="CR135"/>
  <c r="CS135"/>
  <c r="CT135"/>
  <c r="CU135"/>
  <c r="CV135"/>
  <c r="CW135"/>
  <c r="CJ136"/>
  <c r="CK136"/>
  <c r="CL136"/>
  <c r="CM136"/>
  <c r="CN136"/>
  <c r="CO136"/>
  <c r="CP136"/>
  <c r="CQ136"/>
  <c r="CR136"/>
  <c r="CS136"/>
  <c r="CT136"/>
  <c r="CU136"/>
  <c r="CV136"/>
  <c r="CW136"/>
  <c r="CJ137"/>
  <c r="CK137"/>
  <c r="CL137"/>
  <c r="CM137"/>
  <c r="CN137"/>
  <c r="CO137"/>
  <c r="CP137"/>
  <c r="CQ137"/>
  <c r="CR137"/>
  <c r="CS137"/>
  <c r="CT137"/>
  <c r="CU137"/>
  <c r="CV137"/>
  <c r="CW137"/>
  <c r="CJ138"/>
  <c r="CK138"/>
  <c r="CL138"/>
  <c r="CM138"/>
  <c r="CN138"/>
  <c r="CO138"/>
  <c r="CP138"/>
  <c r="CQ138"/>
  <c r="CR138"/>
  <c r="CS138"/>
  <c r="CT138"/>
  <c r="CU138"/>
  <c r="CV138"/>
  <c r="CW138"/>
  <c r="CJ139"/>
  <c r="CK139"/>
  <c r="CL139"/>
  <c r="CM139"/>
  <c r="CN139"/>
  <c r="CO139"/>
  <c r="CP139"/>
  <c r="CQ139"/>
  <c r="CR139"/>
  <c r="CS139"/>
  <c r="CT139"/>
  <c r="CU139"/>
  <c r="CV139"/>
  <c r="CW139"/>
  <c r="CJ140"/>
  <c r="CK140"/>
  <c r="CL140"/>
  <c r="CM140"/>
  <c r="CN140"/>
  <c r="CO140"/>
  <c r="CP140"/>
  <c r="CQ140"/>
  <c r="CR140"/>
  <c r="CS140"/>
  <c r="CT140"/>
  <c r="CU140"/>
  <c r="CV140"/>
  <c r="CW140"/>
  <c r="CJ141"/>
  <c r="CK141"/>
  <c r="CL141"/>
  <c r="CM141"/>
  <c r="CN141"/>
  <c r="CO141"/>
  <c r="CP141"/>
  <c r="CQ141"/>
  <c r="CR141"/>
  <c r="CS141"/>
  <c r="CT141"/>
  <c r="CU141"/>
  <c r="CV141"/>
  <c r="CW141"/>
  <c r="CJ142"/>
  <c r="CK142"/>
  <c r="CL142"/>
  <c r="CM142"/>
  <c r="CN142"/>
  <c r="CO142"/>
  <c r="CP142"/>
  <c r="CQ142"/>
  <c r="CR142"/>
  <c r="CS142"/>
  <c r="CT142"/>
  <c r="CU142"/>
  <c r="CV142"/>
  <c r="CW142"/>
  <c r="CJ143"/>
  <c r="CK143"/>
  <c r="CL143"/>
  <c r="CM143"/>
  <c r="CN143"/>
  <c r="CO143"/>
  <c r="CP143"/>
  <c r="CQ143"/>
  <c r="CR143"/>
  <c r="CS143"/>
  <c r="CT143"/>
  <c r="CU143"/>
  <c r="CV143"/>
  <c r="CW143"/>
  <c r="CJ144"/>
  <c r="CK144"/>
  <c r="CL144"/>
  <c r="CM144"/>
  <c r="CN144"/>
  <c r="CO144"/>
  <c r="CP144"/>
  <c r="CQ144"/>
  <c r="CR144"/>
  <c r="CS144"/>
  <c r="CT144"/>
  <c r="CU144"/>
  <c r="CV144"/>
  <c r="CW144"/>
  <c r="CJ145"/>
  <c r="CK145"/>
  <c r="CL145"/>
  <c r="CM145"/>
  <c r="CN145"/>
  <c r="CO145"/>
  <c r="CP145"/>
  <c r="CQ145"/>
  <c r="CR145"/>
  <c r="CS145"/>
  <c r="CT145"/>
  <c r="CU145"/>
  <c r="CV145"/>
  <c r="CW145"/>
  <c r="CJ146"/>
  <c r="CK146"/>
  <c r="CL146"/>
  <c r="CM146"/>
  <c r="CN146"/>
  <c r="CO146"/>
  <c r="CP146"/>
  <c r="CQ146"/>
  <c r="CR146"/>
  <c r="CS146"/>
  <c r="CT146"/>
  <c r="CU146"/>
  <c r="CV146"/>
  <c r="CW146"/>
  <c r="CJ147"/>
  <c r="CK147"/>
  <c r="CL147"/>
  <c r="CM147"/>
  <c r="CN147"/>
  <c r="CO147"/>
  <c r="CP147"/>
  <c r="CQ147"/>
  <c r="CR147"/>
  <c r="CS147"/>
  <c r="CT147"/>
  <c r="CU147"/>
  <c r="CV147"/>
  <c r="CW147"/>
  <c r="CJ148"/>
  <c r="CK148"/>
  <c r="CL148"/>
  <c r="CM148"/>
  <c r="CN148"/>
  <c r="CO148"/>
  <c r="CP148"/>
  <c r="CQ148"/>
  <c r="CR148"/>
  <c r="CS148"/>
  <c r="CT148"/>
  <c r="CU148"/>
  <c r="CV148"/>
  <c r="CW148"/>
  <c r="CJ149"/>
  <c r="CK149"/>
  <c r="CL149"/>
  <c r="CM149"/>
  <c r="CN149"/>
  <c r="CO149"/>
  <c r="CP149"/>
  <c r="CQ149"/>
  <c r="CR149"/>
  <c r="CS149"/>
  <c r="CT149"/>
  <c r="CU149"/>
  <c r="CV149"/>
  <c r="CW149"/>
  <c r="CJ122"/>
  <c r="CK122"/>
  <c r="CL122"/>
  <c r="CM122"/>
  <c r="CN122"/>
  <c r="CO122"/>
  <c r="CP122"/>
  <c r="CQ122"/>
  <c r="CR122"/>
  <c r="CS122"/>
  <c r="CT122"/>
  <c r="CU122"/>
  <c r="CV122"/>
  <c r="CW122"/>
  <c r="CJ123"/>
  <c r="CK123"/>
  <c r="CL123"/>
  <c r="CM123"/>
  <c r="CN123"/>
  <c r="CO123"/>
  <c r="CP123"/>
  <c r="CQ123"/>
  <c r="CR123"/>
  <c r="CS123"/>
  <c r="CT123"/>
  <c r="CU123"/>
  <c r="CV123"/>
  <c r="CW123"/>
  <c r="CJ124"/>
  <c r="CK124"/>
  <c r="CL124"/>
  <c r="CM124"/>
  <c r="CN124"/>
  <c r="CO124"/>
  <c r="CP124"/>
  <c r="CQ124"/>
  <c r="CR124"/>
  <c r="CS124"/>
  <c r="CT124"/>
  <c r="CU124"/>
  <c r="CV124"/>
  <c r="CW124"/>
  <c r="CJ125"/>
  <c r="CK125"/>
  <c r="CL125"/>
  <c r="CM125"/>
  <c r="CN125"/>
  <c r="CO125"/>
  <c r="CP125"/>
  <c r="CQ125"/>
  <c r="CR125"/>
  <c r="CS125"/>
  <c r="CT125"/>
  <c r="CU125"/>
  <c r="CV125"/>
  <c r="CW125"/>
  <c r="CJ126"/>
  <c r="CK126"/>
  <c r="CL126"/>
  <c r="CM126"/>
  <c r="CN126"/>
  <c r="CO126"/>
  <c r="CP126"/>
  <c r="CQ126"/>
  <c r="CR126"/>
  <c r="CS126"/>
  <c r="CT126"/>
  <c r="CU126"/>
  <c r="CV126"/>
  <c r="CW126"/>
  <c r="CJ128"/>
  <c r="CK128"/>
  <c r="CL128"/>
  <c r="CM128"/>
  <c r="CN128"/>
  <c r="CO128"/>
  <c r="CP128"/>
  <c r="CQ128"/>
  <c r="CR128"/>
  <c r="CS128"/>
  <c r="CT128"/>
  <c r="CU128"/>
  <c r="CV128"/>
  <c r="CW128"/>
  <c r="CJ129"/>
  <c r="CK129"/>
  <c r="CL129"/>
  <c r="CM129"/>
  <c r="CN129"/>
  <c r="CO129"/>
  <c r="CP129"/>
  <c r="CQ129"/>
  <c r="CR129"/>
  <c r="CS129"/>
  <c r="CT129"/>
  <c r="CU129"/>
  <c r="CV129"/>
  <c r="CW129"/>
  <c r="CJ130"/>
  <c r="CK130"/>
  <c r="CL130"/>
  <c r="CM130"/>
  <c r="CN130"/>
  <c r="CO130"/>
  <c r="CP130"/>
  <c r="CQ130"/>
  <c r="CR130"/>
  <c r="CS130"/>
  <c r="CT130"/>
  <c r="CU130"/>
  <c r="CV130"/>
  <c r="CW130"/>
  <c r="CJ132"/>
  <c r="CK132"/>
  <c r="CL132"/>
  <c r="CM132"/>
  <c r="CN132"/>
  <c r="CO132"/>
  <c r="CP132"/>
  <c r="CQ132"/>
  <c r="CR132"/>
  <c r="CS132"/>
  <c r="CT132"/>
  <c r="CU132"/>
  <c r="CV132"/>
  <c r="CW132"/>
  <c r="CJ133"/>
  <c r="CK133"/>
  <c r="CL133"/>
  <c r="CM133"/>
  <c r="CN133"/>
  <c r="CO133"/>
  <c r="CP133"/>
  <c r="CQ133"/>
  <c r="CR133"/>
  <c r="CS133"/>
  <c r="CT133"/>
  <c r="CU133"/>
  <c r="CV133"/>
  <c r="CW133"/>
  <c r="CJ150"/>
  <c r="CK150"/>
  <c r="CL150"/>
  <c r="CM150"/>
  <c r="CN150"/>
  <c r="CO150"/>
  <c r="CP150"/>
  <c r="CQ150"/>
  <c r="CR150"/>
  <c r="CS150"/>
  <c r="CT150"/>
  <c r="CU150"/>
  <c r="CV150"/>
  <c r="CW150"/>
  <c r="CJ151"/>
  <c r="CK151"/>
  <c r="CL151"/>
  <c r="CM151"/>
  <c r="CN151"/>
  <c r="CO151"/>
  <c r="CP151"/>
  <c r="CQ151"/>
  <c r="CR151"/>
  <c r="CS151"/>
  <c r="CT151"/>
  <c r="CU151"/>
  <c r="CV151"/>
  <c r="CW151"/>
  <c r="CJ152"/>
  <c r="CK152"/>
  <c r="CL152"/>
  <c r="CM152"/>
  <c r="CN152"/>
  <c r="CO152"/>
  <c r="CP152"/>
  <c r="CQ152"/>
  <c r="CR152"/>
  <c r="CS152"/>
  <c r="CT152"/>
  <c r="CU152"/>
  <c r="CV152"/>
  <c r="CW152"/>
  <c r="CJ153"/>
  <c r="CK153"/>
  <c r="CL153"/>
  <c r="CM153"/>
  <c r="CN153"/>
  <c r="CO153"/>
  <c r="CP153"/>
  <c r="CQ153"/>
  <c r="CR153"/>
  <c r="CS153"/>
  <c r="CT153"/>
  <c r="CU153"/>
  <c r="CV153"/>
  <c r="CW153"/>
  <c r="CJ154"/>
  <c r="CK154"/>
  <c r="CL154"/>
  <c r="CM154"/>
  <c r="CN154"/>
  <c r="CO154"/>
  <c r="CP154"/>
  <c r="CQ154"/>
  <c r="CR154"/>
  <c r="CS154"/>
  <c r="CT154"/>
  <c r="CU154"/>
  <c r="CV154"/>
  <c r="CW154"/>
  <c r="CJ155"/>
  <c r="CK155"/>
  <c r="CL155"/>
  <c r="CM155"/>
  <c r="CN155"/>
  <c r="CO155"/>
  <c r="CP155"/>
  <c r="CQ155"/>
  <c r="CR155"/>
  <c r="CS155"/>
  <c r="CT155"/>
  <c r="CU155"/>
  <c r="CV155"/>
  <c r="CW155"/>
  <c r="CJ156"/>
  <c r="CK156"/>
  <c r="CL156"/>
  <c r="CM156"/>
  <c r="CN156"/>
  <c r="CO156"/>
  <c r="CP156"/>
  <c r="CQ156"/>
  <c r="CR156"/>
  <c r="CS156"/>
  <c r="CT156"/>
  <c r="CU156"/>
  <c r="CV156"/>
  <c r="CW156"/>
  <c r="CJ157"/>
  <c r="CK157"/>
  <c r="CL157"/>
  <c r="CM157"/>
  <c r="CN157"/>
  <c r="CO157"/>
  <c r="CP157"/>
  <c r="CQ157"/>
  <c r="CR157"/>
  <c r="CS157"/>
  <c r="CT157"/>
  <c r="CU157"/>
  <c r="CV157"/>
  <c r="CW157"/>
  <c r="CW121"/>
  <c r="CK121"/>
  <c r="CL121"/>
  <c r="CL120" s="1"/>
  <c r="CM121"/>
  <c r="CN121"/>
  <c r="CO121"/>
  <c r="CP121"/>
  <c r="CP120" s="1"/>
  <c r="CQ121"/>
  <c r="CR121"/>
  <c r="CS121"/>
  <c r="CT121"/>
  <c r="CT120" s="1"/>
  <c r="CU121"/>
  <c r="CV121"/>
  <c r="CJ121"/>
  <c r="AT49"/>
  <c r="AU49"/>
  <c r="AV49"/>
  <c r="AW49"/>
  <c r="AX49"/>
  <c r="AY49"/>
  <c r="AZ49"/>
  <c r="BA49"/>
  <c r="BA48" s="1"/>
  <c r="BA27" s="1"/>
  <c r="BA22" s="1"/>
  <c r="BA20" s="1"/>
  <c r="BB49"/>
  <c r="BC49"/>
  <c r="BD49"/>
  <c r="BE49"/>
  <c r="BF49"/>
  <c r="BG49"/>
  <c r="BH49"/>
  <c r="BI49"/>
  <c r="BI48" s="1"/>
  <c r="BI27" s="1"/>
  <c r="BI22" s="1"/>
  <c r="BI20" s="1"/>
  <c r="BJ49"/>
  <c r="BK49"/>
  <c r="BL49"/>
  <c r="BM49"/>
  <c r="BN49"/>
  <c r="BO49"/>
  <c r="BP49"/>
  <c r="BQ49"/>
  <c r="BQ48" s="1"/>
  <c r="BQ27" s="1"/>
  <c r="BQ22" s="1"/>
  <c r="BQ20" s="1"/>
  <c r="BR49"/>
  <c r="BS49"/>
  <c r="BT49"/>
  <c r="BU49"/>
  <c r="BV49"/>
  <c r="BV48" s="1"/>
  <c r="BW49"/>
  <c r="BX49"/>
  <c r="BY49"/>
  <c r="BY48" s="1"/>
  <c r="BY27" s="1"/>
  <c r="BY22" s="1"/>
  <c r="BY20" s="1"/>
  <c r="BZ49"/>
  <c r="CA49"/>
  <c r="CB49"/>
  <c r="CC49"/>
  <c r="CD49"/>
  <c r="CE49"/>
  <c r="CF49"/>
  <c r="CG49"/>
  <c r="CH49"/>
  <c r="CI49"/>
  <c r="CJ54"/>
  <c r="CK54"/>
  <c r="CL54"/>
  <c r="CM54"/>
  <c r="CN54"/>
  <c r="CO54"/>
  <c r="CP54"/>
  <c r="CQ54"/>
  <c r="CR54"/>
  <c r="CS54"/>
  <c r="CT54"/>
  <c r="CU54"/>
  <c r="CV54"/>
  <c r="CW54"/>
  <c r="CJ55"/>
  <c r="CK55"/>
  <c r="CL55"/>
  <c r="CM55"/>
  <c r="CN55"/>
  <c r="CO55"/>
  <c r="CP55"/>
  <c r="CQ55"/>
  <c r="CR55"/>
  <c r="CS55"/>
  <c r="CT55"/>
  <c r="CU55"/>
  <c r="CV55"/>
  <c r="CW55"/>
  <c r="CJ56"/>
  <c r="CK56"/>
  <c r="CL56"/>
  <c r="CM56"/>
  <c r="CN56"/>
  <c r="CO56"/>
  <c r="CP56"/>
  <c r="CQ56"/>
  <c r="CR56"/>
  <c r="CS56"/>
  <c r="CT56"/>
  <c r="CU56"/>
  <c r="CV56"/>
  <c r="CW56"/>
  <c r="CJ57"/>
  <c r="CK57"/>
  <c r="CL57"/>
  <c r="CM57"/>
  <c r="CN57"/>
  <c r="CO57"/>
  <c r="CP57"/>
  <c r="CQ57"/>
  <c r="CR57"/>
  <c r="CS57"/>
  <c r="CT57"/>
  <c r="CU57"/>
  <c r="CV57"/>
  <c r="CW57"/>
  <c r="CJ58"/>
  <c r="CK58"/>
  <c r="CL58"/>
  <c r="CM58"/>
  <c r="CN58"/>
  <c r="CO58"/>
  <c r="CP58"/>
  <c r="CQ58"/>
  <c r="CR58"/>
  <c r="CS58"/>
  <c r="CT58"/>
  <c r="CU58"/>
  <c r="CV58"/>
  <c r="CW58"/>
  <c r="CJ59"/>
  <c r="CK59"/>
  <c r="CL59"/>
  <c r="CM59"/>
  <c r="CN59"/>
  <c r="CO59"/>
  <c r="CP59"/>
  <c r="CQ59"/>
  <c r="CR59"/>
  <c r="CS59"/>
  <c r="CT59"/>
  <c r="CU59"/>
  <c r="CV59"/>
  <c r="CW59"/>
  <c r="CJ60"/>
  <c r="CK60"/>
  <c r="CL60"/>
  <c r="CM60"/>
  <c r="CN60"/>
  <c r="CO60"/>
  <c r="CP60"/>
  <c r="CQ60"/>
  <c r="CR60"/>
  <c r="CS60"/>
  <c r="CT60"/>
  <c r="CU60"/>
  <c r="CV60"/>
  <c r="CW60"/>
  <c r="CJ61"/>
  <c r="CK61"/>
  <c r="CL61"/>
  <c r="CM61"/>
  <c r="CN61"/>
  <c r="CO61"/>
  <c r="CP61"/>
  <c r="CQ61"/>
  <c r="CR61"/>
  <c r="CS61"/>
  <c r="CT61"/>
  <c r="CU61"/>
  <c r="CV61"/>
  <c r="CW61"/>
  <c r="CJ62"/>
  <c r="CK62"/>
  <c r="CL62"/>
  <c r="CM62"/>
  <c r="CN62"/>
  <c r="CO62"/>
  <c r="CP62"/>
  <c r="CQ62"/>
  <c r="CR62"/>
  <c r="CS62"/>
  <c r="CT62"/>
  <c r="CU62"/>
  <c r="CV62"/>
  <c r="CW62"/>
  <c r="CJ63"/>
  <c r="CK63"/>
  <c r="CL63"/>
  <c r="CM63"/>
  <c r="CN63"/>
  <c r="CO63"/>
  <c r="CP63"/>
  <c r="CQ63"/>
  <c r="CR63"/>
  <c r="CS63"/>
  <c r="CT63"/>
  <c r="CU63"/>
  <c r="CV63"/>
  <c r="CW63"/>
  <c r="CJ64"/>
  <c r="CK64"/>
  <c r="CL64"/>
  <c r="CM64"/>
  <c r="CN64"/>
  <c r="CO64"/>
  <c r="CP64"/>
  <c r="CQ64"/>
  <c r="CR64"/>
  <c r="CS64"/>
  <c r="CT64"/>
  <c r="CU64"/>
  <c r="CV64"/>
  <c r="CW64"/>
  <c r="CJ65"/>
  <c r="CK65"/>
  <c r="CL65"/>
  <c r="CM65"/>
  <c r="CN65"/>
  <c r="CO65"/>
  <c r="CP65"/>
  <c r="CQ65"/>
  <c r="CR65"/>
  <c r="CS65"/>
  <c r="CT65"/>
  <c r="CU65"/>
  <c r="CV65"/>
  <c r="CW65"/>
  <c r="CJ66"/>
  <c r="CK66"/>
  <c r="CL66"/>
  <c r="CM66"/>
  <c r="CN66"/>
  <c r="CO66"/>
  <c r="CP66"/>
  <c r="CQ66"/>
  <c r="CR66"/>
  <c r="CS66"/>
  <c r="CT66"/>
  <c r="CU66"/>
  <c r="CV66"/>
  <c r="CW66"/>
  <c r="CJ67"/>
  <c r="CK67"/>
  <c r="CL67"/>
  <c r="CM67"/>
  <c r="CN67"/>
  <c r="CO67"/>
  <c r="CP67"/>
  <c r="CQ67"/>
  <c r="CR67"/>
  <c r="CS67"/>
  <c r="CT67"/>
  <c r="CU67"/>
  <c r="CV67"/>
  <c r="CW67"/>
  <c r="CJ68"/>
  <c r="CK68"/>
  <c r="CL68"/>
  <c r="CM68"/>
  <c r="CN68"/>
  <c r="CO68"/>
  <c r="CP68"/>
  <c r="CQ68"/>
  <c r="CR68"/>
  <c r="CS68"/>
  <c r="CT68"/>
  <c r="CU68"/>
  <c r="CV68"/>
  <c r="CW68"/>
  <c r="CJ69"/>
  <c r="CK69"/>
  <c r="CL69"/>
  <c r="CM69"/>
  <c r="CN69"/>
  <c r="CO69"/>
  <c r="CP69"/>
  <c r="CQ69"/>
  <c r="CR69"/>
  <c r="CS69"/>
  <c r="CT69"/>
  <c r="CU69"/>
  <c r="CV69"/>
  <c r="CW69"/>
  <c r="CJ70"/>
  <c r="CK70"/>
  <c r="CL70"/>
  <c r="CM70"/>
  <c r="CN70"/>
  <c r="CO70"/>
  <c r="CP70"/>
  <c r="CQ70"/>
  <c r="CR70"/>
  <c r="CS70"/>
  <c r="CT70"/>
  <c r="CU70"/>
  <c r="CV70"/>
  <c r="CW70"/>
  <c r="CJ76"/>
  <c r="CK76"/>
  <c r="CL76"/>
  <c r="CM76"/>
  <c r="CN76"/>
  <c r="CO76"/>
  <c r="CP76"/>
  <c r="CQ76"/>
  <c r="CR76"/>
  <c r="CS76"/>
  <c r="CT76"/>
  <c r="CU76"/>
  <c r="CV76"/>
  <c r="CW76"/>
  <c r="CJ80"/>
  <c r="CK80"/>
  <c r="CL80"/>
  <c r="CM80"/>
  <c r="CN80"/>
  <c r="CO80"/>
  <c r="CP80"/>
  <c r="CQ80"/>
  <c r="CR80"/>
  <c r="CS80"/>
  <c r="CT80"/>
  <c r="CU80"/>
  <c r="CV80"/>
  <c r="CW80"/>
  <c r="CJ81"/>
  <c r="CK81"/>
  <c r="CL81"/>
  <c r="CM81"/>
  <c r="CN81"/>
  <c r="CO81"/>
  <c r="CP81"/>
  <c r="CQ81"/>
  <c r="CR81"/>
  <c r="CS81"/>
  <c r="CT81"/>
  <c r="CU81"/>
  <c r="CV81"/>
  <c r="CW81"/>
  <c r="CJ82"/>
  <c r="CK82"/>
  <c r="CL82"/>
  <c r="CM82"/>
  <c r="CN82"/>
  <c r="CO82"/>
  <c r="CP82"/>
  <c r="CQ82"/>
  <c r="CR82"/>
  <c r="CS82"/>
  <c r="CT82"/>
  <c r="CU82"/>
  <c r="CV82"/>
  <c r="CW82"/>
  <c r="CW52"/>
  <c r="CK52"/>
  <c r="CL52"/>
  <c r="CM52"/>
  <c r="CN52"/>
  <c r="CO52"/>
  <c r="CP52"/>
  <c r="CQ52"/>
  <c r="CR52"/>
  <c r="CS52"/>
  <c r="CT52"/>
  <c r="CU52"/>
  <c r="CV52"/>
  <c r="CJ52"/>
  <c r="AC49" i="119"/>
  <c r="AG49"/>
  <c r="AH119"/>
  <c r="AI119"/>
  <c r="AI49" s="1"/>
  <c r="AI28" s="1"/>
  <c r="AI23" s="1"/>
  <c r="AI21" s="1"/>
  <c r="AJ119"/>
  <c r="AJ49" s="1"/>
  <c r="AJ28" s="1"/>
  <c r="AJ23" s="1"/>
  <c r="AJ21" s="1"/>
  <c r="AK119"/>
  <c r="AK49" s="1"/>
  <c r="AK28" s="1"/>
  <c r="AK23" s="1"/>
  <c r="AK21" s="1"/>
  <c r="AL119"/>
  <c r="AL49" s="1"/>
  <c r="AL28" s="1"/>
  <c r="AL23" s="1"/>
  <c r="AL21" s="1"/>
  <c r="AM49"/>
  <c r="AM28" s="1"/>
  <c r="AM23" s="1"/>
  <c r="AM21" s="1"/>
  <c r="AN49"/>
  <c r="AO49"/>
  <c r="AO28" s="1"/>
  <c r="AO23" s="1"/>
  <c r="AO21" s="1"/>
  <c r="AP49"/>
  <c r="AP28" s="1"/>
  <c r="AP23" s="1"/>
  <c r="AP21" s="1"/>
  <c r="AQ49"/>
  <c r="AQ28" s="1"/>
  <c r="AQ23" s="1"/>
  <c r="AQ21" s="1"/>
  <c r="AR49"/>
  <c r="AR28" s="1"/>
  <c r="AR23" s="1"/>
  <c r="AR21" s="1"/>
  <c r="AS49"/>
  <c r="AS28" s="1"/>
  <c r="AS23" s="1"/>
  <c r="AS21" s="1"/>
  <c r="AT119"/>
  <c r="AT49" s="1"/>
  <c r="AU119"/>
  <c r="AU49" s="1"/>
  <c r="AU28" s="1"/>
  <c r="AU23" s="1"/>
  <c r="AU21" s="1"/>
  <c r="AV119"/>
  <c r="AV49" s="1"/>
  <c r="AV28" s="1"/>
  <c r="AV23" s="1"/>
  <c r="AV21" s="1"/>
  <c r="AW119"/>
  <c r="AW49" s="1"/>
  <c r="AW28" s="1"/>
  <c r="AW23" s="1"/>
  <c r="AW21" s="1"/>
  <c r="AX119"/>
  <c r="AX49" s="1"/>
  <c r="AX28" s="1"/>
  <c r="AX23" s="1"/>
  <c r="AX21" s="1"/>
  <c r="AY119"/>
  <c r="AY49" s="1"/>
  <c r="AY28" s="1"/>
  <c r="AY23" s="1"/>
  <c r="AY21" s="1"/>
  <c r="AA119"/>
  <c r="CU120" i="120" l="1"/>
  <c r="CT51"/>
  <c r="CV120"/>
  <c r="CW120"/>
  <c r="CU51"/>
  <c r="CM51"/>
  <c r="CN51"/>
  <c r="CM120"/>
  <c r="CJ51"/>
  <c r="CO51"/>
  <c r="CK51"/>
  <c r="CN120"/>
  <c r="CP51"/>
  <c r="CL51"/>
  <c r="CJ120"/>
  <c r="CO120"/>
  <c r="CK120"/>
  <c r="CV51"/>
  <c r="CR51"/>
  <c r="CR49" s="1"/>
  <c r="CQ120"/>
  <c r="CR120"/>
  <c r="CS120"/>
  <c r="CW51"/>
  <c r="CS51"/>
  <c r="CQ51"/>
  <c r="CG48"/>
  <c r="CG27" s="1"/>
  <c r="CG22" s="1"/>
  <c r="CG20" s="1"/>
  <c r="CC48"/>
  <c r="CC27" s="1"/>
  <c r="CC22" s="1"/>
  <c r="CC20" s="1"/>
  <c r="BU48"/>
  <c r="BU27" s="1"/>
  <c r="BU22" s="1"/>
  <c r="BU20" s="1"/>
  <c r="BM48"/>
  <c r="BM27" s="1"/>
  <c r="BM22" s="1"/>
  <c r="BM20" s="1"/>
  <c r="BE48"/>
  <c r="BE27" s="1"/>
  <c r="BE22" s="1"/>
  <c r="BE20" s="1"/>
  <c r="CI48"/>
  <c r="CI27" s="1"/>
  <c r="CI22" s="1"/>
  <c r="CI20" s="1"/>
  <c r="CE48"/>
  <c r="CE27" s="1"/>
  <c r="CE22" s="1"/>
  <c r="CE20" s="1"/>
  <c r="CA48"/>
  <c r="CA27" s="1"/>
  <c r="CA22" s="1"/>
  <c r="CA20" s="1"/>
  <c r="BW48"/>
  <c r="BW27" s="1"/>
  <c r="BW22" s="1"/>
  <c r="BW20" s="1"/>
  <c r="BS48"/>
  <c r="BS27" s="1"/>
  <c r="BS22" s="1"/>
  <c r="BS20" s="1"/>
  <c r="BO48"/>
  <c r="BO27" s="1"/>
  <c r="BO22" s="1"/>
  <c r="BO20" s="1"/>
  <c r="BK48"/>
  <c r="BK27" s="1"/>
  <c r="BK22" s="1"/>
  <c r="BK20" s="1"/>
  <c r="BG48"/>
  <c r="BG27" s="1"/>
  <c r="BG22" s="1"/>
  <c r="BG20" s="1"/>
  <c r="BC48"/>
  <c r="BC27" s="1"/>
  <c r="BC22" s="1"/>
  <c r="BC20" s="1"/>
  <c r="CF48"/>
  <c r="CF27" s="1"/>
  <c r="CF22" s="1"/>
  <c r="CF20" s="1"/>
  <c r="CB48"/>
  <c r="CB27" s="1"/>
  <c r="CB22" s="1"/>
  <c r="CB20" s="1"/>
  <c r="BX48"/>
  <c r="BX27" s="1"/>
  <c r="BX22" s="1"/>
  <c r="BX20" s="1"/>
  <c r="BT48"/>
  <c r="BT27" s="1"/>
  <c r="BT22" s="1"/>
  <c r="BT20" s="1"/>
  <c r="BP48"/>
  <c r="BP27" s="1"/>
  <c r="BP22" s="1"/>
  <c r="BP20" s="1"/>
  <c r="BL48"/>
  <c r="BL27" s="1"/>
  <c r="BL22" s="1"/>
  <c r="BL20" s="1"/>
  <c r="BH48"/>
  <c r="BH27" s="1"/>
  <c r="BH22" s="1"/>
  <c r="BH20" s="1"/>
  <c r="BD48"/>
  <c r="BD27" s="1"/>
  <c r="BD22" s="1"/>
  <c r="BD20" s="1"/>
  <c r="CH48"/>
  <c r="CH27" s="1"/>
  <c r="CH22" s="1"/>
  <c r="CH20" s="1"/>
  <c r="CD48"/>
  <c r="CD27" s="1"/>
  <c r="CD22" s="1"/>
  <c r="CD20" s="1"/>
  <c r="BZ48"/>
  <c r="BZ27" s="1"/>
  <c r="BZ22" s="1"/>
  <c r="BZ20" s="1"/>
  <c r="BV27"/>
  <c r="BV22" s="1"/>
  <c r="BV20" s="1"/>
  <c r="BR48"/>
  <c r="BR27" s="1"/>
  <c r="BR22" s="1"/>
  <c r="BR20" s="1"/>
  <c r="BN48"/>
  <c r="BN27" s="1"/>
  <c r="BN22" s="1"/>
  <c r="BN20" s="1"/>
  <c r="BJ48"/>
  <c r="BJ27" s="1"/>
  <c r="BJ22" s="1"/>
  <c r="BJ20" s="1"/>
  <c r="BF48"/>
  <c r="BF27" s="1"/>
  <c r="BF22" s="1"/>
  <c r="BF20" s="1"/>
  <c r="BB48"/>
  <c r="BB27" s="1"/>
  <c r="BB22" s="1"/>
  <c r="BB20" s="1"/>
  <c r="AH53" i="126"/>
  <c r="AG53"/>
  <c r="AG59"/>
  <c r="AH59"/>
  <c r="AI59"/>
  <c r="AJ59"/>
  <c r="AK59"/>
  <c r="AL59"/>
  <c r="BX132" i="125"/>
  <c r="BY132"/>
  <c r="BZ132"/>
  <c r="CA132"/>
  <c r="CB132"/>
  <c r="CC132"/>
  <c r="CD132"/>
  <c r="CE132"/>
  <c r="CF132"/>
  <c r="CG132"/>
  <c r="CH132"/>
  <c r="CI132"/>
  <c r="CJ132"/>
  <c r="CK132"/>
  <c r="BX134"/>
  <c r="BY134"/>
  <c r="BZ134"/>
  <c r="CA134"/>
  <c r="CB134"/>
  <c r="CC134"/>
  <c r="CD134"/>
  <c r="CE134"/>
  <c r="CF134"/>
  <c r="CG134"/>
  <c r="CH134"/>
  <c r="CI134"/>
  <c r="CJ134"/>
  <c r="CK134"/>
  <c r="BX135"/>
  <c r="BY135"/>
  <c r="BZ135"/>
  <c r="CA135"/>
  <c r="CB135"/>
  <c r="CC135"/>
  <c r="CD135"/>
  <c r="CE135"/>
  <c r="CF135"/>
  <c r="CG135"/>
  <c r="CH135"/>
  <c r="CI135"/>
  <c r="CJ135"/>
  <c r="CK135"/>
  <c r="BX137"/>
  <c r="BY137"/>
  <c r="BZ137"/>
  <c r="CA137"/>
  <c r="CB137"/>
  <c r="CC137"/>
  <c r="CD137"/>
  <c r="CE137"/>
  <c r="CF137"/>
  <c r="CG137"/>
  <c r="CH137"/>
  <c r="CI137"/>
  <c r="CJ137"/>
  <c r="CK137"/>
  <c r="BX138"/>
  <c r="BY138"/>
  <c r="BZ138"/>
  <c r="CA138"/>
  <c r="CB138"/>
  <c r="CC138"/>
  <c r="CD138"/>
  <c r="CE138"/>
  <c r="CF138"/>
  <c r="CG138"/>
  <c r="CH138"/>
  <c r="CI138"/>
  <c r="CJ138"/>
  <c r="CK138"/>
  <c r="BX139"/>
  <c r="BY139"/>
  <c r="BZ139"/>
  <c r="CA139"/>
  <c r="CB139"/>
  <c r="CC139"/>
  <c r="CD139"/>
  <c r="CE139"/>
  <c r="CF139"/>
  <c r="CG139"/>
  <c r="CH139"/>
  <c r="CI139"/>
  <c r="CJ139"/>
  <c r="CK139"/>
  <c r="BX140"/>
  <c r="BY140"/>
  <c r="BZ140"/>
  <c r="CA140"/>
  <c r="CB140"/>
  <c r="CC140"/>
  <c r="CD140"/>
  <c r="CE140"/>
  <c r="CF140"/>
  <c r="CG140"/>
  <c r="CH140"/>
  <c r="CI140"/>
  <c r="CJ140"/>
  <c r="CK140"/>
  <c r="BX141"/>
  <c r="BY141"/>
  <c r="BZ141"/>
  <c r="CA141"/>
  <c r="CB141"/>
  <c r="CC141"/>
  <c r="CD141"/>
  <c r="CE141"/>
  <c r="CF141"/>
  <c r="CG141"/>
  <c r="CH141"/>
  <c r="CI141"/>
  <c r="CJ141"/>
  <c r="CK141"/>
  <c r="BX142"/>
  <c r="BY142"/>
  <c r="BZ142"/>
  <c r="CA142"/>
  <c r="CB142"/>
  <c r="CC142"/>
  <c r="CD142"/>
  <c r="CE142"/>
  <c r="CF142"/>
  <c r="CG142"/>
  <c r="CH142"/>
  <c r="CI142"/>
  <c r="CJ142"/>
  <c r="CK142"/>
  <c r="BX143"/>
  <c r="BY143"/>
  <c r="BZ143"/>
  <c r="CA143"/>
  <c r="CB143"/>
  <c r="CC143"/>
  <c r="CD143"/>
  <c r="CE143"/>
  <c r="CF143"/>
  <c r="CG143"/>
  <c r="CH143"/>
  <c r="CI143"/>
  <c r="CJ143"/>
  <c r="CK143"/>
  <c r="BX144"/>
  <c r="BY144"/>
  <c r="BZ144"/>
  <c r="CA144"/>
  <c r="CB144"/>
  <c r="CC144"/>
  <c r="CD144"/>
  <c r="CE144"/>
  <c r="CF144"/>
  <c r="CG144"/>
  <c r="CH144"/>
  <c r="CI144"/>
  <c r="CJ144"/>
  <c r="CK144"/>
  <c r="BX145"/>
  <c r="BY145"/>
  <c r="BZ145"/>
  <c r="CA145"/>
  <c r="CB145"/>
  <c r="CC145"/>
  <c r="CD145"/>
  <c r="CE145"/>
  <c r="CF145"/>
  <c r="CG145"/>
  <c r="CH145"/>
  <c r="CI145"/>
  <c r="CJ145"/>
  <c r="CK145"/>
  <c r="BX146"/>
  <c r="BY146"/>
  <c r="BZ146"/>
  <c r="CA146"/>
  <c r="CB146"/>
  <c r="CC146"/>
  <c r="CD146"/>
  <c r="CE146"/>
  <c r="CF146"/>
  <c r="CG146"/>
  <c r="CH146"/>
  <c r="CI146"/>
  <c r="CJ146"/>
  <c r="CK146"/>
  <c r="BX147"/>
  <c r="BY147"/>
  <c r="BZ147"/>
  <c r="CA147"/>
  <c r="CB147"/>
  <c r="CC147"/>
  <c r="CD147"/>
  <c r="CE147"/>
  <c r="CF147"/>
  <c r="CG147"/>
  <c r="CH147"/>
  <c r="CI147"/>
  <c r="CJ147"/>
  <c r="CK147"/>
  <c r="BX148"/>
  <c r="BY148"/>
  <c r="BZ148"/>
  <c r="CA148"/>
  <c r="CB148"/>
  <c r="CC148"/>
  <c r="CD148"/>
  <c r="CE148"/>
  <c r="CF148"/>
  <c r="CG148"/>
  <c r="CH148"/>
  <c r="CI148"/>
  <c r="CJ148"/>
  <c r="CK148"/>
  <c r="BX149"/>
  <c r="BY149"/>
  <c r="BZ149"/>
  <c r="CA149"/>
  <c r="CB149"/>
  <c r="CC149"/>
  <c r="CD149"/>
  <c r="CE149"/>
  <c r="CF149"/>
  <c r="CG149"/>
  <c r="CH149"/>
  <c r="CI149"/>
  <c r="CJ149"/>
  <c r="CK149"/>
  <c r="BX66"/>
  <c r="BY66"/>
  <c r="BZ66"/>
  <c r="CA66"/>
  <c r="CB66"/>
  <c r="CC66"/>
  <c r="CD66"/>
  <c r="CE66"/>
  <c r="CF66"/>
  <c r="CG66"/>
  <c r="CH66"/>
  <c r="CI66"/>
  <c r="CJ66"/>
  <c r="CK66"/>
  <c r="BX67"/>
  <c r="BY67"/>
  <c r="BZ67"/>
  <c r="CA67"/>
  <c r="CB67"/>
  <c r="CC67"/>
  <c r="CD67"/>
  <c r="CE67"/>
  <c r="CF67"/>
  <c r="CG67"/>
  <c r="CH67"/>
  <c r="CI67"/>
  <c r="CJ67"/>
  <c r="CK67"/>
  <c r="BX68"/>
  <c r="BY68"/>
  <c r="BZ68"/>
  <c r="CA68"/>
  <c r="CB68"/>
  <c r="CC68"/>
  <c r="CD68"/>
  <c r="CE68"/>
  <c r="CF68"/>
  <c r="CG68"/>
  <c r="CH68"/>
  <c r="CI68"/>
  <c r="CJ68"/>
  <c r="CK68"/>
  <c r="BX69"/>
  <c r="BY69"/>
  <c r="BZ69"/>
  <c r="CA69"/>
  <c r="CB69"/>
  <c r="CC69"/>
  <c r="CD69"/>
  <c r="CE69"/>
  <c r="CF69"/>
  <c r="CG69"/>
  <c r="CH69"/>
  <c r="CI69"/>
  <c r="CJ69"/>
  <c r="CK69"/>
  <c r="BX70"/>
  <c r="BY70"/>
  <c r="BZ70"/>
  <c r="CA70"/>
  <c r="CB70"/>
  <c r="CC70"/>
  <c r="CD70"/>
  <c r="CE70"/>
  <c r="CF70"/>
  <c r="CG70"/>
  <c r="CH70"/>
  <c r="CI70"/>
  <c r="CJ70"/>
  <c r="CK70"/>
  <c r="BX71"/>
  <c r="BY71"/>
  <c r="BZ71"/>
  <c r="CA71"/>
  <c r="CB71"/>
  <c r="CC71"/>
  <c r="CD71"/>
  <c r="CE71"/>
  <c r="CF71"/>
  <c r="CG71"/>
  <c r="CH71"/>
  <c r="CI71"/>
  <c r="CJ71"/>
  <c r="CK71"/>
  <c r="BX77"/>
  <c r="BY77"/>
  <c r="BZ77"/>
  <c r="CA77"/>
  <c r="CB77"/>
  <c r="CC77"/>
  <c r="CD77"/>
  <c r="CE77"/>
  <c r="CF77"/>
  <c r="CG77"/>
  <c r="CH77"/>
  <c r="CI77"/>
  <c r="CJ77"/>
  <c r="CK77"/>
  <c r="BX78"/>
  <c r="BY78"/>
  <c r="BZ78"/>
  <c r="CA78"/>
  <c r="CB78"/>
  <c r="CC78"/>
  <c r="CD78"/>
  <c r="CE78"/>
  <c r="CF78"/>
  <c r="CG78"/>
  <c r="CH78"/>
  <c r="CI78"/>
  <c r="CJ78"/>
  <c r="CK78"/>
  <c r="BX79"/>
  <c r="BY79"/>
  <c r="BZ79"/>
  <c r="CA79"/>
  <c r="CB79"/>
  <c r="CC79"/>
  <c r="CD79"/>
  <c r="CE79"/>
  <c r="CF79"/>
  <c r="CG79"/>
  <c r="CH79"/>
  <c r="CI79"/>
  <c r="CJ79"/>
  <c r="CK79"/>
  <c r="BX124"/>
  <c r="BY124"/>
  <c r="BZ124"/>
  <c r="CA124"/>
  <c r="CB124"/>
  <c r="CC124"/>
  <c r="CD124"/>
  <c r="CE124"/>
  <c r="CF124"/>
  <c r="CG124"/>
  <c r="CH124"/>
  <c r="CI124"/>
  <c r="CJ124"/>
  <c r="CK124"/>
  <c r="BX125"/>
  <c r="BY125"/>
  <c r="BZ125"/>
  <c r="CA125"/>
  <c r="CB125"/>
  <c r="CC125"/>
  <c r="CD125"/>
  <c r="CE125"/>
  <c r="CF125"/>
  <c r="CG125"/>
  <c r="CH125"/>
  <c r="CI125"/>
  <c r="CJ125"/>
  <c r="CK125"/>
  <c r="BX126"/>
  <c r="BY126"/>
  <c r="BZ126"/>
  <c r="CA126"/>
  <c r="CB126"/>
  <c r="CC126"/>
  <c r="CD126"/>
  <c r="CE126"/>
  <c r="CF126"/>
  <c r="CG126"/>
  <c r="CH126"/>
  <c r="CI126"/>
  <c r="CJ126"/>
  <c r="CK126"/>
  <c r="BX127"/>
  <c r="BY127"/>
  <c r="BZ127"/>
  <c r="CA127"/>
  <c r="CB127"/>
  <c r="CC127"/>
  <c r="CD127"/>
  <c r="CE127"/>
  <c r="CF127"/>
  <c r="CG127"/>
  <c r="CH127"/>
  <c r="CI127"/>
  <c r="CJ127"/>
  <c r="CK127"/>
  <c r="BX128"/>
  <c r="BY128"/>
  <c r="BZ128"/>
  <c r="CA128"/>
  <c r="CB128"/>
  <c r="CC128"/>
  <c r="CD128"/>
  <c r="CE128"/>
  <c r="CF128"/>
  <c r="CG128"/>
  <c r="CH128"/>
  <c r="CI128"/>
  <c r="CJ128"/>
  <c r="CK128"/>
  <c r="BX130"/>
  <c r="BY130"/>
  <c r="BZ130"/>
  <c r="CA130"/>
  <c r="CB130"/>
  <c r="CC130"/>
  <c r="CD130"/>
  <c r="CE130"/>
  <c r="CF130"/>
  <c r="CG130"/>
  <c r="CH130"/>
  <c r="CI130"/>
  <c r="CJ130"/>
  <c r="CK130"/>
  <c r="BX131"/>
  <c r="BY131"/>
  <c r="BZ131"/>
  <c r="CA131"/>
  <c r="CB131"/>
  <c r="CC131"/>
  <c r="CD131"/>
  <c r="CE131"/>
  <c r="CF131"/>
  <c r="CG131"/>
  <c r="CH131"/>
  <c r="CI131"/>
  <c r="CJ131"/>
  <c r="CK131"/>
  <c r="BX150"/>
  <c r="BY150"/>
  <c r="BZ150"/>
  <c r="CA150"/>
  <c r="CB150"/>
  <c r="CC150"/>
  <c r="CD150"/>
  <c r="CE150"/>
  <c r="CF150"/>
  <c r="CG150"/>
  <c r="CH150"/>
  <c r="CI150"/>
  <c r="CJ150"/>
  <c r="CK150"/>
  <c r="BX151"/>
  <c r="BY151"/>
  <c r="BZ151"/>
  <c r="CA151"/>
  <c r="CB151"/>
  <c r="CC151"/>
  <c r="CD151"/>
  <c r="CE151"/>
  <c r="CF151"/>
  <c r="CG151"/>
  <c r="CH151"/>
  <c r="CI151"/>
  <c r="CJ151"/>
  <c r="CK151"/>
  <c r="BX152"/>
  <c r="BY152"/>
  <c r="BZ152"/>
  <c r="CA152"/>
  <c r="CB152"/>
  <c r="CC152"/>
  <c r="CD152"/>
  <c r="CE152"/>
  <c r="CF152"/>
  <c r="CG152"/>
  <c r="CH152"/>
  <c r="CI152"/>
  <c r="CJ152"/>
  <c r="CK152"/>
  <c r="BX153"/>
  <c r="BY153"/>
  <c r="BZ153"/>
  <c r="CA153"/>
  <c r="CB153"/>
  <c r="CC153"/>
  <c r="CD153"/>
  <c r="CE153"/>
  <c r="CF153"/>
  <c r="CG153"/>
  <c r="CH153"/>
  <c r="CI153"/>
  <c r="CJ153"/>
  <c r="CK153"/>
  <c r="BX154"/>
  <c r="BY154"/>
  <c r="BZ154"/>
  <c r="CA154"/>
  <c r="CB154"/>
  <c r="CC154"/>
  <c r="CD154"/>
  <c r="CE154"/>
  <c r="CF154"/>
  <c r="CG154"/>
  <c r="CH154"/>
  <c r="CI154"/>
  <c r="CJ154"/>
  <c r="CK154"/>
  <c r="BX155"/>
  <c r="BY155"/>
  <c r="BZ155"/>
  <c r="CA155"/>
  <c r="CB155"/>
  <c r="CC155"/>
  <c r="CD155"/>
  <c r="CE155"/>
  <c r="CF155"/>
  <c r="CG155"/>
  <c r="CH155"/>
  <c r="CI155"/>
  <c r="CJ155"/>
  <c r="CK155"/>
  <c r="BX156"/>
  <c r="BY156"/>
  <c r="BZ156"/>
  <c r="CA156"/>
  <c r="CB156"/>
  <c r="CC156"/>
  <c r="CD156"/>
  <c r="CE156"/>
  <c r="CF156"/>
  <c r="CG156"/>
  <c r="CH156"/>
  <c r="CI156"/>
  <c r="CJ156"/>
  <c r="CK156"/>
  <c r="BX157"/>
  <c r="BY157"/>
  <c r="BZ157"/>
  <c r="CA157"/>
  <c r="CB157"/>
  <c r="CC157"/>
  <c r="CD157"/>
  <c r="CE157"/>
  <c r="CF157"/>
  <c r="CG157"/>
  <c r="CH157"/>
  <c r="CI157"/>
  <c r="CJ157"/>
  <c r="CK157"/>
  <c r="BX158"/>
  <c r="BY158"/>
  <c r="BZ158"/>
  <c r="CA158"/>
  <c r="CB158"/>
  <c r="CC158"/>
  <c r="CD158"/>
  <c r="CE158"/>
  <c r="CF158"/>
  <c r="CG158"/>
  <c r="CH158"/>
  <c r="CI158"/>
  <c r="CJ158"/>
  <c r="CK158"/>
  <c r="BX159"/>
  <c r="BY159"/>
  <c r="BZ159"/>
  <c r="CA159"/>
  <c r="CB159"/>
  <c r="CC159"/>
  <c r="CD159"/>
  <c r="CE159"/>
  <c r="CF159"/>
  <c r="CG159"/>
  <c r="CH159"/>
  <c r="CI159"/>
  <c r="CJ159"/>
  <c r="CK159"/>
  <c r="BX160"/>
  <c r="BY160"/>
  <c r="BZ160"/>
  <c r="CA160"/>
  <c r="CB160"/>
  <c r="CC160"/>
  <c r="CD160"/>
  <c r="CE160"/>
  <c r="CF160"/>
  <c r="CG160"/>
  <c r="CH160"/>
  <c r="CI160"/>
  <c r="CJ160"/>
  <c r="CK160"/>
  <c r="BY123"/>
  <c r="BZ123"/>
  <c r="CA123"/>
  <c r="CB123"/>
  <c r="CB122" s="1"/>
  <c r="CC123"/>
  <c r="CD123"/>
  <c r="CE123"/>
  <c r="CF123"/>
  <c r="CG123"/>
  <c r="CH123"/>
  <c r="CI123"/>
  <c r="CJ123"/>
  <c r="CK123"/>
  <c r="BX123"/>
  <c r="BX55"/>
  <c r="BY55"/>
  <c r="BZ55"/>
  <c r="CA55"/>
  <c r="CB55"/>
  <c r="CC55"/>
  <c r="CD55"/>
  <c r="CE55"/>
  <c r="CF55"/>
  <c r="CG55"/>
  <c r="CH55"/>
  <c r="CI55"/>
  <c r="CJ55"/>
  <c r="CK55"/>
  <c r="BX56"/>
  <c r="BY56"/>
  <c r="BZ56"/>
  <c r="CA56"/>
  <c r="CB56"/>
  <c r="CC56"/>
  <c r="CD56"/>
  <c r="CE56"/>
  <c r="CF56"/>
  <c r="CG56"/>
  <c r="CH56"/>
  <c r="CI56"/>
  <c r="CJ56"/>
  <c r="CK56"/>
  <c r="BX57"/>
  <c r="BY57"/>
  <c r="BZ57"/>
  <c r="CA57"/>
  <c r="CB57"/>
  <c r="CC57"/>
  <c r="CD57"/>
  <c r="CE57"/>
  <c r="CF57"/>
  <c r="CG57"/>
  <c r="CH57"/>
  <c r="CI57"/>
  <c r="CJ57"/>
  <c r="CK57"/>
  <c r="BX58"/>
  <c r="BY58"/>
  <c r="BZ58"/>
  <c r="CA58"/>
  <c r="CB58"/>
  <c r="CC58"/>
  <c r="CD58"/>
  <c r="CE58"/>
  <c r="CF58"/>
  <c r="CG58"/>
  <c r="CH58"/>
  <c r="CI58"/>
  <c r="CJ58"/>
  <c r="CK58"/>
  <c r="BX59"/>
  <c r="BY59"/>
  <c r="BZ59"/>
  <c r="CA59"/>
  <c r="CB59"/>
  <c r="CC59"/>
  <c r="CD59"/>
  <c r="CE59"/>
  <c r="CF59"/>
  <c r="CG59"/>
  <c r="CH59"/>
  <c r="CI59"/>
  <c r="CJ59"/>
  <c r="CK59"/>
  <c r="BX60"/>
  <c r="BY60"/>
  <c r="BZ60"/>
  <c r="CA60"/>
  <c r="CB60"/>
  <c r="CC60"/>
  <c r="CD60"/>
  <c r="CE60"/>
  <c r="CF60"/>
  <c r="CG60"/>
  <c r="CH60"/>
  <c r="CI60"/>
  <c r="CJ60"/>
  <c r="CK60"/>
  <c r="BX61"/>
  <c r="BY61"/>
  <c r="BZ61"/>
  <c r="CA61"/>
  <c r="CB61"/>
  <c r="CC61"/>
  <c r="CD61"/>
  <c r="CE61"/>
  <c r="CF61"/>
  <c r="CG61"/>
  <c r="CH61"/>
  <c r="CI61"/>
  <c r="CJ61"/>
  <c r="CK61"/>
  <c r="BX62"/>
  <c r="BY62"/>
  <c r="BZ62"/>
  <c r="CA62"/>
  <c r="CB62"/>
  <c r="CC62"/>
  <c r="CD62"/>
  <c r="CE62"/>
  <c r="CF62"/>
  <c r="CG62"/>
  <c r="CH62"/>
  <c r="CI62"/>
  <c r="CJ62"/>
  <c r="CK62"/>
  <c r="BX63"/>
  <c r="BY63"/>
  <c r="BZ63"/>
  <c r="CA63"/>
  <c r="CB63"/>
  <c r="CC63"/>
  <c r="CD63"/>
  <c r="CE63"/>
  <c r="CF63"/>
  <c r="CG63"/>
  <c r="CH63"/>
  <c r="CI63"/>
  <c r="CJ63"/>
  <c r="CK63"/>
  <c r="BX64"/>
  <c r="BY64"/>
  <c r="BZ64"/>
  <c r="CA64"/>
  <c r="CB64"/>
  <c r="CC64"/>
  <c r="CD64"/>
  <c r="CE64"/>
  <c r="CF64"/>
  <c r="CG64"/>
  <c r="CH64"/>
  <c r="CI64"/>
  <c r="CJ64"/>
  <c r="CK64"/>
  <c r="BX65"/>
  <c r="BY65"/>
  <c r="BZ65"/>
  <c r="CA65"/>
  <c r="CB65"/>
  <c r="CC65"/>
  <c r="CD65"/>
  <c r="CE65"/>
  <c r="CF65"/>
  <c r="CG65"/>
  <c r="CH65"/>
  <c r="CI65"/>
  <c r="CJ65"/>
  <c r="CK65"/>
  <c r="BX80"/>
  <c r="BY80"/>
  <c r="BZ80"/>
  <c r="CA80"/>
  <c r="CB80"/>
  <c r="CC80"/>
  <c r="CD80"/>
  <c r="CE80"/>
  <c r="CF80"/>
  <c r="CG80"/>
  <c r="CH80"/>
  <c r="CI80"/>
  <c r="CJ80"/>
  <c r="CK80"/>
  <c r="BX81"/>
  <c r="BY81"/>
  <c r="BZ81"/>
  <c r="CA81"/>
  <c r="CB81"/>
  <c r="CC81"/>
  <c r="CD81"/>
  <c r="CE81"/>
  <c r="CF81"/>
  <c r="CG81"/>
  <c r="CH81"/>
  <c r="CI81"/>
  <c r="CJ81"/>
  <c r="CK81"/>
  <c r="BX82"/>
  <c r="BY82"/>
  <c r="BZ82"/>
  <c r="CA82"/>
  <c r="CB82"/>
  <c r="CC82"/>
  <c r="CD82"/>
  <c r="CE82"/>
  <c r="CF82"/>
  <c r="CG82"/>
  <c r="CH82"/>
  <c r="CI82"/>
  <c r="CJ82"/>
  <c r="CK82"/>
  <c r="BX83"/>
  <c r="BY83"/>
  <c r="BZ83"/>
  <c r="CA83"/>
  <c r="CB83"/>
  <c r="CC83"/>
  <c r="CD83"/>
  <c r="CE83"/>
  <c r="CF83"/>
  <c r="CG83"/>
  <c r="CH83"/>
  <c r="CI83"/>
  <c r="CJ83"/>
  <c r="CK83"/>
  <c r="BX84"/>
  <c r="BY84"/>
  <c r="BZ84"/>
  <c r="CA84"/>
  <c r="CB84"/>
  <c r="CC84"/>
  <c r="CD84"/>
  <c r="CE84"/>
  <c r="CF84"/>
  <c r="CG84"/>
  <c r="CH84"/>
  <c r="CI84"/>
  <c r="CJ84"/>
  <c r="CK84"/>
  <c r="BY53"/>
  <c r="BZ53"/>
  <c r="CA53"/>
  <c r="CB53"/>
  <c r="CC53"/>
  <c r="CD53"/>
  <c r="CD52" s="1"/>
  <c r="CE53"/>
  <c r="CF53"/>
  <c r="CG53"/>
  <c r="CH53"/>
  <c r="CI53"/>
  <c r="CJ53"/>
  <c r="CK53"/>
  <c r="BX53"/>
  <c r="BX52" s="1"/>
  <c r="BW186"/>
  <c r="BW27" s="1"/>
  <c r="BV186"/>
  <c r="BV27" s="1"/>
  <c r="BU186"/>
  <c r="BU27" s="1"/>
  <c r="BT186"/>
  <c r="BT27" s="1"/>
  <c r="BS186"/>
  <c r="BS27" s="1"/>
  <c r="BR186"/>
  <c r="BR27" s="1"/>
  <c r="BQ186"/>
  <c r="BQ27" s="1"/>
  <c r="BP186"/>
  <c r="BP27" s="1"/>
  <c r="BO186"/>
  <c r="BO27" s="1"/>
  <c r="BN186"/>
  <c r="BN27" s="1"/>
  <c r="BM186"/>
  <c r="BM27" s="1"/>
  <c r="BL186"/>
  <c r="BL27" s="1"/>
  <c r="BK186"/>
  <c r="BK27" s="1"/>
  <c r="BJ186"/>
  <c r="BJ27" s="1"/>
  <c r="BW120"/>
  <c r="BV120"/>
  <c r="BT120"/>
  <c r="BS120"/>
  <c r="BR120"/>
  <c r="BQ120"/>
  <c r="BP120"/>
  <c r="BO120"/>
  <c r="BN120"/>
  <c r="BM120"/>
  <c r="BL120"/>
  <c r="BK120"/>
  <c r="BJ120"/>
  <c r="BU120"/>
  <c r="BW50"/>
  <c r="BV50"/>
  <c r="BT50"/>
  <c r="BS50"/>
  <c r="BR50"/>
  <c r="BQ50"/>
  <c r="BP50"/>
  <c r="BO50"/>
  <c r="BN50"/>
  <c r="BM50"/>
  <c r="BL50"/>
  <c r="BK50"/>
  <c r="BJ50"/>
  <c r="BU50"/>
  <c r="CJ122" l="1"/>
  <c r="CF122"/>
  <c r="BZ52"/>
  <c r="CE122"/>
  <c r="CE52"/>
  <c r="CB52"/>
  <c r="BX122"/>
  <c r="CD122"/>
  <c r="BZ122"/>
  <c r="CI122"/>
  <c r="CK122"/>
  <c r="CG122"/>
  <c r="CH122"/>
  <c r="CK52"/>
  <c r="CG52"/>
  <c r="CH52"/>
  <c r="CI52"/>
  <c r="CJ52"/>
  <c r="CF52"/>
  <c r="CA52"/>
  <c r="CC122"/>
  <c r="BY122"/>
  <c r="CC52"/>
  <c r="BY52"/>
  <c r="CA122"/>
  <c r="BQ49"/>
  <c r="BQ23" s="1"/>
  <c r="BQ21" s="1"/>
  <c r="BQ28" s="1"/>
  <c r="BW49"/>
  <c r="BW23" s="1"/>
  <c r="BW21" s="1"/>
  <c r="BW28" s="1"/>
  <c r="BO49"/>
  <c r="BO23" s="1"/>
  <c r="BO21" s="1"/>
  <c r="BO28" s="1"/>
  <c r="BJ49"/>
  <c r="BJ23" s="1"/>
  <c r="BJ21" s="1"/>
  <c r="BJ28" s="1"/>
  <c r="BR49"/>
  <c r="BR23" s="1"/>
  <c r="BR21" s="1"/>
  <c r="BR28" s="1"/>
  <c r="BK49"/>
  <c r="BK23" s="1"/>
  <c r="BK21" s="1"/>
  <c r="BK28" s="1"/>
  <c r="BV49"/>
  <c r="BV23" s="1"/>
  <c r="BV21" s="1"/>
  <c r="BV28" s="1"/>
  <c r="BU49"/>
  <c r="BU23" s="1"/>
  <c r="BU21" s="1"/>
  <c r="BU28" s="1"/>
  <c r="BS49"/>
  <c r="BS23" s="1"/>
  <c r="BS21" s="1"/>
  <c r="BS28" s="1"/>
  <c r="BN49"/>
  <c r="BN23" s="1"/>
  <c r="BN21" s="1"/>
  <c r="BN28" s="1"/>
  <c r="BP49"/>
  <c r="BP23" s="1"/>
  <c r="BP21" s="1"/>
  <c r="BP28" s="1"/>
  <c r="BM49"/>
  <c r="BM23" s="1"/>
  <c r="BM21" s="1"/>
  <c r="BM28" s="1"/>
  <c r="BL49"/>
  <c r="BL23" s="1"/>
  <c r="BL21" s="1"/>
  <c r="BL28" s="1"/>
  <c r="BT49"/>
  <c r="BT23" s="1"/>
  <c r="BT21" s="1"/>
  <c r="BT28" s="1"/>
  <c r="E57" i="151" l="1"/>
  <c r="D57"/>
  <c r="F57"/>
  <c r="G57"/>
  <c r="H57"/>
  <c r="I57"/>
  <c r="J57"/>
  <c r="K57"/>
  <c r="L57"/>
  <c r="M57"/>
  <c r="N57"/>
  <c r="O57"/>
  <c r="P57"/>
  <c r="Q57"/>
  <c r="R57"/>
  <c r="S57"/>
  <c r="T57"/>
  <c r="U57"/>
  <c r="V57"/>
  <c r="W57"/>
  <c r="X57"/>
  <c r="Y57"/>
  <c r="Z57"/>
  <c r="AB57"/>
  <c r="AC57"/>
  <c r="AD57"/>
  <c r="AE57"/>
  <c r="AF57"/>
  <c r="AG57"/>
  <c r="AH57"/>
  <c r="AI57"/>
  <c r="AJ57"/>
  <c r="AK57"/>
  <c r="AL57"/>
  <c r="AM57"/>
  <c r="AN57"/>
  <c r="AO57"/>
  <c r="AP57"/>
  <c r="AQ57"/>
  <c r="AR57"/>
  <c r="AS57"/>
  <c r="AT57"/>
  <c r="AU57"/>
  <c r="AV57"/>
  <c r="AW57"/>
  <c r="AX57"/>
  <c r="AY57"/>
  <c r="AZ57"/>
  <c r="BA57"/>
  <c r="BB57"/>
  <c r="BC57"/>
  <c r="BD57"/>
  <c r="BE57"/>
  <c r="BF57"/>
  <c r="BG57"/>
  <c r="AA57"/>
  <c r="V130" i="12" l="1"/>
  <c r="CA150"/>
  <c r="BX150"/>
  <c r="BY150"/>
  <c r="BZ150"/>
  <c r="CC150"/>
  <c r="CD150"/>
  <c r="CE150"/>
  <c r="CF150"/>
  <c r="BX151"/>
  <c r="BY151"/>
  <c r="BZ151"/>
  <c r="CA151"/>
  <c r="CC151"/>
  <c r="CD151"/>
  <c r="CE151"/>
  <c r="CF151"/>
  <c r="BX152"/>
  <c r="BY152"/>
  <c r="BZ152"/>
  <c r="CA152"/>
  <c r="CC152"/>
  <c r="CD152"/>
  <c r="CE152"/>
  <c r="CF152"/>
  <c r="BX153"/>
  <c r="BY153"/>
  <c r="BZ153"/>
  <c r="CC153"/>
  <c r="CD153"/>
  <c r="CE153"/>
  <c r="CF153"/>
  <c r="BX154"/>
  <c r="BY154"/>
  <c r="BZ154"/>
  <c r="CA154"/>
  <c r="CC154"/>
  <c r="CD154"/>
  <c r="CE154"/>
  <c r="CF154"/>
  <c r="CB153" l="1"/>
  <c r="CB152"/>
  <c r="CB150"/>
  <c r="BW152"/>
  <c r="CB154"/>
  <c r="CB151"/>
  <c r="BW154"/>
  <c r="BW151"/>
  <c r="CA153"/>
  <c r="BW153" s="1"/>
  <c r="BW150"/>
  <c r="AN153" i="115"/>
  <c r="AM153"/>
  <c r="P153"/>
  <c r="AN64" l="1"/>
  <c r="AM64"/>
  <c r="P64"/>
  <c r="AN156" l="1"/>
  <c r="AM156"/>
  <c r="P156"/>
  <c r="AN155"/>
  <c r="AM155"/>
  <c r="P155"/>
  <c r="AN154"/>
  <c r="AM154"/>
  <c r="P154"/>
  <c r="AN152"/>
  <c r="AM152"/>
  <c r="P152"/>
  <c r="AN151"/>
  <c r="AM151"/>
  <c r="P151"/>
  <c r="AN150"/>
  <c r="AM150"/>
  <c r="P150"/>
  <c r="AN149"/>
  <c r="AM149"/>
  <c r="P149"/>
  <c r="AN148"/>
  <c r="AM148"/>
  <c r="P148"/>
  <c r="AN147"/>
  <c r="AM147"/>
  <c r="P147"/>
  <c r="AN146"/>
  <c r="AM146"/>
  <c r="P146"/>
  <c r="AN145"/>
  <c r="AM145"/>
  <c r="P145"/>
  <c r="CF187" i="12" l="1"/>
  <c r="CE187"/>
  <c r="CD187"/>
  <c r="CC187"/>
  <c r="BX187"/>
  <c r="CA187"/>
  <c r="BZ187"/>
  <c r="BY187"/>
  <c r="BR187"/>
  <c r="BM187"/>
  <c r="BH187"/>
  <c r="AX187"/>
  <c r="CC122" l="1"/>
  <c r="CD122"/>
  <c r="CE122"/>
  <c r="CF122"/>
  <c r="CC123"/>
  <c r="CD123"/>
  <c r="CE123"/>
  <c r="CF123"/>
  <c r="CC124"/>
  <c r="CD124"/>
  <c r="CE124"/>
  <c r="CF124"/>
  <c r="CC125"/>
  <c r="CD125"/>
  <c r="CE125"/>
  <c r="CF125"/>
  <c r="CC126"/>
  <c r="CD126"/>
  <c r="CE126"/>
  <c r="CF126"/>
  <c r="CC128"/>
  <c r="CD128"/>
  <c r="CE128"/>
  <c r="CF128"/>
  <c r="CC129"/>
  <c r="CD129"/>
  <c r="CE129"/>
  <c r="CF129"/>
  <c r="CC130"/>
  <c r="CD130"/>
  <c r="CE130"/>
  <c r="CF130"/>
  <c r="CC132"/>
  <c r="CD132"/>
  <c r="CE132"/>
  <c r="CF132"/>
  <c r="CC133"/>
  <c r="CD133"/>
  <c r="CE133"/>
  <c r="CF133"/>
  <c r="CC135"/>
  <c r="CD135"/>
  <c r="CE135"/>
  <c r="CF135"/>
  <c r="CC136"/>
  <c r="CD136"/>
  <c r="CE136"/>
  <c r="CF136"/>
  <c r="CC137"/>
  <c r="CD137"/>
  <c r="CE137"/>
  <c r="CF137"/>
  <c r="CC138"/>
  <c r="CD138"/>
  <c r="CE138"/>
  <c r="CF138"/>
  <c r="CC139"/>
  <c r="CD139"/>
  <c r="CE139"/>
  <c r="CF139"/>
  <c r="CC140"/>
  <c r="CD140"/>
  <c r="CE140"/>
  <c r="CF140"/>
  <c r="CC141"/>
  <c r="CD141"/>
  <c r="CE141"/>
  <c r="CF141"/>
  <c r="CC142"/>
  <c r="CD142"/>
  <c r="CE142"/>
  <c r="CF142"/>
  <c r="CC143"/>
  <c r="CD143"/>
  <c r="CE143"/>
  <c r="CF143"/>
  <c r="CC144"/>
  <c r="CD144"/>
  <c r="CE144"/>
  <c r="CF144"/>
  <c r="CC145"/>
  <c r="CD145"/>
  <c r="CE145"/>
  <c r="CF145"/>
  <c r="CC146"/>
  <c r="CD146"/>
  <c r="CE146"/>
  <c r="CF146"/>
  <c r="CC147"/>
  <c r="CD147"/>
  <c r="CE147"/>
  <c r="CF147"/>
  <c r="CC148"/>
  <c r="CD148"/>
  <c r="CE148"/>
  <c r="CF148"/>
  <c r="CC149"/>
  <c r="CD149"/>
  <c r="CE149"/>
  <c r="CF149"/>
  <c r="CF121"/>
  <c r="CE121"/>
  <c r="CD121"/>
  <c r="CC121"/>
  <c r="BX122"/>
  <c r="BY122"/>
  <c r="BZ122"/>
  <c r="CA122"/>
  <c r="BX123"/>
  <c r="BY123"/>
  <c r="BZ123"/>
  <c r="CA123"/>
  <c r="BX124"/>
  <c r="BY124"/>
  <c r="BZ124"/>
  <c r="CA124"/>
  <c r="BX125"/>
  <c r="BY125"/>
  <c r="BZ125"/>
  <c r="CA125"/>
  <c r="BX126"/>
  <c r="BY126"/>
  <c r="BZ126"/>
  <c r="CA126"/>
  <c r="BX128"/>
  <c r="BY128"/>
  <c r="BZ128"/>
  <c r="CA128"/>
  <c r="BX129"/>
  <c r="BY129"/>
  <c r="BZ129"/>
  <c r="CA129"/>
  <c r="BX130"/>
  <c r="BY130"/>
  <c r="BZ130"/>
  <c r="CA130"/>
  <c r="BX132"/>
  <c r="BY132"/>
  <c r="BZ132"/>
  <c r="CA132"/>
  <c r="BX133"/>
  <c r="BY133"/>
  <c r="BZ133"/>
  <c r="CA133"/>
  <c r="BX135"/>
  <c r="BY135"/>
  <c r="BZ135"/>
  <c r="CA135"/>
  <c r="BX136"/>
  <c r="BY136"/>
  <c r="BZ136"/>
  <c r="CA136"/>
  <c r="BX137"/>
  <c r="BY137"/>
  <c r="BZ137"/>
  <c r="CA137"/>
  <c r="BX138"/>
  <c r="BY138"/>
  <c r="BZ138"/>
  <c r="CA138"/>
  <c r="BX139"/>
  <c r="BY139"/>
  <c r="BZ139"/>
  <c r="CA139"/>
  <c r="BX140"/>
  <c r="BY140"/>
  <c r="BZ140"/>
  <c r="CA140"/>
  <c r="BX141"/>
  <c r="BY141"/>
  <c r="BZ141"/>
  <c r="CA141"/>
  <c r="BX142"/>
  <c r="BY142"/>
  <c r="BZ142"/>
  <c r="CA142"/>
  <c r="BX143"/>
  <c r="BY143"/>
  <c r="BZ143"/>
  <c r="CA143"/>
  <c r="BX144"/>
  <c r="BY144"/>
  <c r="BZ144"/>
  <c r="CA144"/>
  <c r="BX145"/>
  <c r="BY145"/>
  <c r="BZ145"/>
  <c r="CA145"/>
  <c r="BX146"/>
  <c r="BY146"/>
  <c r="BZ146"/>
  <c r="CA146"/>
  <c r="BX147"/>
  <c r="BY147"/>
  <c r="BZ147"/>
  <c r="CA147"/>
  <c r="BX148"/>
  <c r="BY148"/>
  <c r="BZ148"/>
  <c r="CA148"/>
  <c r="BX149"/>
  <c r="BY149"/>
  <c r="BZ149"/>
  <c r="CA149"/>
  <c r="CA121"/>
  <c r="BY121"/>
  <c r="BY120" s="1"/>
  <c r="BZ121"/>
  <c r="BZ120" s="1"/>
  <c r="BX121"/>
  <c r="BR121"/>
  <c r="BM121"/>
  <c r="BH121"/>
  <c r="BH120" s="1"/>
  <c r="AX121"/>
  <c r="AX120" s="1"/>
  <c r="AD121"/>
  <c r="CA82"/>
  <c r="BZ82"/>
  <c r="BX53"/>
  <c r="BY53"/>
  <c r="BZ53"/>
  <c r="CA53"/>
  <c r="BX54"/>
  <c r="BY54"/>
  <c r="BZ54"/>
  <c r="CA54"/>
  <c r="BX55"/>
  <c r="BY55"/>
  <c r="BZ55"/>
  <c r="CA55"/>
  <c r="BX56"/>
  <c r="BY56"/>
  <c r="BZ56"/>
  <c r="CA56"/>
  <c r="BX57"/>
  <c r="BY57"/>
  <c r="BZ57"/>
  <c r="CA57"/>
  <c r="BX58"/>
  <c r="BY58"/>
  <c r="BZ58"/>
  <c r="CA58"/>
  <c r="BX59"/>
  <c r="BY59"/>
  <c r="BZ59"/>
  <c r="CA59"/>
  <c r="BX60"/>
  <c r="BY60"/>
  <c r="BZ60"/>
  <c r="CA60"/>
  <c r="BX61"/>
  <c r="BY61"/>
  <c r="BZ61"/>
  <c r="CA61"/>
  <c r="BX62"/>
  <c r="BY62"/>
  <c r="BZ62"/>
  <c r="CA62"/>
  <c r="BX63"/>
  <c r="BY63"/>
  <c r="BZ63"/>
  <c r="CA63"/>
  <c r="BX64"/>
  <c r="BY64"/>
  <c r="BZ64"/>
  <c r="CA64"/>
  <c r="BX65"/>
  <c r="BY65"/>
  <c r="BZ65"/>
  <c r="CA65"/>
  <c r="BX66"/>
  <c r="BY66"/>
  <c r="BZ66"/>
  <c r="CA66"/>
  <c r="BX67"/>
  <c r="BY67"/>
  <c r="BZ67"/>
  <c r="CA67"/>
  <c r="BX68"/>
  <c r="BY68"/>
  <c r="BZ68"/>
  <c r="CA68"/>
  <c r="BX69"/>
  <c r="BY69"/>
  <c r="BZ69"/>
  <c r="CA69"/>
  <c r="BX79"/>
  <c r="BY79"/>
  <c r="BZ79"/>
  <c r="CA79"/>
  <c r="BX80"/>
  <c r="BY80"/>
  <c r="BZ80"/>
  <c r="CA80"/>
  <c r="BX81"/>
  <c r="BY81"/>
  <c r="BZ81"/>
  <c r="CA81"/>
  <c r="BX82"/>
  <c r="BY82"/>
  <c r="CC53"/>
  <c r="CD53"/>
  <c r="CE53"/>
  <c r="CF53"/>
  <c r="CC54"/>
  <c r="CD54"/>
  <c r="CE54"/>
  <c r="CF54"/>
  <c r="CC55"/>
  <c r="CD55"/>
  <c r="CE55"/>
  <c r="CF55"/>
  <c r="CC56"/>
  <c r="CD56"/>
  <c r="CE56"/>
  <c r="CF56"/>
  <c r="CC57"/>
  <c r="CD57"/>
  <c r="CE57"/>
  <c r="CF57"/>
  <c r="CC58"/>
  <c r="CD58"/>
  <c r="CE58"/>
  <c r="CF58"/>
  <c r="CC59"/>
  <c r="CD59"/>
  <c r="CE59"/>
  <c r="CF59"/>
  <c r="CC60"/>
  <c r="CD60"/>
  <c r="CE60"/>
  <c r="CF60"/>
  <c r="CC61"/>
  <c r="CD61"/>
  <c r="CE61"/>
  <c r="CF61"/>
  <c r="CC62"/>
  <c r="CD62"/>
  <c r="CE62"/>
  <c r="CF62"/>
  <c r="CC63"/>
  <c r="CD63"/>
  <c r="CE63"/>
  <c r="CF63"/>
  <c r="CC64"/>
  <c r="CD64"/>
  <c r="CE64"/>
  <c r="CF64"/>
  <c r="CC65"/>
  <c r="CD65"/>
  <c r="CE65"/>
  <c r="CF65"/>
  <c r="CC66"/>
  <c r="CD66"/>
  <c r="CE66"/>
  <c r="CF66"/>
  <c r="CC67"/>
  <c r="CD67"/>
  <c r="CE67"/>
  <c r="CF67"/>
  <c r="CC68"/>
  <c r="CD68"/>
  <c r="CE68"/>
  <c r="CF68"/>
  <c r="CC69"/>
  <c r="CD69"/>
  <c r="CE69"/>
  <c r="CF69"/>
  <c r="CC79"/>
  <c r="CD79"/>
  <c r="CE79"/>
  <c r="CF79"/>
  <c r="CC80"/>
  <c r="CD80"/>
  <c r="CE80"/>
  <c r="CF80"/>
  <c r="CC81"/>
  <c r="CD81"/>
  <c r="CE81"/>
  <c r="CF81"/>
  <c r="CC82"/>
  <c r="CD82"/>
  <c r="CE82"/>
  <c r="CF82"/>
  <c r="CF51"/>
  <c r="CD51"/>
  <c r="CE51"/>
  <c r="CE50" s="1"/>
  <c r="CC51"/>
  <c r="CA51"/>
  <c r="BY51"/>
  <c r="BZ51"/>
  <c r="BX51"/>
  <c r="BR51"/>
  <c r="BM51"/>
  <c r="BH51"/>
  <c r="AX51"/>
  <c r="AI50"/>
  <c r="AD51"/>
  <c r="BV186"/>
  <c r="BV25" s="1"/>
  <c r="BU186"/>
  <c r="BU25" s="1"/>
  <c r="BT186"/>
  <c r="BT25" s="1"/>
  <c r="BS186"/>
  <c r="BS25" s="1"/>
  <c r="BR186"/>
  <c r="BR25" s="1"/>
  <c r="BQ186"/>
  <c r="BQ25" s="1"/>
  <c r="BP186"/>
  <c r="BP25" s="1"/>
  <c r="BO186"/>
  <c r="BO25" s="1"/>
  <c r="BN186"/>
  <c r="BN25" s="1"/>
  <c r="BM186"/>
  <c r="BM25" s="1"/>
  <c r="BV118"/>
  <c r="BU118"/>
  <c r="BT118"/>
  <c r="BS118"/>
  <c r="BQ118"/>
  <c r="BP118"/>
  <c r="BO118"/>
  <c r="BN118"/>
  <c r="BV48"/>
  <c r="BU48"/>
  <c r="BT48"/>
  <c r="BS48"/>
  <c r="BQ48"/>
  <c r="BP48"/>
  <c r="BO48"/>
  <c r="BN48"/>
  <c r="BX120" l="1"/>
  <c r="CA120"/>
  <c r="CD120"/>
  <c r="CC120"/>
  <c r="AX50"/>
  <c r="BH50"/>
  <c r="CD50"/>
  <c r="CA50"/>
  <c r="BR50"/>
  <c r="BX50"/>
  <c r="Y50"/>
  <c r="CC50"/>
  <c r="BZ50"/>
  <c r="AS50"/>
  <c r="BC50"/>
  <c r="BM50"/>
  <c r="BM48" s="1"/>
  <c r="BY50"/>
  <c r="CF120"/>
  <c r="CE120"/>
  <c r="AD120"/>
  <c r="CF50"/>
  <c r="BR118"/>
  <c r="CB121"/>
  <c r="CB51"/>
  <c r="BW69"/>
  <c r="BM118"/>
  <c r="BW121"/>
  <c r="BV47"/>
  <c r="BV21" s="1"/>
  <c r="BV19" s="1"/>
  <c r="BV26" s="1"/>
  <c r="BS47"/>
  <c r="BS21" s="1"/>
  <c r="BS19" s="1"/>
  <c r="BS26" s="1"/>
  <c r="BQ47"/>
  <c r="BQ21" s="1"/>
  <c r="BQ19" s="1"/>
  <c r="BQ26" s="1"/>
  <c r="BO47"/>
  <c r="BO21" s="1"/>
  <c r="BO19" s="1"/>
  <c r="BO26" s="1"/>
  <c r="BN47"/>
  <c r="BN21" s="1"/>
  <c r="BN19" s="1"/>
  <c r="BN26" s="1"/>
  <c r="BU47"/>
  <c r="BU21" s="1"/>
  <c r="BU19" s="1"/>
  <c r="BU26" s="1"/>
  <c r="BT47"/>
  <c r="BT21" s="1"/>
  <c r="BT19" s="1"/>
  <c r="BT26" s="1"/>
  <c r="BP47"/>
  <c r="BP21" s="1"/>
  <c r="BP19" s="1"/>
  <c r="BP26" s="1"/>
  <c r="BW51"/>
  <c r="BR48"/>
  <c r="BR47" s="1"/>
  <c r="BR21" s="1"/>
  <c r="BR19" s="1"/>
  <c r="BR26" s="1"/>
  <c r="AL186" i="115"/>
  <c r="AL25" s="1"/>
  <c r="AK186"/>
  <c r="AK25" s="1"/>
  <c r="AJ186"/>
  <c r="AJ25" s="1"/>
  <c r="AI186"/>
  <c r="AI25" s="1"/>
  <c r="AH186"/>
  <c r="AH25" s="1"/>
  <c r="AG186"/>
  <c r="AG25" s="1"/>
  <c r="AM121"/>
  <c r="AN121"/>
  <c r="AM123"/>
  <c r="AN123"/>
  <c r="AM124"/>
  <c r="AN124"/>
  <c r="AM125"/>
  <c r="AN125"/>
  <c r="AM126"/>
  <c r="AN126"/>
  <c r="AM128"/>
  <c r="AN128"/>
  <c r="AM129"/>
  <c r="AN129"/>
  <c r="AM130"/>
  <c r="AN130"/>
  <c r="AM132"/>
  <c r="AN132"/>
  <c r="AM133"/>
  <c r="AN133"/>
  <c r="AM135"/>
  <c r="AN135"/>
  <c r="AM136"/>
  <c r="AN136"/>
  <c r="AM137"/>
  <c r="AN137"/>
  <c r="AM138"/>
  <c r="AN138"/>
  <c r="AM139"/>
  <c r="AN139"/>
  <c r="AM140"/>
  <c r="AN140"/>
  <c r="AM141"/>
  <c r="AN141"/>
  <c r="AM142"/>
  <c r="AN142"/>
  <c r="AM143"/>
  <c r="AN143"/>
  <c r="AM144"/>
  <c r="AN144"/>
  <c r="AL118"/>
  <c r="AK118"/>
  <c r="AJ118"/>
  <c r="AI118"/>
  <c r="AH118"/>
  <c r="AM53"/>
  <c r="AN53"/>
  <c r="AM54"/>
  <c r="AN54"/>
  <c r="AM55"/>
  <c r="AN55"/>
  <c r="AM56"/>
  <c r="AN56"/>
  <c r="AM57"/>
  <c r="AN57"/>
  <c r="AM58"/>
  <c r="AN58"/>
  <c r="AM59"/>
  <c r="AN59"/>
  <c r="AM60"/>
  <c r="AN60"/>
  <c r="AM61"/>
  <c r="AN61"/>
  <c r="AM62"/>
  <c r="AN62"/>
  <c r="AM63"/>
  <c r="AN63"/>
  <c r="AM70"/>
  <c r="AN70"/>
  <c r="AM71"/>
  <c r="AN71"/>
  <c r="AM72"/>
  <c r="AN72"/>
  <c r="AM73"/>
  <c r="AN73"/>
  <c r="AM74"/>
  <c r="AN74"/>
  <c r="AM75"/>
  <c r="AN75"/>
  <c r="AM76"/>
  <c r="AN76"/>
  <c r="AM77"/>
  <c r="AN77"/>
  <c r="AM78"/>
  <c r="AN78"/>
  <c r="AM79"/>
  <c r="AN79"/>
  <c r="AM80"/>
  <c r="AN80"/>
  <c r="AM81"/>
  <c r="AN81"/>
  <c r="AM82"/>
  <c r="AN82"/>
  <c r="AM51"/>
  <c r="AN51"/>
  <c r="AL48"/>
  <c r="AK48"/>
  <c r="AJ48"/>
  <c r="AI48"/>
  <c r="AH48"/>
  <c r="AG48"/>
  <c r="P51"/>
  <c r="AN50" l="1"/>
  <c r="AM50"/>
  <c r="AN120"/>
  <c r="AM120"/>
  <c r="BM47" i="12"/>
  <c r="BM21" s="1"/>
  <c r="BM19" s="1"/>
  <c r="BM26" s="1"/>
  <c r="AL47" i="115"/>
  <c r="AL21" s="1"/>
  <c r="AL19" s="1"/>
  <c r="AL26" s="1"/>
  <c r="AI47"/>
  <c r="AI21" s="1"/>
  <c r="AI19" s="1"/>
  <c r="AI26" s="1"/>
  <c r="AH47"/>
  <c r="AH21" s="1"/>
  <c r="AH19" s="1"/>
  <c r="AH26" s="1"/>
  <c r="AG118"/>
  <c r="AG47" s="1"/>
  <c r="AG21" s="1"/>
  <c r="AG19" s="1"/>
  <c r="AG26" s="1"/>
  <c r="AK47"/>
  <c r="AK21" s="1"/>
  <c r="AK19" s="1"/>
  <c r="AK26" s="1"/>
  <c r="AJ47"/>
  <c r="AJ21" s="1"/>
  <c r="AJ19" s="1"/>
  <c r="AJ26" s="1"/>
  <c r="AG78" i="126"/>
  <c r="AG27" s="1"/>
  <c r="AL78"/>
  <c r="AL27" s="1"/>
  <c r="AK78"/>
  <c r="AK27" s="1"/>
  <c r="AJ78"/>
  <c r="AJ27" s="1"/>
  <c r="AI78"/>
  <c r="AH78"/>
  <c r="AH27" s="1"/>
  <c r="AA78"/>
  <c r="AA27" s="1"/>
  <c r="AB78"/>
  <c r="AB27" s="1"/>
  <c r="AC78"/>
  <c r="AC27" s="1"/>
  <c r="AD78"/>
  <c r="AD27" s="1"/>
  <c r="AE78"/>
  <c r="AE27" s="1"/>
  <c r="Z78"/>
  <c r="Z27" s="1"/>
  <c r="AI27"/>
  <c r="E186" i="125"/>
  <c r="E27" s="1"/>
  <c r="D186"/>
  <c r="D27" s="1"/>
  <c r="CK187"/>
  <c r="CJ187"/>
  <c r="CI187"/>
  <c r="CH187"/>
  <c r="CG187"/>
  <c r="CE187"/>
  <c r="CD187"/>
  <c r="CC187"/>
  <c r="CB187"/>
  <c r="CA187"/>
  <c r="BZ187"/>
  <c r="BX187"/>
  <c r="F27"/>
  <c r="G27"/>
  <c r="H27"/>
  <c r="I27"/>
  <c r="J27"/>
  <c r="K27"/>
  <c r="L27"/>
  <c r="M186"/>
  <c r="M27" s="1"/>
  <c r="N186"/>
  <c r="N27" s="1"/>
  <c r="O186"/>
  <c r="O27" s="1"/>
  <c r="P186"/>
  <c r="P27" s="1"/>
  <c r="Q186"/>
  <c r="Q27" s="1"/>
  <c r="R186"/>
  <c r="R27" s="1"/>
  <c r="S186"/>
  <c r="S27" s="1"/>
  <c r="T27"/>
  <c r="U27"/>
  <c r="V27"/>
  <c r="W27"/>
  <c r="X27"/>
  <c r="Y27"/>
  <c r="Z27"/>
  <c r="AA186"/>
  <c r="AA27" s="1"/>
  <c r="AB186"/>
  <c r="AB27" s="1"/>
  <c r="AC186"/>
  <c r="AC27" s="1"/>
  <c r="AD186"/>
  <c r="AD27" s="1"/>
  <c r="AE186"/>
  <c r="AE27" s="1"/>
  <c r="AF186"/>
  <c r="AF27" s="1"/>
  <c r="AG186"/>
  <c r="AG27" s="1"/>
  <c r="AH27"/>
  <c r="AI27"/>
  <c r="AJ27"/>
  <c r="AK27"/>
  <c r="AL27"/>
  <c r="AM27"/>
  <c r="AN27"/>
  <c r="AO186"/>
  <c r="AO27" s="1"/>
  <c r="AP186"/>
  <c r="AP27" s="1"/>
  <c r="AQ186"/>
  <c r="AQ27" s="1"/>
  <c r="AR186"/>
  <c r="AR27" s="1"/>
  <c r="AS186"/>
  <c r="AS27" s="1"/>
  <c r="AT186"/>
  <c r="AT27" s="1"/>
  <c r="AU186"/>
  <c r="AU27" s="1"/>
  <c r="AV27"/>
  <c r="AW27"/>
  <c r="AX27"/>
  <c r="AY27"/>
  <c r="AZ27"/>
  <c r="BA27"/>
  <c r="BB27"/>
  <c r="BC186"/>
  <c r="BC27" s="1"/>
  <c r="BD186"/>
  <c r="BD27" s="1"/>
  <c r="BE186"/>
  <c r="BE27" s="1"/>
  <c r="BF186"/>
  <c r="BF27" s="1"/>
  <c r="BG186"/>
  <c r="BG27" s="1"/>
  <c r="BH186"/>
  <c r="BH27" s="1"/>
  <c r="BI186"/>
  <c r="BI27" s="1"/>
  <c r="BX186" i="12"/>
  <c r="BX25" s="1"/>
  <c r="O186"/>
  <c r="O25" s="1"/>
  <c r="P186"/>
  <c r="P25" s="1"/>
  <c r="Q186"/>
  <c r="Q25" s="1"/>
  <c r="R186"/>
  <c r="R25" s="1"/>
  <c r="T186"/>
  <c r="T25" s="1"/>
  <c r="V186"/>
  <c r="V25" s="1"/>
  <c r="W186"/>
  <c r="W25" s="1"/>
  <c r="Z186"/>
  <c r="Z25" s="1"/>
  <c r="AA186"/>
  <c r="AA25" s="1"/>
  <c r="AB186"/>
  <c r="AB25" s="1"/>
  <c r="AC186"/>
  <c r="AC25" s="1"/>
  <c r="AE186"/>
  <c r="AE25" s="1"/>
  <c r="AF186"/>
  <c r="AF25" s="1"/>
  <c r="AG186"/>
  <c r="AG25" s="1"/>
  <c r="AJ186"/>
  <c r="AJ25" s="1"/>
  <c r="AK186"/>
  <c r="AK25" s="1"/>
  <c r="AL186"/>
  <c r="AL25" s="1"/>
  <c r="AM186"/>
  <c r="AM25" s="1"/>
  <c r="AO186"/>
  <c r="AO25" s="1"/>
  <c r="AP186"/>
  <c r="AP25" s="1"/>
  <c r="AQ186"/>
  <c r="AQ25" s="1"/>
  <c r="AR186"/>
  <c r="AR25" s="1"/>
  <c r="AS186"/>
  <c r="AS25" s="1"/>
  <c r="AT186"/>
  <c r="AT25" s="1"/>
  <c r="AU186"/>
  <c r="AU25" s="1"/>
  <c r="AV186"/>
  <c r="AV25" s="1"/>
  <c r="AW186"/>
  <c r="AW25" s="1"/>
  <c r="AX186"/>
  <c r="AX25" s="1"/>
  <c r="AY186"/>
  <c r="AY25" s="1"/>
  <c r="AZ186"/>
  <c r="AZ25" s="1"/>
  <c r="BA186"/>
  <c r="BA25" s="1"/>
  <c r="BB186"/>
  <c r="BB25" s="1"/>
  <c r="BC186"/>
  <c r="BC25" s="1"/>
  <c r="BD186"/>
  <c r="BD25" s="1"/>
  <c r="BE186"/>
  <c r="BE25" s="1"/>
  <c r="BF186"/>
  <c r="BF25" s="1"/>
  <c r="BG186"/>
  <c r="BG25" s="1"/>
  <c r="BH186"/>
  <c r="BH25" s="1"/>
  <c r="BI186"/>
  <c r="BI25" s="1"/>
  <c r="BJ186"/>
  <c r="BJ25" s="1"/>
  <c r="BK186"/>
  <c r="BK25" s="1"/>
  <c r="BL186"/>
  <c r="BL25" s="1"/>
  <c r="N186"/>
  <c r="AE186" i="115"/>
  <c r="AE25" s="1"/>
  <c r="AF186"/>
  <c r="AF25" s="1"/>
  <c r="AA186"/>
  <c r="AA25" s="1"/>
  <c r="AB186"/>
  <c r="AB25" s="1"/>
  <c r="AC186"/>
  <c r="AC25" s="1"/>
  <c r="AD186"/>
  <c r="AD25" s="1"/>
  <c r="Z186"/>
  <c r="Z25" s="1"/>
  <c r="V186"/>
  <c r="V25" s="1"/>
  <c r="X186"/>
  <c r="X25" s="1"/>
  <c r="L186"/>
  <c r="L25" s="1"/>
  <c r="M186"/>
  <c r="M25" s="1"/>
  <c r="N186"/>
  <c r="N25" s="1"/>
  <c r="Q186"/>
  <c r="Q25" s="1"/>
  <c r="R186"/>
  <c r="R25" s="1"/>
  <c r="S186"/>
  <c r="S25" s="1"/>
  <c r="T186"/>
  <c r="J186"/>
  <c r="J25" s="1"/>
  <c r="P197"/>
  <c r="P196"/>
  <c r="P195"/>
  <c r="P194"/>
  <c r="P193"/>
  <c r="P187"/>
  <c r="O193"/>
  <c r="O194"/>
  <c r="O195"/>
  <c r="O196"/>
  <c r="K196" s="1"/>
  <c r="O197"/>
  <c r="O187"/>
  <c r="T25" l="1"/>
  <c r="T135"/>
  <c r="T120" s="1"/>
  <c r="AM25"/>
  <c r="CI186" i="125"/>
  <c r="CI27" s="1"/>
  <c r="CC186"/>
  <c r="CC27" s="1"/>
  <c r="CD186"/>
  <c r="CD27" s="1"/>
  <c r="CB186"/>
  <c r="CB27" s="1"/>
  <c r="CJ186"/>
  <c r="CJ27" s="1"/>
  <c r="CG186"/>
  <c r="CG27" s="1"/>
  <c r="BZ186"/>
  <c r="BZ27" s="1"/>
  <c r="BX186"/>
  <c r="BX27" s="1"/>
  <c r="CF186"/>
  <c r="CF27" s="1"/>
  <c r="CE186"/>
  <c r="CE27" s="1"/>
  <c r="CK186"/>
  <c r="CK27" s="1"/>
  <c r="BY186"/>
  <c r="BY27" s="1"/>
  <c r="CA186"/>
  <c r="CA27" s="1"/>
  <c r="K193" i="115"/>
  <c r="K187"/>
  <c r="K195"/>
  <c r="K197"/>
  <c r="K194"/>
  <c r="AN25"/>
  <c r="O186"/>
  <c r="X186" i="12"/>
  <c r="X25" s="1"/>
  <c r="AH186"/>
  <c r="AH25" s="1"/>
  <c r="BZ186"/>
  <c r="BZ25" s="1"/>
  <c r="AN186"/>
  <c r="AN25" s="1"/>
  <c r="CF186"/>
  <c r="CF25" s="1"/>
  <c r="U186"/>
  <c r="U25" s="1"/>
  <c r="AD187"/>
  <c r="AD186" s="1"/>
  <c r="AD25" s="1"/>
  <c r="CC186"/>
  <c r="CC25" s="1"/>
  <c r="CD186"/>
  <c r="CD25" s="1"/>
  <c r="Y186"/>
  <c r="Y25" s="1"/>
  <c r="BW187"/>
  <c r="CH186" i="125"/>
  <c r="CH27" s="1"/>
  <c r="CE186" i="12"/>
  <c r="CE25" s="1"/>
  <c r="BY186"/>
  <c r="BY25" s="1"/>
  <c r="CA186"/>
  <c r="CA25" s="1"/>
  <c r="AI186"/>
  <c r="AI25" s="1"/>
  <c r="S186"/>
  <c r="S25" s="1"/>
  <c r="P186" i="115"/>
  <c r="P25" s="1"/>
  <c r="K186" l="1"/>
  <c r="K25" s="1"/>
  <c r="O25"/>
  <c r="BW186" i="12"/>
  <c r="BW25" s="1"/>
  <c r="CB187"/>
  <c r="CB186" s="1"/>
  <c r="CB25" s="1"/>
  <c r="D54" i="189" l="1"/>
  <c r="E54"/>
  <c r="F54"/>
  <c r="G54"/>
  <c r="H54"/>
  <c r="I54"/>
  <c r="J54"/>
  <c r="K54"/>
  <c r="L54"/>
  <c r="M54"/>
  <c r="N54"/>
  <c r="O54"/>
  <c r="P54"/>
  <c r="Q54"/>
  <c r="R54"/>
  <c r="S54"/>
  <c r="T54"/>
  <c r="W54"/>
  <c r="Y54"/>
  <c r="AA54"/>
  <c r="AD54"/>
  <c r="AE54"/>
  <c r="AG54"/>
  <c r="AH54"/>
  <c r="AI54"/>
  <c r="AJ54"/>
  <c r="AK54"/>
  <c r="AL54"/>
  <c r="AM54"/>
  <c r="AN54"/>
  <c r="AO54"/>
  <c r="AP54"/>
  <c r="AQ54"/>
  <c r="AR54"/>
  <c r="AS54"/>
  <c r="AT54"/>
  <c r="AU54"/>
  <c r="AV54"/>
  <c r="AW54"/>
  <c r="AX54"/>
  <c r="AY54"/>
  <c r="AZ54"/>
  <c r="BA54"/>
  <c r="BB54"/>
  <c r="BC54"/>
  <c r="BD54"/>
  <c r="BE54"/>
  <c r="BF54"/>
  <c r="BG54"/>
  <c r="E50"/>
  <c r="H50"/>
  <c r="I50"/>
  <c r="L50"/>
  <c r="M50"/>
  <c r="P50"/>
  <c r="Q50"/>
  <c r="T50"/>
  <c r="U50"/>
  <c r="X50"/>
  <c r="Y50"/>
  <c r="AB50"/>
  <c r="AC50"/>
  <c r="AF50"/>
  <c r="AG50"/>
  <c r="AJ50"/>
  <c r="AK50"/>
  <c r="AO50"/>
  <c r="AP50"/>
  <c r="AS50"/>
  <c r="AW50"/>
  <c r="BA50"/>
  <c r="BE50"/>
  <c r="AM50"/>
  <c r="E55" i="151"/>
  <c r="G55"/>
  <c r="H55"/>
  <c r="I55"/>
  <c r="K55"/>
  <c r="L55"/>
  <c r="M55"/>
  <c r="O55"/>
  <c r="P55"/>
  <c r="Q55"/>
  <c r="S55"/>
  <c r="T55"/>
  <c r="U55"/>
  <c r="W55"/>
  <c r="X55"/>
  <c r="Y55"/>
  <c r="AA55"/>
  <c r="AB55"/>
  <c r="AC55"/>
  <c r="AE55"/>
  <c r="AF55"/>
  <c r="AG55"/>
  <c r="AI55"/>
  <c r="AJ55"/>
  <c r="AK55"/>
  <c r="AM55"/>
  <c r="AN55"/>
  <c r="AO55"/>
  <c r="AQ55"/>
  <c r="AR55"/>
  <c r="AS55"/>
  <c r="AU55"/>
  <c r="AV55"/>
  <c r="AW55"/>
  <c r="AY55"/>
  <c r="AZ55"/>
  <c r="BA55"/>
  <c r="BC55"/>
  <c r="BD55"/>
  <c r="BE55"/>
  <c r="BG55"/>
  <c r="D55"/>
  <c r="D50" i="189" l="1"/>
  <c r="D49" s="1"/>
  <c r="D28" s="1"/>
  <c r="D23" s="1"/>
  <c r="D21" s="1"/>
  <c r="BD50"/>
  <c r="BD49" s="1"/>
  <c r="BD28" s="1"/>
  <c r="BD23" s="1"/>
  <c r="BD21" s="1"/>
  <c r="AZ50"/>
  <c r="AZ49" s="1"/>
  <c r="AZ28" s="1"/>
  <c r="AZ23" s="1"/>
  <c r="AZ21" s="1"/>
  <c r="AV50"/>
  <c r="AV49" s="1"/>
  <c r="AV28" s="1"/>
  <c r="AV23" s="1"/>
  <c r="AV21" s="1"/>
  <c r="AR50"/>
  <c r="AR49" s="1"/>
  <c r="AR28" s="1"/>
  <c r="AR23" s="1"/>
  <c r="AR21" s="1"/>
  <c r="AN50"/>
  <c r="AN49" s="1"/>
  <c r="AN28" s="1"/>
  <c r="AN23" s="1"/>
  <c r="AN21" s="1"/>
  <c r="W50"/>
  <c r="W49" s="1"/>
  <c r="W28" s="1"/>
  <c r="W23" s="1"/>
  <c r="W21" s="1"/>
  <c r="S50"/>
  <c r="S49" s="1"/>
  <c r="S28" s="1"/>
  <c r="S23" s="1"/>
  <c r="S21" s="1"/>
  <c r="O50"/>
  <c r="O49" s="1"/>
  <c r="O28" s="1"/>
  <c r="O23" s="1"/>
  <c r="O21" s="1"/>
  <c r="K50"/>
  <c r="K49" s="1"/>
  <c r="K28" s="1"/>
  <c r="K23" s="1"/>
  <c r="K21" s="1"/>
  <c r="G50"/>
  <c r="G49" s="1"/>
  <c r="G28" s="1"/>
  <c r="G23" s="1"/>
  <c r="G21" s="1"/>
  <c r="AD50"/>
  <c r="AD49" s="1"/>
  <c r="AD28" s="1"/>
  <c r="AD23" s="1"/>
  <c r="AD21" s="1"/>
  <c r="BC50"/>
  <c r="BC49" s="1"/>
  <c r="BC28" s="1"/>
  <c r="BC23" s="1"/>
  <c r="BC21" s="1"/>
  <c r="AY50"/>
  <c r="AY49" s="1"/>
  <c r="AY28" s="1"/>
  <c r="AY23" s="1"/>
  <c r="AY21" s="1"/>
  <c r="AU50"/>
  <c r="AU49" s="1"/>
  <c r="AU28" s="1"/>
  <c r="AU23" s="1"/>
  <c r="AU21" s="1"/>
  <c r="AQ50"/>
  <c r="AQ49" s="1"/>
  <c r="AQ28" s="1"/>
  <c r="AQ23" s="1"/>
  <c r="AQ21" s="1"/>
  <c r="AE50"/>
  <c r="AE49" s="1"/>
  <c r="AE28" s="1"/>
  <c r="AE23" s="1"/>
  <c r="AE21" s="1"/>
  <c r="N50"/>
  <c r="N49" s="1"/>
  <c r="N28" s="1"/>
  <c r="N23" s="1"/>
  <c r="N21" s="1"/>
  <c r="AF54"/>
  <c r="AF49" s="1"/>
  <c r="AF28" s="1"/>
  <c r="AF23" s="1"/>
  <c r="AF21" s="1"/>
  <c r="AC54"/>
  <c r="AC49" s="1"/>
  <c r="AC28" s="1"/>
  <c r="AC23" s="1"/>
  <c r="AC21" s="1"/>
  <c r="U54"/>
  <c r="U49" s="1"/>
  <c r="U28" s="1"/>
  <c r="U23" s="1"/>
  <c r="U21" s="1"/>
  <c r="BF50"/>
  <c r="BF49" s="1"/>
  <c r="BF28" s="1"/>
  <c r="BF23" s="1"/>
  <c r="BF21" s="1"/>
  <c r="AX50"/>
  <c r="AX49" s="1"/>
  <c r="AX28" s="1"/>
  <c r="AX23" s="1"/>
  <c r="AX21" s="1"/>
  <c r="AL50"/>
  <c r="AL49" s="1"/>
  <c r="AL28" s="1"/>
  <c r="AL23" s="1"/>
  <c r="AL21" s="1"/>
  <c r="V50"/>
  <c r="F50"/>
  <c r="F49" s="1"/>
  <c r="F28" s="1"/>
  <c r="F23" s="1"/>
  <c r="F21" s="1"/>
  <c r="BB50"/>
  <c r="BB49" s="1"/>
  <c r="BB28" s="1"/>
  <c r="BB23" s="1"/>
  <c r="BB21" s="1"/>
  <c r="AT50"/>
  <c r="AT49" s="1"/>
  <c r="AT28" s="1"/>
  <c r="AT23" s="1"/>
  <c r="AT21" s="1"/>
  <c r="AH50"/>
  <c r="AH49" s="1"/>
  <c r="AH28" s="1"/>
  <c r="AH23" s="1"/>
  <c r="AH21" s="1"/>
  <c r="Z50"/>
  <c r="R50"/>
  <c r="R49" s="1"/>
  <c r="R28" s="1"/>
  <c r="R23" s="1"/>
  <c r="R21" s="1"/>
  <c r="J50"/>
  <c r="J49" s="1"/>
  <c r="J28" s="1"/>
  <c r="J23" s="1"/>
  <c r="J21" s="1"/>
  <c r="BG50"/>
  <c r="BG49" s="1"/>
  <c r="BG28" s="1"/>
  <c r="BG23" s="1"/>
  <c r="BG21" s="1"/>
  <c r="AI50"/>
  <c r="AI49" s="1"/>
  <c r="AI28" s="1"/>
  <c r="AI23" s="1"/>
  <c r="AI21" s="1"/>
  <c r="AA50"/>
  <c r="AA49" s="1"/>
  <c r="AA28" s="1"/>
  <c r="AA23" s="1"/>
  <c r="AA21" s="1"/>
  <c r="AG49"/>
  <c r="AG28" s="1"/>
  <c r="AG23" s="1"/>
  <c r="AG21" s="1"/>
  <c r="BE49"/>
  <c r="BE28" s="1"/>
  <c r="BE23" s="1"/>
  <c r="BE21" s="1"/>
  <c r="BA49"/>
  <c r="BA28" s="1"/>
  <c r="BA23" s="1"/>
  <c r="BA21" s="1"/>
  <c r="AW49"/>
  <c r="AW28" s="1"/>
  <c r="AW23" s="1"/>
  <c r="AW21" s="1"/>
  <c r="AS49"/>
  <c r="AS28" s="1"/>
  <c r="AS23" s="1"/>
  <c r="AS21" s="1"/>
  <c r="AO49"/>
  <c r="AO28" s="1"/>
  <c r="AO23" s="1"/>
  <c r="AO21" s="1"/>
  <c r="AK49"/>
  <c r="AK28" s="1"/>
  <c r="AK23" s="1"/>
  <c r="AK21" s="1"/>
  <c r="Y49"/>
  <c r="Y28" s="1"/>
  <c r="Y23" s="1"/>
  <c r="Y21" s="1"/>
  <c r="Q49"/>
  <c r="Q28" s="1"/>
  <c r="Q23" s="1"/>
  <c r="Q21" s="1"/>
  <c r="M49"/>
  <c r="M28" s="1"/>
  <c r="M23" s="1"/>
  <c r="M21" s="1"/>
  <c r="I49"/>
  <c r="I28" s="1"/>
  <c r="I23" s="1"/>
  <c r="I21" s="1"/>
  <c r="E49"/>
  <c r="E28" s="1"/>
  <c r="E23" s="1"/>
  <c r="E21" s="1"/>
  <c r="AP49"/>
  <c r="AP28" s="1"/>
  <c r="AP23" s="1"/>
  <c r="AP21" s="1"/>
  <c r="AM49"/>
  <c r="AM28" s="1"/>
  <c r="AM23" s="1"/>
  <c r="AM21" s="1"/>
  <c r="AJ49"/>
  <c r="AJ28" s="1"/>
  <c r="AJ23" s="1"/>
  <c r="AJ21" s="1"/>
  <c r="T49"/>
  <c r="T28" s="1"/>
  <c r="T23" s="1"/>
  <c r="T21" s="1"/>
  <c r="P49"/>
  <c r="P28" s="1"/>
  <c r="P23" s="1"/>
  <c r="P21" s="1"/>
  <c r="L49"/>
  <c r="L28" s="1"/>
  <c r="L23" s="1"/>
  <c r="L21" s="1"/>
  <c r="H49"/>
  <c r="H28" s="1"/>
  <c r="H23" s="1"/>
  <c r="H21" s="1"/>
  <c r="BF55" i="151"/>
  <c r="BB55"/>
  <c r="AX55"/>
  <c r="AT55"/>
  <c r="AP55"/>
  <c r="AL55"/>
  <c r="AH55"/>
  <c r="AD55"/>
  <c r="Z55"/>
  <c r="V55"/>
  <c r="R55"/>
  <c r="N55"/>
  <c r="J55"/>
  <c r="F55"/>
  <c r="E50"/>
  <c r="G50"/>
  <c r="H50"/>
  <c r="I50"/>
  <c r="J50"/>
  <c r="K50"/>
  <c r="L50"/>
  <c r="M50"/>
  <c r="O50"/>
  <c r="P50"/>
  <c r="Q50"/>
  <c r="S50"/>
  <c r="T50"/>
  <c r="T49" s="1"/>
  <c r="U50"/>
  <c r="W50"/>
  <c r="X50"/>
  <c r="Y50"/>
  <c r="Z50"/>
  <c r="AA50"/>
  <c r="AB50"/>
  <c r="AB49" s="1"/>
  <c r="AC50"/>
  <c r="AE50"/>
  <c r="AF50"/>
  <c r="AG50"/>
  <c r="AI50"/>
  <c r="AJ50"/>
  <c r="AK50"/>
  <c r="AM50"/>
  <c r="AN50"/>
  <c r="AO50"/>
  <c r="AP50"/>
  <c r="AQ50"/>
  <c r="AR50"/>
  <c r="AS50"/>
  <c r="AU50"/>
  <c r="AV50"/>
  <c r="AW50"/>
  <c r="AY50"/>
  <c r="AZ50"/>
  <c r="BA50"/>
  <c r="BC50"/>
  <c r="BD50"/>
  <c r="BE50"/>
  <c r="BF50"/>
  <c r="BG50"/>
  <c r="P118" i="120"/>
  <c r="Q118"/>
  <c r="Y118"/>
  <c r="AB118"/>
  <c r="AC118"/>
  <c r="AR118"/>
  <c r="AS118"/>
  <c r="J49"/>
  <c r="L49"/>
  <c r="M49"/>
  <c r="N49"/>
  <c r="O49"/>
  <c r="P49"/>
  <c r="Q49"/>
  <c r="R49"/>
  <c r="S49"/>
  <c r="T49"/>
  <c r="U49"/>
  <c r="V49"/>
  <c r="W49"/>
  <c r="X49"/>
  <c r="Y49"/>
  <c r="Z49"/>
  <c r="AA49"/>
  <c r="AB49"/>
  <c r="AC49"/>
  <c r="AD49"/>
  <c r="AE49"/>
  <c r="AF49"/>
  <c r="AG49"/>
  <c r="AH49"/>
  <c r="AI49"/>
  <c r="AJ49"/>
  <c r="AK49"/>
  <c r="AL49"/>
  <c r="AM49"/>
  <c r="AN49"/>
  <c r="AP49"/>
  <c r="AQ49"/>
  <c r="AR49"/>
  <c r="AS49"/>
  <c r="W119" i="119"/>
  <c r="X119"/>
  <c r="Y119"/>
  <c r="Z119"/>
  <c r="CN118" i="120" l="1"/>
  <c r="AQ118"/>
  <c r="AM118"/>
  <c r="AA118"/>
  <c r="O118"/>
  <c r="CL118"/>
  <c r="CP118"/>
  <c r="CO118"/>
  <c r="CK118"/>
  <c r="CV118"/>
  <c r="CR118"/>
  <c r="CW118"/>
  <c r="CU118"/>
  <c r="D50" i="151"/>
  <c r="BC49"/>
  <c r="BC28" s="1"/>
  <c r="BC23" s="1"/>
  <c r="BC21" s="1"/>
  <c r="AU49"/>
  <c r="AU28" s="1"/>
  <c r="AU23" s="1"/>
  <c r="AU21" s="1"/>
  <c r="AM49"/>
  <c r="AM28" s="1"/>
  <c r="AM23" s="1"/>
  <c r="AM21" s="1"/>
  <c r="AE49"/>
  <c r="AE28" s="1"/>
  <c r="AE23" s="1"/>
  <c r="AE21" s="1"/>
  <c r="S49"/>
  <c r="S28" s="1"/>
  <c r="S23" s="1"/>
  <c r="S21" s="1"/>
  <c r="K49"/>
  <c r="K28" s="1"/>
  <c r="K23" s="1"/>
  <c r="K21" s="1"/>
  <c r="BD49"/>
  <c r="BD28" s="1"/>
  <c r="BD23" s="1"/>
  <c r="BD21" s="1"/>
  <c r="AV49"/>
  <c r="AV28" s="1"/>
  <c r="AV23" s="1"/>
  <c r="AV21" s="1"/>
  <c r="AN49"/>
  <c r="AN28" s="1"/>
  <c r="AN23" s="1"/>
  <c r="AN21" s="1"/>
  <c r="X49"/>
  <c r="X28" s="1"/>
  <c r="X23" s="1"/>
  <c r="X21" s="1"/>
  <c r="P49"/>
  <c r="P28" s="1"/>
  <c r="P23" s="1"/>
  <c r="P21" s="1"/>
  <c r="H49"/>
  <c r="H28" s="1"/>
  <c r="H23" s="1"/>
  <c r="H21" s="1"/>
  <c r="BF49"/>
  <c r="BF28" s="1"/>
  <c r="BF23" s="1"/>
  <c r="BF21" s="1"/>
  <c r="AP49"/>
  <c r="AP28" s="1"/>
  <c r="AP23" s="1"/>
  <c r="AP21" s="1"/>
  <c r="Z49"/>
  <c r="Z28" s="1"/>
  <c r="Z23" s="1"/>
  <c r="Z21" s="1"/>
  <c r="J49"/>
  <c r="J28" s="1"/>
  <c r="J23" s="1"/>
  <c r="J21" s="1"/>
  <c r="BG49"/>
  <c r="BG28" s="1"/>
  <c r="BG23" s="1"/>
  <c r="BG21" s="1"/>
  <c r="AY49"/>
  <c r="AY28" s="1"/>
  <c r="AY23" s="1"/>
  <c r="AY21" s="1"/>
  <c r="AQ49"/>
  <c r="AQ28" s="1"/>
  <c r="AQ23" s="1"/>
  <c r="AQ21" s="1"/>
  <c r="AI49"/>
  <c r="AI28" s="1"/>
  <c r="AI23" s="1"/>
  <c r="AI21" s="1"/>
  <c r="AA49"/>
  <c r="AA28" s="1"/>
  <c r="AA23" s="1"/>
  <c r="AA21" s="1"/>
  <c r="W49"/>
  <c r="W28" s="1"/>
  <c r="W23" s="1"/>
  <c r="W21" s="1"/>
  <c r="O49"/>
  <c r="O28" s="1"/>
  <c r="O23" s="1"/>
  <c r="O21" s="1"/>
  <c r="G49"/>
  <c r="G28" s="1"/>
  <c r="G23" s="1"/>
  <c r="G21" s="1"/>
  <c r="AZ49"/>
  <c r="AZ28" s="1"/>
  <c r="AZ23" s="1"/>
  <c r="AZ21" s="1"/>
  <c r="AR49"/>
  <c r="AR28" s="1"/>
  <c r="AR23" s="1"/>
  <c r="AR21" s="1"/>
  <c r="AJ49"/>
  <c r="AJ28" s="1"/>
  <c r="AJ23" s="1"/>
  <c r="AJ21" s="1"/>
  <c r="AF49"/>
  <c r="AF28" s="1"/>
  <c r="AF23" s="1"/>
  <c r="AF21" s="1"/>
  <c r="L49"/>
  <c r="L28" s="1"/>
  <c r="L23" s="1"/>
  <c r="L21" s="1"/>
  <c r="BE49"/>
  <c r="BE28" s="1"/>
  <c r="BE23" s="1"/>
  <c r="BE21" s="1"/>
  <c r="BA49"/>
  <c r="BA28" s="1"/>
  <c r="BA23" s="1"/>
  <c r="BA21" s="1"/>
  <c r="AW49"/>
  <c r="AW28" s="1"/>
  <c r="AW23" s="1"/>
  <c r="AW21" s="1"/>
  <c r="AS49"/>
  <c r="AS28" s="1"/>
  <c r="AS23" s="1"/>
  <c r="AS21" s="1"/>
  <c r="AO49"/>
  <c r="AO28" s="1"/>
  <c r="AO23" s="1"/>
  <c r="AO21" s="1"/>
  <c r="AK49"/>
  <c r="AK28" s="1"/>
  <c r="AK23" s="1"/>
  <c r="AK21" s="1"/>
  <c r="AG49"/>
  <c r="AG28" s="1"/>
  <c r="AG23" s="1"/>
  <c r="AG21" s="1"/>
  <c r="AC49"/>
  <c r="AC28" s="1"/>
  <c r="AC23" s="1"/>
  <c r="AC21" s="1"/>
  <c r="Y49"/>
  <c r="Y28" s="1"/>
  <c r="Y23" s="1"/>
  <c r="Y21" s="1"/>
  <c r="U49"/>
  <c r="U28" s="1"/>
  <c r="U23" s="1"/>
  <c r="U21" s="1"/>
  <c r="Q49"/>
  <c r="Q28" s="1"/>
  <c r="Q23" s="1"/>
  <c r="Q21" s="1"/>
  <c r="M49"/>
  <c r="M28" s="1"/>
  <c r="M23" s="1"/>
  <c r="M21" s="1"/>
  <c r="I49"/>
  <c r="I28" s="1"/>
  <c r="I23" s="1"/>
  <c r="I21" s="1"/>
  <c r="E49"/>
  <c r="E28" s="1"/>
  <c r="E23" s="1"/>
  <c r="E21" s="1"/>
  <c r="BB50"/>
  <c r="AX50"/>
  <c r="AT50"/>
  <c r="AL50"/>
  <c r="AH50"/>
  <c r="AD50"/>
  <c r="V50"/>
  <c r="V49" s="1"/>
  <c r="R50"/>
  <c r="N50"/>
  <c r="F50"/>
  <c r="AN118" i="120"/>
  <c r="AP118"/>
  <c r="AD118"/>
  <c r="Z118"/>
  <c r="N118"/>
  <c r="CN49"/>
  <c r="CJ118"/>
  <c r="CJ49"/>
  <c r="T48"/>
  <c r="T27" s="1"/>
  <c r="T22" s="1"/>
  <c r="T20" s="1"/>
  <c r="CS49"/>
  <c r="AR48"/>
  <c r="AR27" s="1"/>
  <c r="AR22" s="1"/>
  <c r="AR20" s="1"/>
  <c r="X48"/>
  <c r="X27" s="1"/>
  <c r="X22" s="1"/>
  <c r="X20" s="1"/>
  <c r="L48"/>
  <c r="L27" s="1"/>
  <c r="L22" s="1"/>
  <c r="L20" s="1"/>
  <c r="CT49"/>
  <c r="CM49"/>
  <c r="CO49"/>
  <c r="CL49"/>
  <c r="CU49"/>
  <c r="CW49"/>
  <c r="CK49"/>
  <c r="CP49"/>
  <c r="CQ49"/>
  <c r="CV49"/>
  <c r="AO48"/>
  <c r="AO27" s="1"/>
  <c r="AO22" s="1"/>
  <c r="AO20" s="1"/>
  <c r="AS48"/>
  <c r="AS27" s="1"/>
  <c r="AS22" s="1"/>
  <c r="AS20" s="1"/>
  <c r="AC48"/>
  <c r="AC27" s="1"/>
  <c r="AC22" s="1"/>
  <c r="AC20" s="1"/>
  <c r="AB48"/>
  <c r="AB27" s="1"/>
  <c r="AB22" s="1"/>
  <c r="AB20" s="1"/>
  <c r="Y48"/>
  <c r="Y27" s="1"/>
  <c r="Y22" s="1"/>
  <c r="Y20" s="1"/>
  <c r="P48"/>
  <c r="P27" s="1"/>
  <c r="P22" s="1"/>
  <c r="P20" s="1"/>
  <c r="U48"/>
  <c r="U27" s="1"/>
  <c r="U22" s="1"/>
  <c r="U20" s="1"/>
  <c r="Q48"/>
  <c r="Q27" s="1"/>
  <c r="Q22" s="1"/>
  <c r="Q20" s="1"/>
  <c r="K49"/>
  <c r="H49"/>
  <c r="E49"/>
  <c r="I49"/>
  <c r="F49"/>
  <c r="G49"/>
  <c r="S48" l="1"/>
  <c r="S27" s="1"/>
  <c r="S22" s="1"/>
  <c r="S20" s="1"/>
  <c r="AE48"/>
  <c r="AE27" s="1"/>
  <c r="AE22" s="1"/>
  <c r="AE20" s="1"/>
  <c r="O48"/>
  <c r="O27" s="1"/>
  <c r="O22" s="1"/>
  <c r="O20" s="1"/>
  <c r="AA48"/>
  <c r="AA27" s="1"/>
  <c r="AA22" s="1"/>
  <c r="AA20" s="1"/>
  <c r="W48"/>
  <c r="W27" s="1"/>
  <c r="W22" s="1"/>
  <c r="W20" s="1"/>
  <c r="CM118"/>
  <c r="AQ48"/>
  <c r="AQ27" s="1"/>
  <c r="AQ22" s="1"/>
  <c r="AQ20" s="1"/>
  <c r="AM48"/>
  <c r="AM27" s="1"/>
  <c r="AM22" s="1"/>
  <c r="AM20" s="1"/>
  <c r="AN48"/>
  <c r="AN27" s="1"/>
  <c r="AN22" s="1"/>
  <c r="AN20" s="1"/>
  <c r="CQ118"/>
  <c r="CS118"/>
  <c r="CS48" s="1"/>
  <c r="CS27" s="1"/>
  <c r="CS22" s="1"/>
  <c r="CS20" s="1"/>
  <c r="D49" i="151"/>
  <c r="D28" s="1"/>
  <c r="D23" s="1"/>
  <c r="D21" s="1"/>
  <c r="R49"/>
  <c r="R28" s="1"/>
  <c r="R23" s="1"/>
  <c r="R21" s="1"/>
  <c r="N49"/>
  <c r="N28" s="1"/>
  <c r="N23" s="1"/>
  <c r="N21" s="1"/>
  <c r="AH49"/>
  <c r="AH28" s="1"/>
  <c r="AH23" s="1"/>
  <c r="AH21" s="1"/>
  <c r="F49"/>
  <c r="F28" s="1"/>
  <c r="F23" s="1"/>
  <c r="F21" s="1"/>
  <c r="AD49"/>
  <c r="AD28" s="1"/>
  <c r="AD23" s="1"/>
  <c r="AD21" s="1"/>
  <c r="AX49"/>
  <c r="AX28" s="1"/>
  <c r="AX23" s="1"/>
  <c r="AX21" s="1"/>
  <c r="AT49"/>
  <c r="AT28" s="1"/>
  <c r="AT23" s="1"/>
  <c r="AT21" s="1"/>
  <c r="AL49"/>
  <c r="AL28" s="1"/>
  <c r="AL23" s="1"/>
  <c r="AL21" s="1"/>
  <c r="BB49"/>
  <c r="BB28" s="1"/>
  <c r="BB23" s="1"/>
  <c r="BB21" s="1"/>
  <c r="AP48" i="120"/>
  <c r="AP27" s="1"/>
  <c r="AP22" s="1"/>
  <c r="AP20" s="1"/>
  <c r="CT118"/>
  <c r="Z48"/>
  <c r="Z27" s="1"/>
  <c r="Z22" s="1"/>
  <c r="Z20" s="1"/>
  <c r="M48"/>
  <c r="M27" s="1"/>
  <c r="M22" s="1"/>
  <c r="M20" s="1"/>
  <c r="K48"/>
  <c r="K27" s="1"/>
  <c r="K22" s="1"/>
  <c r="K20" s="1"/>
  <c r="CU48"/>
  <c r="CU27" s="1"/>
  <c r="CU22" s="1"/>
  <c r="CU20" s="1"/>
  <c r="V48"/>
  <c r="V27" s="1"/>
  <c r="V22" s="1"/>
  <c r="V20" s="1"/>
  <c r="R48"/>
  <c r="R27" s="1"/>
  <c r="R22" s="1"/>
  <c r="R20" s="1"/>
  <c r="N48"/>
  <c r="N27" s="1"/>
  <c r="N22" s="1"/>
  <c r="N20" s="1"/>
  <c r="AD48"/>
  <c r="AD27" s="1"/>
  <c r="AD22" s="1"/>
  <c r="AD20" s="1"/>
  <c r="D49"/>
  <c r="CR48"/>
  <c r="CR27" s="1"/>
  <c r="CR22" s="1"/>
  <c r="CR20" s="1"/>
  <c r="CW48"/>
  <c r="CW27" s="1"/>
  <c r="CW22" s="1"/>
  <c r="CW20" s="1"/>
  <c r="CV48"/>
  <c r="CV27" s="1"/>
  <c r="CV22" s="1"/>
  <c r="CV20" s="1"/>
  <c r="CQ48" l="1"/>
  <c r="CQ27" s="1"/>
  <c r="CQ22" s="1"/>
  <c r="CQ20" s="1"/>
  <c r="CT48"/>
  <c r="CT27" s="1"/>
  <c r="CT22" s="1"/>
  <c r="CT20" s="1"/>
  <c r="J119" i="119" l="1"/>
  <c r="V119"/>
  <c r="F50" l="1"/>
  <c r="F49" s="1"/>
  <c r="F28" s="1"/>
  <c r="F23" s="1"/>
  <c r="F21" s="1"/>
  <c r="G50"/>
  <c r="G49" s="1"/>
  <c r="G28" s="1"/>
  <c r="G23" s="1"/>
  <c r="G21" s="1"/>
  <c r="H50"/>
  <c r="H49" s="1"/>
  <c r="H28" s="1"/>
  <c r="H23" s="1"/>
  <c r="H21" s="1"/>
  <c r="I50"/>
  <c r="I49" s="1"/>
  <c r="I28" s="1"/>
  <c r="I23" s="1"/>
  <c r="I21" s="1"/>
  <c r="J28"/>
  <c r="J23" s="1"/>
  <c r="J21" s="1"/>
  <c r="K50"/>
  <c r="K49" s="1"/>
  <c r="K28" s="1"/>
  <c r="K23" s="1"/>
  <c r="K21" s="1"/>
  <c r="L50"/>
  <c r="L49" s="1"/>
  <c r="L28" s="1"/>
  <c r="L23" s="1"/>
  <c r="L21" s="1"/>
  <c r="M50"/>
  <c r="M49" s="1"/>
  <c r="M28" s="1"/>
  <c r="M23" s="1"/>
  <c r="M21" s="1"/>
  <c r="N50"/>
  <c r="N49" s="1"/>
  <c r="N28" s="1"/>
  <c r="N23" s="1"/>
  <c r="N21" s="1"/>
  <c r="O50"/>
  <c r="O49" s="1"/>
  <c r="O28" s="1"/>
  <c r="O23" s="1"/>
  <c r="O21" s="1"/>
  <c r="Q50"/>
  <c r="Q49" s="1"/>
  <c r="R50"/>
  <c r="R49" s="1"/>
  <c r="S50"/>
  <c r="S49" s="1"/>
  <c r="T50"/>
  <c r="T49" s="1"/>
  <c r="U50"/>
  <c r="U49" s="1"/>
  <c r="W50"/>
  <c r="W49" s="1"/>
  <c r="X50"/>
  <c r="X49" s="1"/>
  <c r="Y50"/>
  <c r="Y49" s="1"/>
  <c r="Z50"/>
  <c r="Z49" s="1"/>
  <c r="AA49"/>
  <c r="E50"/>
  <c r="E49" s="1"/>
  <c r="E28" s="1"/>
  <c r="E23" s="1"/>
  <c r="E21" s="1"/>
  <c r="AA50" i="126"/>
  <c r="AB50"/>
  <c r="AC50"/>
  <c r="AD50"/>
  <c r="AE50"/>
  <c r="Z50"/>
  <c r="AL53"/>
  <c r="AK53"/>
  <c r="AJ53"/>
  <c r="AI53"/>
  <c r="AJ57" l="1"/>
  <c r="AL52"/>
  <c r="AL50" s="1"/>
  <c r="AK57"/>
  <c r="AK55" s="1"/>
  <c r="AH57"/>
  <c r="AH55" s="1"/>
  <c r="AL57"/>
  <c r="AL55" s="1"/>
  <c r="AI57"/>
  <c r="AI55" s="1"/>
  <c r="AG57"/>
  <c r="AG55" s="1"/>
  <c r="AG52"/>
  <c r="AG50" s="1"/>
  <c r="AH52"/>
  <c r="AJ52"/>
  <c r="AJ50" s="1"/>
  <c r="AI52"/>
  <c r="AI50" s="1"/>
  <c r="AK52"/>
  <c r="AJ55"/>
  <c r="AE55"/>
  <c r="AA55"/>
  <c r="AB55"/>
  <c r="AD55"/>
  <c r="AC55"/>
  <c r="Z55"/>
  <c r="Z49" s="1"/>
  <c r="Z23" s="1"/>
  <c r="Z21" s="1"/>
  <c r="Z28" s="1"/>
  <c r="BD120" i="125"/>
  <c r="BH120"/>
  <c r="AB120"/>
  <c r="AF120"/>
  <c r="AR120"/>
  <c r="M120"/>
  <c r="P120"/>
  <c r="Q120"/>
  <c r="R120"/>
  <c r="F50"/>
  <c r="I50"/>
  <c r="J50"/>
  <c r="L50"/>
  <c r="M50"/>
  <c r="N50"/>
  <c r="Q50"/>
  <c r="R50"/>
  <c r="U50"/>
  <c r="V50"/>
  <c r="Y50"/>
  <c r="Z50"/>
  <c r="AB50"/>
  <c r="AC50"/>
  <c r="AD50"/>
  <c r="AG50"/>
  <c r="D50"/>
  <c r="AN51" i="12"/>
  <c r="AD80"/>
  <c r="AD53"/>
  <c r="AD54"/>
  <c r="AD55"/>
  <c r="AD56"/>
  <c r="AD57"/>
  <c r="AD58"/>
  <c r="AD59"/>
  <c r="AD60"/>
  <c r="AD61"/>
  <c r="AD62"/>
  <c r="AD63"/>
  <c r="AD64"/>
  <c r="AD65"/>
  <c r="AD66"/>
  <c r="AD67"/>
  <c r="AD68"/>
  <c r="AD69"/>
  <c r="AD79"/>
  <c r="AD81"/>
  <c r="AD82"/>
  <c r="AD50" l="1"/>
  <c r="AN50"/>
  <c r="Q49" i="125"/>
  <c r="Q23" s="1"/>
  <c r="Q21" s="1"/>
  <c r="Q28" s="1"/>
  <c r="AH50" i="126"/>
  <c r="AK50"/>
  <c r="J49" i="125"/>
  <c r="J23" s="1"/>
  <c r="J21" s="1"/>
  <c r="J28" s="1"/>
  <c r="M49"/>
  <c r="M23" s="1"/>
  <c r="M21" s="1"/>
  <c r="M28" s="1"/>
  <c r="I49"/>
  <c r="I23" s="1"/>
  <c r="I21" s="1"/>
  <c r="I28" s="1"/>
  <c r="AB49"/>
  <c r="AB23" s="1"/>
  <c r="AB21" s="1"/>
  <c r="AB28" s="1"/>
  <c r="F49"/>
  <c r="F23" s="1"/>
  <c r="F21" s="1"/>
  <c r="F28" s="1"/>
  <c r="R49"/>
  <c r="R23" s="1"/>
  <c r="R21" s="1"/>
  <c r="R28" s="1"/>
  <c r="CK120"/>
  <c r="AS120"/>
  <c r="AC120"/>
  <c r="AC49" s="1"/>
  <c r="AC23" s="1"/>
  <c r="AC21" s="1"/>
  <c r="AC28" s="1"/>
  <c r="Y49"/>
  <c r="Y23" s="1"/>
  <c r="Y21" s="1"/>
  <c r="Y28" s="1"/>
  <c r="L49"/>
  <c r="L23" s="1"/>
  <c r="L21" s="1"/>
  <c r="L28" s="1"/>
  <c r="BY120"/>
  <c r="AO120"/>
  <c r="AG120"/>
  <c r="AG49" s="1"/>
  <c r="AG23" s="1"/>
  <c r="AG21" s="1"/>
  <c r="AG28" s="1"/>
  <c r="U49"/>
  <c r="U23" s="1"/>
  <c r="U21" s="1"/>
  <c r="U28" s="1"/>
  <c r="BG120"/>
  <c r="BC120"/>
  <c r="S120"/>
  <c r="O120"/>
  <c r="CC120"/>
  <c r="BE120"/>
  <c r="CH120"/>
  <c r="CD120"/>
  <c r="AE50"/>
  <c r="AA50"/>
  <c r="W50"/>
  <c r="S50"/>
  <c r="O50"/>
  <c r="K50"/>
  <c r="G50"/>
  <c r="BH50"/>
  <c r="BH49" s="1"/>
  <c r="BH23" s="1"/>
  <c r="BH21" s="1"/>
  <c r="BH28" s="1"/>
  <c r="BD50"/>
  <c r="BD49" s="1"/>
  <c r="BD23" s="1"/>
  <c r="BD21" s="1"/>
  <c r="BD28" s="1"/>
  <c r="AZ50"/>
  <c r="AZ49" s="1"/>
  <c r="AZ23" s="1"/>
  <c r="AZ21" s="1"/>
  <c r="AZ28" s="1"/>
  <c r="AV50"/>
  <c r="AV49" s="1"/>
  <c r="AV23" s="1"/>
  <c r="AV21" s="1"/>
  <c r="AV28" s="1"/>
  <c r="AR50"/>
  <c r="AR49" s="1"/>
  <c r="AR23" s="1"/>
  <c r="AR21" s="1"/>
  <c r="AR28" s="1"/>
  <c r="AN50"/>
  <c r="AN49" s="1"/>
  <c r="AN23" s="1"/>
  <c r="AN21" s="1"/>
  <c r="AN28" s="1"/>
  <c r="AJ50"/>
  <c r="AJ49" s="1"/>
  <c r="AJ23" s="1"/>
  <c r="AJ21" s="1"/>
  <c r="AJ28" s="1"/>
  <c r="E50"/>
  <c r="D120"/>
  <c r="D49" s="1"/>
  <c r="D23" s="1"/>
  <c r="D21" s="1"/>
  <c r="D28" s="1"/>
  <c r="BF120"/>
  <c r="AT120"/>
  <c r="AP120"/>
  <c r="AD120"/>
  <c r="AD49" s="1"/>
  <c r="AD23" s="1"/>
  <c r="AD21" s="1"/>
  <c r="AD28" s="1"/>
  <c r="Z49"/>
  <c r="Z23" s="1"/>
  <c r="Z21" s="1"/>
  <c r="Z28" s="1"/>
  <c r="V49"/>
  <c r="V23" s="1"/>
  <c r="V21" s="1"/>
  <c r="V28" s="1"/>
  <c r="N120"/>
  <c r="N49" s="1"/>
  <c r="N23" s="1"/>
  <c r="N21" s="1"/>
  <c r="N28" s="1"/>
  <c r="CE120"/>
  <c r="BI120"/>
  <c r="E120"/>
  <c r="AF50"/>
  <c r="AF49" s="1"/>
  <c r="AF23" s="1"/>
  <c r="AF21" s="1"/>
  <c r="AF28" s="1"/>
  <c r="X50"/>
  <c r="X49" s="1"/>
  <c r="X23" s="1"/>
  <c r="X21" s="1"/>
  <c r="X28" s="1"/>
  <c r="T50"/>
  <c r="T49" s="1"/>
  <c r="T23" s="1"/>
  <c r="T21" s="1"/>
  <c r="T28" s="1"/>
  <c r="P50"/>
  <c r="P49" s="1"/>
  <c r="P23" s="1"/>
  <c r="P21" s="1"/>
  <c r="P28" s="1"/>
  <c r="H50"/>
  <c r="H49" s="1"/>
  <c r="H23" s="1"/>
  <c r="H21" s="1"/>
  <c r="H28" s="1"/>
  <c r="AU120"/>
  <c r="AQ120"/>
  <c r="AE120"/>
  <c r="AA120"/>
  <c r="BW82" i="12"/>
  <c r="BW54"/>
  <c r="CB53"/>
  <c r="BW80"/>
  <c r="BW132"/>
  <c r="BW65"/>
  <c r="BW61"/>
  <c r="BW147"/>
  <c r="BW136"/>
  <c r="BW67"/>
  <c r="BW63"/>
  <c r="BW56"/>
  <c r="BW145"/>
  <c r="CB141"/>
  <c r="BW138"/>
  <c r="CB126"/>
  <c r="CB124"/>
  <c r="CB122"/>
  <c r="CB137"/>
  <c r="CB132"/>
  <c r="CB145"/>
  <c r="CB149"/>
  <c r="CB59"/>
  <c r="CB57"/>
  <c r="CB62"/>
  <c r="CB55"/>
  <c r="CB146"/>
  <c r="BW143"/>
  <c r="BW141"/>
  <c r="CB139"/>
  <c r="BW129"/>
  <c r="BW124"/>
  <c r="BW81"/>
  <c r="BW79"/>
  <c r="CB68"/>
  <c r="BW68"/>
  <c r="CB67"/>
  <c r="BW66"/>
  <c r="CB64"/>
  <c r="BW64"/>
  <c r="BW62"/>
  <c r="BW60"/>
  <c r="CB58"/>
  <c r="BW55"/>
  <c r="AN120"/>
  <c r="CB142"/>
  <c r="BW142"/>
  <c r="BW139"/>
  <c r="CB135"/>
  <c r="BW133"/>
  <c r="BW130"/>
  <c r="CB128"/>
  <c r="CB140"/>
  <c r="CB123"/>
  <c r="CB81"/>
  <c r="CB79"/>
  <c r="CB66"/>
  <c r="CB60"/>
  <c r="BW57"/>
  <c r="BW53"/>
  <c r="BW148"/>
  <c r="BW146"/>
  <c r="BW144"/>
  <c r="BW126"/>
  <c r="BW122"/>
  <c r="CB82"/>
  <c r="CB80"/>
  <c r="CB69"/>
  <c r="CB65"/>
  <c r="CB63"/>
  <c r="CB61"/>
  <c r="BW59"/>
  <c r="BW58"/>
  <c r="CB56"/>
  <c r="CB54"/>
  <c r="BW149"/>
  <c r="CB147"/>
  <c r="BW140"/>
  <c r="BW137"/>
  <c r="BW135"/>
  <c r="BW128"/>
  <c r="BW125"/>
  <c r="BW123"/>
  <c r="CB143"/>
  <c r="CI120" i="125"/>
  <c r="BF50"/>
  <c r="BB50"/>
  <c r="AX50"/>
  <c r="AT50"/>
  <c r="AP50"/>
  <c r="AL50"/>
  <c r="AH50"/>
  <c r="BI50"/>
  <c r="BE50"/>
  <c r="BA50"/>
  <c r="AW50"/>
  <c r="AS50"/>
  <c r="AO50"/>
  <c r="AK50"/>
  <c r="BG50"/>
  <c r="BC50"/>
  <c r="AY50"/>
  <c r="AU50"/>
  <c r="AQ50"/>
  <c r="AM50"/>
  <c r="AI50"/>
  <c r="CB148" i="12"/>
  <c r="CB144"/>
  <c r="CB138"/>
  <c r="CB136"/>
  <c r="CB133"/>
  <c r="CB130"/>
  <c r="CB129"/>
  <c r="CB125"/>
  <c r="BG118"/>
  <c r="BX118"/>
  <c r="P118"/>
  <c r="N118"/>
  <c r="AR118"/>
  <c r="AA48"/>
  <c r="AE48"/>
  <c r="AF48"/>
  <c r="AJ48"/>
  <c r="AR48"/>
  <c r="BL48"/>
  <c r="BW120" l="1"/>
  <c r="BW50"/>
  <c r="AK49" i="125"/>
  <c r="AK23" s="1"/>
  <c r="AK21" s="1"/>
  <c r="AK28" s="1"/>
  <c r="S49"/>
  <c r="S23" s="1"/>
  <c r="S21" s="1"/>
  <c r="S28" s="1"/>
  <c r="CB120" i="12"/>
  <c r="CB118" s="1"/>
  <c r="CB50"/>
  <c r="AW49" i="125"/>
  <c r="AW23" s="1"/>
  <c r="AW21" s="1"/>
  <c r="AW28" s="1"/>
  <c r="BI49"/>
  <c r="BI23" s="1"/>
  <c r="BI21" s="1"/>
  <c r="BI28" s="1"/>
  <c r="BG49"/>
  <c r="BG23" s="1"/>
  <c r="BG21" s="1"/>
  <c r="BG28" s="1"/>
  <c r="AS49"/>
  <c r="AS23" s="1"/>
  <c r="AS21" s="1"/>
  <c r="AS28" s="1"/>
  <c r="AP49"/>
  <c r="AP23" s="1"/>
  <c r="AP21" s="1"/>
  <c r="AP28" s="1"/>
  <c r="BF49"/>
  <c r="BF23" s="1"/>
  <c r="BF21" s="1"/>
  <c r="BF28" s="1"/>
  <c r="E49"/>
  <c r="E23" s="1"/>
  <c r="E21" s="1"/>
  <c r="E28" s="1"/>
  <c r="G49"/>
  <c r="G23" s="1"/>
  <c r="G21" s="1"/>
  <c r="G28" s="1"/>
  <c r="W49"/>
  <c r="W23" s="1"/>
  <c r="W21" s="1"/>
  <c r="W28" s="1"/>
  <c r="AQ49"/>
  <c r="AQ23" s="1"/>
  <c r="AQ21" s="1"/>
  <c r="AQ28" s="1"/>
  <c r="AM49"/>
  <c r="AM23" s="1"/>
  <c r="AM21" s="1"/>
  <c r="AM28" s="1"/>
  <c r="AT49"/>
  <c r="AT23" s="1"/>
  <c r="AT21" s="1"/>
  <c r="AT28" s="1"/>
  <c r="AA49"/>
  <c r="AA23" s="1"/>
  <c r="AA21" s="1"/>
  <c r="AA28" s="1"/>
  <c r="BC49"/>
  <c r="BC23" s="1"/>
  <c r="BC21" s="1"/>
  <c r="BC28" s="1"/>
  <c r="AO49"/>
  <c r="AO23" s="1"/>
  <c r="AO21" s="1"/>
  <c r="AO28" s="1"/>
  <c r="BE49"/>
  <c r="BE23" s="1"/>
  <c r="BE21" s="1"/>
  <c r="BE28" s="1"/>
  <c r="AI49"/>
  <c r="AI23" s="1"/>
  <c r="AI21" s="1"/>
  <c r="AI28" s="1"/>
  <c r="AY49"/>
  <c r="AY23" s="1"/>
  <c r="AY21" s="1"/>
  <c r="AY28" s="1"/>
  <c r="O49"/>
  <c r="O23" s="1"/>
  <c r="O21" s="1"/>
  <c r="O28" s="1"/>
  <c r="CG120"/>
  <c r="CB120"/>
  <c r="BX120"/>
  <c r="K49"/>
  <c r="K23" s="1"/>
  <c r="K21" s="1"/>
  <c r="K28" s="1"/>
  <c r="CJ120"/>
  <c r="BA49"/>
  <c r="BA23" s="1"/>
  <c r="BA21" s="1"/>
  <c r="BA28" s="1"/>
  <c r="AL49"/>
  <c r="AL23" s="1"/>
  <c r="AL21" s="1"/>
  <c r="AL28" s="1"/>
  <c r="BB49"/>
  <c r="BB23" s="1"/>
  <c r="BB21" s="1"/>
  <c r="BB28" s="1"/>
  <c r="CF120"/>
  <c r="BX50"/>
  <c r="BZ120"/>
  <c r="AU49"/>
  <c r="AU23" s="1"/>
  <c r="AU21" s="1"/>
  <c r="AU28" s="1"/>
  <c r="CA120"/>
  <c r="AH49"/>
  <c r="AH23" s="1"/>
  <c r="AH21" s="1"/>
  <c r="AH28" s="1"/>
  <c r="AX49"/>
  <c r="AX23" s="1"/>
  <c r="AX21" s="1"/>
  <c r="AX28" s="1"/>
  <c r="AE49"/>
  <c r="AE23" s="1"/>
  <c r="AE21" s="1"/>
  <c r="AE28" s="1"/>
  <c r="CA118" i="12"/>
  <c r="BL118"/>
  <c r="BL47" s="1"/>
  <c r="AV118"/>
  <c r="BK48"/>
  <c r="BC48"/>
  <c r="AU48"/>
  <c r="AQ48"/>
  <c r="AB48"/>
  <c r="CC118"/>
  <c r="BD118"/>
  <c r="AR47"/>
  <c r="CF118"/>
  <c r="AF118"/>
  <c r="AF47" s="1"/>
  <c r="N48"/>
  <c r="N47" s="1"/>
  <c r="CE48"/>
  <c r="BI118"/>
  <c r="BE118"/>
  <c r="BA118"/>
  <c r="AW118"/>
  <c r="AS118"/>
  <c r="AO118"/>
  <c r="AK118"/>
  <c r="AG118"/>
  <c r="AC118"/>
  <c r="AD118"/>
  <c r="T48"/>
  <c r="R48"/>
  <c r="U48"/>
  <c r="AJ118"/>
  <c r="AJ47" s="1"/>
  <c r="CD118"/>
  <c r="BH118"/>
  <c r="AZ118"/>
  <c r="R118"/>
  <c r="CA50" i="125"/>
  <c r="CD50"/>
  <c r="CD49" s="1"/>
  <c r="CD23" s="1"/>
  <c r="CD21" s="1"/>
  <c r="CD28" s="1"/>
  <c r="CK50"/>
  <c r="CK49" s="1"/>
  <c r="CK23" s="1"/>
  <c r="CK21" s="1"/>
  <c r="CK28" s="1"/>
  <c r="BY50"/>
  <c r="BY49" s="1"/>
  <c r="BY23" s="1"/>
  <c r="BY21" s="1"/>
  <c r="BY28" s="1"/>
  <c r="CI50"/>
  <c r="CI49" s="1"/>
  <c r="CI23" s="1"/>
  <c r="CI21" s="1"/>
  <c r="CI28" s="1"/>
  <c r="CB50"/>
  <c r="CE50"/>
  <c r="CE49" s="1"/>
  <c r="CE23" s="1"/>
  <c r="CE21" s="1"/>
  <c r="CE28" s="1"/>
  <c r="CH50"/>
  <c r="CH49" s="1"/>
  <c r="CH23" s="1"/>
  <c r="CH21" s="1"/>
  <c r="CH28" s="1"/>
  <c r="CG50"/>
  <c r="CF50"/>
  <c r="CC50"/>
  <c r="CC49" s="1"/>
  <c r="CC23" s="1"/>
  <c r="CC21" s="1"/>
  <c r="CC28" s="1"/>
  <c r="CJ50"/>
  <c r="BZ50"/>
  <c r="AN118" i="12"/>
  <c r="CE118"/>
  <c r="X118"/>
  <c r="U118"/>
  <c r="S118"/>
  <c r="Q118"/>
  <c r="BY118"/>
  <c r="BJ118"/>
  <c r="BF118"/>
  <c r="BB118"/>
  <c r="AX118"/>
  <c r="AT118"/>
  <c r="AP118"/>
  <c r="AL118"/>
  <c r="AH118"/>
  <c r="Z118"/>
  <c r="BK118"/>
  <c r="BC118"/>
  <c r="AY118"/>
  <c r="AU118"/>
  <c r="AQ118"/>
  <c r="AM118"/>
  <c r="AI118"/>
  <c r="AE118"/>
  <c r="AE47" s="1"/>
  <c r="AA118"/>
  <c r="AA47" s="1"/>
  <c r="BH48"/>
  <c r="AV48"/>
  <c r="BD48"/>
  <c r="AZ48"/>
  <c r="BZ48"/>
  <c r="S48"/>
  <c r="O48"/>
  <c r="AM48"/>
  <c r="X48"/>
  <c r="CF48"/>
  <c r="CA48"/>
  <c r="CD48"/>
  <c r="BX48"/>
  <c r="BX47" s="1"/>
  <c r="CC48"/>
  <c r="BY48"/>
  <c r="BG48"/>
  <c r="AY48"/>
  <c r="AI48"/>
  <c r="AD48"/>
  <c r="Y48"/>
  <c r="W48"/>
  <c r="V48"/>
  <c r="Q48"/>
  <c r="P48"/>
  <c r="P47" s="1"/>
  <c r="BI48"/>
  <c r="BE48"/>
  <c r="AW48"/>
  <c r="AS48"/>
  <c r="AK48"/>
  <c r="AG48"/>
  <c r="AC48"/>
  <c r="BJ48"/>
  <c r="BF48"/>
  <c r="BB48"/>
  <c r="AX48"/>
  <c r="AT48"/>
  <c r="AP48"/>
  <c r="AL48"/>
  <c r="AH48"/>
  <c r="Z48"/>
  <c r="BA48"/>
  <c r="AO48"/>
  <c r="CG49" i="125" l="1"/>
  <c r="CG23" s="1"/>
  <c r="CG21" s="1"/>
  <c r="CG28" s="1"/>
  <c r="CA49"/>
  <c r="CA23" s="1"/>
  <c r="CA21" s="1"/>
  <c r="CA28" s="1"/>
  <c r="Q47" i="12"/>
  <c r="CB49" i="125"/>
  <c r="CB23" s="1"/>
  <c r="CB21" s="1"/>
  <c r="CB28" s="1"/>
  <c r="CJ49"/>
  <c r="CJ23" s="1"/>
  <c r="CJ21" s="1"/>
  <c r="CJ28" s="1"/>
  <c r="BZ49"/>
  <c r="BZ23" s="1"/>
  <c r="BZ21" s="1"/>
  <c r="BZ28" s="1"/>
  <c r="BX49"/>
  <c r="BX23" s="1"/>
  <c r="BX21" s="1"/>
  <c r="BX28" s="1"/>
  <c r="CF49"/>
  <c r="CF23" s="1"/>
  <c r="CF21" s="1"/>
  <c r="CF28" s="1"/>
  <c r="BD47" i="12"/>
  <c r="CC47"/>
  <c r="CC21" s="1"/>
  <c r="CC19" s="1"/>
  <c r="CC26" s="1"/>
  <c r="BA47"/>
  <c r="AK47"/>
  <c r="BC47"/>
  <c r="AW47"/>
  <c r="CA47"/>
  <c r="CA21" s="1"/>
  <c r="CA19" s="1"/>
  <c r="CA26" s="1"/>
  <c r="AZ47"/>
  <c r="AU47"/>
  <c r="BK47"/>
  <c r="AS47"/>
  <c r="BG47"/>
  <c r="AP47"/>
  <c r="BF47"/>
  <c r="BI47"/>
  <c r="AV47"/>
  <c r="U47"/>
  <c r="R47"/>
  <c r="AC47"/>
  <c r="BH47"/>
  <c r="BH21" s="1"/>
  <c r="BH19" s="1"/>
  <c r="CF47"/>
  <c r="CF21" s="1"/>
  <c r="CF19" s="1"/>
  <c r="CF26" s="1"/>
  <c r="AN48"/>
  <c r="AN47" s="1"/>
  <c r="AG47"/>
  <c r="AO47"/>
  <c r="BE47"/>
  <c r="CD47"/>
  <c r="CD21" s="1"/>
  <c r="AD47"/>
  <c r="AY47"/>
  <c r="CE47"/>
  <c r="CE21" s="1"/>
  <c r="CE19" s="1"/>
  <c r="CE26" s="1"/>
  <c r="AT47"/>
  <c r="BJ47"/>
  <c r="BY47"/>
  <c r="AM47"/>
  <c r="AI47"/>
  <c r="Z47"/>
  <c r="X47"/>
  <c r="S47"/>
  <c r="T118"/>
  <c r="T47" s="1"/>
  <c r="AL47"/>
  <c r="AH47"/>
  <c r="AX47"/>
  <c r="BB47"/>
  <c r="AQ47"/>
  <c r="CB48"/>
  <c r="CB47" s="1"/>
  <c r="CB21" s="1"/>
  <c r="BW48"/>
  <c r="P59" i="115"/>
  <c r="P60"/>
  <c r="P61"/>
  <c r="P62"/>
  <c r="P63"/>
  <c r="P70"/>
  <c r="P71"/>
  <c r="P72"/>
  <c r="P73"/>
  <c r="P74"/>
  <c r="P75"/>
  <c r="P76"/>
  <c r="P77"/>
  <c r="P78"/>
  <c r="P79"/>
  <c r="P80"/>
  <c r="P81"/>
  <c r="P82"/>
  <c r="Z48"/>
  <c r="P141"/>
  <c r="P142"/>
  <c r="P143"/>
  <c r="P144"/>
  <c r="P132"/>
  <c r="P133"/>
  <c r="P135"/>
  <c r="P136"/>
  <c r="P137"/>
  <c r="P138"/>
  <c r="P139"/>
  <c r="P140"/>
  <c r="P129"/>
  <c r="P130"/>
  <c r="CD19" i="12" l="1"/>
  <c r="CD26" s="1"/>
  <c r="CB19"/>
  <c r="CB26" s="1"/>
  <c r="W118"/>
  <c r="W47" s="1"/>
  <c r="V118"/>
  <c r="V47" s="1"/>
  <c r="P121" i="115"/>
  <c r="P122"/>
  <c r="P123"/>
  <c r="P124"/>
  <c r="P125"/>
  <c r="P126"/>
  <c r="P128"/>
  <c r="P120" l="1"/>
  <c r="K120"/>
  <c r="P57"/>
  <c r="P58"/>
  <c r="P53"/>
  <c r="P54"/>
  <c r="P55"/>
  <c r="P56"/>
  <c r="J48"/>
  <c r="AC48"/>
  <c r="Z47"/>
  <c r="Z21" s="1"/>
  <c r="Z19" s="1"/>
  <c r="Z26" s="1"/>
  <c r="N120"/>
  <c r="J118" l="1"/>
  <c r="J47" s="1"/>
  <c r="J21" s="1"/>
  <c r="J19" s="1"/>
  <c r="J26" s="1"/>
  <c r="AF118"/>
  <c r="AF48"/>
  <c r="AA118"/>
  <c r="P118"/>
  <c r="AC118"/>
  <c r="AB118"/>
  <c r="S118"/>
  <c r="AN118"/>
  <c r="T118"/>
  <c r="AD118"/>
  <c r="Q118"/>
  <c r="Q48"/>
  <c r="AE48"/>
  <c r="M118"/>
  <c r="N118"/>
  <c r="L118"/>
  <c r="R118"/>
  <c r="AD48"/>
  <c r="S48"/>
  <c r="T48"/>
  <c r="R48"/>
  <c r="P48"/>
  <c r="N48"/>
  <c r="O48"/>
  <c r="AB48"/>
  <c r="AA48"/>
  <c r="L48"/>
  <c r="X48"/>
  <c r="M48"/>
  <c r="V48"/>
  <c r="AF47" l="1"/>
  <c r="AF21" s="1"/>
  <c r="AF19" s="1"/>
  <c r="AF26" s="1"/>
  <c r="AC47"/>
  <c r="AC21" s="1"/>
  <c r="AC19" s="1"/>
  <c r="AC26" s="1"/>
  <c r="P47"/>
  <c r="P21" s="1"/>
  <c r="P19" s="1"/>
  <c r="P26" s="1"/>
  <c r="AM118"/>
  <c r="AN48"/>
  <c r="AN47" s="1"/>
  <c r="AN21" s="1"/>
  <c r="AE47"/>
  <c r="AE21" s="1"/>
  <c r="AE19" s="1"/>
  <c r="AE26" s="1"/>
  <c r="AA47"/>
  <c r="AA21" s="1"/>
  <c r="AA19" s="1"/>
  <c r="AA26" s="1"/>
  <c r="T47"/>
  <c r="T21" s="1"/>
  <c r="T19" s="1"/>
  <c r="T26" s="1"/>
  <c r="M47"/>
  <c r="M21" s="1"/>
  <c r="M19" s="1"/>
  <c r="M26" s="1"/>
  <c r="AB47"/>
  <c r="AB21" s="1"/>
  <c r="AB19" s="1"/>
  <c r="AB26" s="1"/>
  <c r="S47"/>
  <c r="S21" s="1"/>
  <c r="S19" s="1"/>
  <c r="S26" s="1"/>
  <c r="AD47"/>
  <c r="AD21" s="1"/>
  <c r="AD19" s="1"/>
  <c r="AD26" s="1"/>
  <c r="Q47"/>
  <c r="Q21" s="1"/>
  <c r="Q19" s="1"/>
  <c r="Q26" s="1"/>
  <c r="K48"/>
  <c r="N47"/>
  <c r="N21" s="1"/>
  <c r="N19" s="1"/>
  <c r="N26" s="1"/>
  <c r="AM48"/>
  <c r="L47"/>
  <c r="L21" s="1"/>
  <c r="L19" s="1"/>
  <c r="L26" s="1"/>
  <c r="R47"/>
  <c r="R21" s="1"/>
  <c r="R19" s="1"/>
  <c r="R26" s="1"/>
  <c r="K118"/>
  <c r="O120"/>
  <c r="O118" s="1"/>
  <c r="O47" s="1"/>
  <c r="O21" s="1"/>
  <c r="O19" s="1"/>
  <c r="O26" s="1"/>
  <c r="O118" i="12"/>
  <c r="O47" l="1"/>
  <c r="O21" s="1"/>
  <c r="O19" s="1"/>
  <c r="O26" s="1"/>
  <c r="AN19" i="115"/>
  <c r="AN26" s="1"/>
  <c r="AM47"/>
  <c r="AM21" s="1"/>
  <c r="V118"/>
  <c r="V47" s="1"/>
  <c r="V21" s="1"/>
  <c r="V19" s="1"/>
  <c r="V26" s="1"/>
  <c r="K47"/>
  <c r="K21" s="1"/>
  <c r="K19" s="1"/>
  <c r="K26" s="1"/>
  <c r="X118"/>
  <c r="X47" s="1"/>
  <c r="X21" s="1"/>
  <c r="X19" s="1"/>
  <c r="X26" s="1"/>
  <c r="AM19" l="1"/>
  <c r="AM26" s="1"/>
  <c r="AB54" i="189"/>
  <c r="AB49" s="1"/>
  <c r="AB28" s="1"/>
  <c r="AB23" s="1"/>
  <c r="AB21" s="1"/>
  <c r="Z54"/>
  <c r="Z49" s="1"/>
  <c r="Z28" s="1"/>
  <c r="Z23" s="1"/>
  <c r="Z21" s="1"/>
  <c r="V54"/>
  <c r="V49" s="1"/>
  <c r="V28" s="1"/>
  <c r="V23" s="1"/>
  <c r="V21" s="1"/>
  <c r="V28" i="151"/>
  <c r="V23" s="1"/>
  <c r="V21" s="1"/>
  <c r="T28"/>
  <c r="T23" s="1"/>
  <c r="T21" s="1"/>
  <c r="X54" i="189" l="1"/>
  <c r="X49" s="1"/>
  <c r="X28" s="1"/>
  <c r="X23" s="1"/>
  <c r="X21" s="1"/>
  <c r="P46" i="122"/>
  <c r="Q46"/>
  <c r="R46"/>
  <c r="S46"/>
  <c r="AD46"/>
  <c r="AE46"/>
  <c r="AF46"/>
  <c r="AG46"/>
  <c r="AH46"/>
  <c r="J46"/>
  <c r="K46"/>
  <c r="L46"/>
  <c r="M46"/>
  <c r="N46"/>
  <c r="O46"/>
  <c r="CP48" i="120" l="1"/>
  <c r="CP27" s="1"/>
  <c r="CP22" s="1"/>
  <c r="CP20" s="1"/>
  <c r="CJ48"/>
  <c r="AY48"/>
  <c r="AY27" s="1"/>
  <c r="AY22" s="1"/>
  <c r="AY20" s="1"/>
  <c r="AZ48"/>
  <c r="AZ27" s="1"/>
  <c r="AZ22" s="1"/>
  <c r="AZ20" s="1"/>
  <c r="AW48"/>
  <c r="AW27" s="1"/>
  <c r="AW22" s="1"/>
  <c r="AW20" s="1"/>
  <c r="AX48"/>
  <c r="AX27" s="1"/>
  <c r="AX22" s="1"/>
  <c r="AX20" s="1"/>
  <c r="V28" i="119"/>
  <c r="V23" s="1"/>
  <c r="V21" s="1"/>
  <c r="W28"/>
  <c r="W23" s="1"/>
  <c r="W21" s="1"/>
  <c r="X28"/>
  <c r="X23" s="1"/>
  <c r="X21" s="1"/>
  <c r="Y28"/>
  <c r="Y23" s="1"/>
  <c r="Y21" s="1"/>
  <c r="Z28"/>
  <c r="Z23" s="1"/>
  <c r="Z21" s="1"/>
  <c r="AA28"/>
  <c r="AA23" s="1"/>
  <c r="AA21" s="1"/>
  <c r="AD49"/>
  <c r="AD28" s="1"/>
  <c r="AE49"/>
  <c r="AF49"/>
  <c r="AB49"/>
  <c r="AU48" i="120" l="1"/>
  <c r="AU27" s="1"/>
  <c r="AU22" s="1"/>
  <c r="AU20" s="1"/>
  <c r="CN48"/>
  <c r="CN27" s="1"/>
  <c r="CN22" s="1"/>
  <c r="CN20" s="1"/>
  <c r="CO48"/>
  <c r="CO27" s="1"/>
  <c r="CO22" s="1"/>
  <c r="CO20" s="1"/>
  <c r="CK48"/>
  <c r="CK27" s="1"/>
  <c r="CK22" s="1"/>
  <c r="CK20" s="1"/>
  <c r="AG49" i="126"/>
  <c r="AG23" s="1"/>
  <c r="AG21" s="1"/>
  <c r="AG28" s="1"/>
  <c r="O22" i="12" l="1"/>
  <c r="O23"/>
  <c r="AD24" i="122" l="1"/>
  <c r="AD19" s="1"/>
  <c r="AD17" s="1"/>
  <c r="T24"/>
  <c r="T19" s="1"/>
  <c r="T17" s="1"/>
  <c r="U24"/>
  <c r="U19" s="1"/>
  <c r="U17" s="1"/>
  <c r="V24"/>
  <c r="V19" s="1"/>
  <c r="V17" s="1"/>
  <c r="W24"/>
  <c r="W19" s="1"/>
  <c r="W17" s="1"/>
  <c r="X24"/>
  <c r="X19" s="1"/>
  <c r="X17" s="1"/>
  <c r="J24"/>
  <c r="J19" s="1"/>
  <c r="J17" s="1"/>
  <c r="O24"/>
  <c r="O19" s="1"/>
  <c r="O17" s="1"/>
  <c r="Q24"/>
  <c r="Q19" s="1"/>
  <c r="Q17" s="1"/>
  <c r="G48" i="120"/>
  <c r="G27" s="1"/>
  <c r="G22" s="1"/>
  <c r="G20" s="1"/>
  <c r="J48"/>
  <c r="J27" s="1"/>
  <c r="J22" s="1"/>
  <c r="J20" s="1"/>
  <c r="D48"/>
  <c r="AG48"/>
  <c r="AG27" s="1"/>
  <c r="AG22" s="1"/>
  <c r="AG20" s="1"/>
  <c r="AH48"/>
  <c r="AH27" s="1"/>
  <c r="AH22" s="1"/>
  <c r="AH20" s="1"/>
  <c r="AI48"/>
  <c r="AI27" s="1"/>
  <c r="AI22" s="1"/>
  <c r="AI20" s="1"/>
  <c r="AJ48"/>
  <c r="AJ27" s="1"/>
  <c r="AJ22" s="1"/>
  <c r="AJ20" s="1"/>
  <c r="AK48"/>
  <c r="AK27" s="1"/>
  <c r="AK22" s="1"/>
  <c r="AK20" s="1"/>
  <c r="AL48"/>
  <c r="AL27" s="1"/>
  <c r="AL22" s="1"/>
  <c r="AL20" s="1"/>
  <c r="AF48"/>
  <c r="AF27" s="1"/>
  <c r="AF22" s="1"/>
  <c r="AF20" s="1"/>
  <c r="AT48"/>
  <c r="AT27" s="1"/>
  <c r="AT22" s="1"/>
  <c r="AT20" s="1"/>
  <c r="AV48"/>
  <c r="AV27" s="1"/>
  <c r="AV22" s="1"/>
  <c r="AV20" s="1"/>
  <c r="CJ27"/>
  <c r="CJ22" s="1"/>
  <c r="CJ20" s="1"/>
  <c r="CM48"/>
  <c r="CM27" s="1"/>
  <c r="CM22" s="1"/>
  <c r="CM20" s="1"/>
  <c r="CL48"/>
  <c r="CL27" s="1"/>
  <c r="CL22" s="1"/>
  <c r="CL20" s="1"/>
  <c r="H48" l="1"/>
  <c r="H27" s="1"/>
  <c r="H22" s="1"/>
  <c r="H20" s="1"/>
  <c r="I48"/>
  <c r="I27" s="1"/>
  <c r="I22" s="1"/>
  <c r="I20" s="1"/>
  <c r="E48"/>
  <c r="E27" s="1"/>
  <c r="E22" s="1"/>
  <c r="E20" s="1"/>
  <c r="F48"/>
  <c r="F27" s="1"/>
  <c r="F22" s="1"/>
  <c r="F20" s="1"/>
  <c r="L24" i="122"/>
  <c r="L19" s="1"/>
  <c r="L17" s="1"/>
  <c r="D27" i="120"/>
  <c r="D22" s="1"/>
  <c r="D20" s="1"/>
  <c r="R28" i="119"/>
  <c r="R23" s="1"/>
  <c r="R21" s="1"/>
  <c r="T28"/>
  <c r="T23" s="1"/>
  <c r="T21" s="1"/>
  <c r="U28"/>
  <c r="U23" s="1"/>
  <c r="U21" s="1"/>
  <c r="Q28"/>
  <c r="Q23" s="1"/>
  <c r="Q21" s="1"/>
  <c r="S28"/>
  <c r="S23" s="1"/>
  <c r="S21" s="1"/>
  <c r="AC28" l="1"/>
  <c r="AC23" s="1"/>
  <c r="AC21" s="1"/>
  <c r="AF24" i="122"/>
  <c r="AF19" s="1"/>
  <c r="AF17" s="1"/>
  <c r="AG28" i="119"/>
  <c r="AF28"/>
  <c r="AF23" s="1"/>
  <c r="AF21" s="1"/>
  <c r="AD23"/>
  <c r="AD21" s="1"/>
  <c r="AE28"/>
  <c r="AE23" s="1"/>
  <c r="AE21" s="1"/>
  <c r="AA49" i="126"/>
  <c r="AA23" s="1"/>
  <c r="AA21" s="1"/>
  <c r="AA28" s="1"/>
  <c r="AB49"/>
  <c r="AB23" s="1"/>
  <c r="AB21" s="1"/>
  <c r="AB28" s="1"/>
  <c r="AC49"/>
  <c r="AC23" s="1"/>
  <c r="AC21" s="1"/>
  <c r="AC28" s="1"/>
  <c r="AD49"/>
  <c r="AD23" s="1"/>
  <c r="AD21" s="1"/>
  <c r="AD28" s="1"/>
  <c r="AE49"/>
  <c r="AE23" s="1"/>
  <c r="AE21" s="1"/>
  <c r="AE28" s="1"/>
  <c r="AG23" i="119" l="1"/>
  <c r="AG21" s="1"/>
  <c r="AL49" i="126"/>
  <c r="AL23" s="1"/>
  <c r="AL21" s="1"/>
  <c r="AL28" s="1"/>
  <c r="AK49"/>
  <c r="AK23" s="1"/>
  <c r="AK21" s="1"/>
  <c r="AK28" s="1"/>
  <c r="AJ49"/>
  <c r="AJ23" s="1"/>
  <c r="AJ21" s="1"/>
  <c r="AJ28" s="1"/>
  <c r="AI49"/>
  <c r="AI23" s="1"/>
  <c r="AI21" s="1"/>
  <c r="AI28" s="1"/>
  <c r="AH49"/>
  <c r="AH23" s="1"/>
  <c r="AH21" s="1"/>
  <c r="AH28" s="1"/>
  <c r="U26" i="115" l="1"/>
  <c r="U21" s="1"/>
  <c r="U19" s="1"/>
  <c r="W26"/>
  <c r="W21" s="1"/>
  <c r="W19" s="1"/>
  <c r="Y26"/>
  <c r="Y21" s="1"/>
  <c r="Y19" s="1"/>
  <c r="R21" i="12" l="1"/>
  <c r="S21"/>
  <c r="U21"/>
  <c r="X21"/>
  <c r="Z21"/>
  <c r="AA21"/>
  <c r="AC21"/>
  <c r="AD21"/>
  <c r="AE21"/>
  <c r="AF21"/>
  <c r="AG21"/>
  <c r="AH21"/>
  <c r="AJ21"/>
  <c r="AK21"/>
  <c r="AM21"/>
  <c r="AN21"/>
  <c r="AO21"/>
  <c r="AP21"/>
  <c r="AQ21"/>
  <c r="AR21"/>
  <c r="AT21"/>
  <c r="AU21"/>
  <c r="AW21"/>
  <c r="AX21"/>
  <c r="AY21"/>
  <c r="AZ21"/>
  <c r="BA21"/>
  <c r="BB21"/>
  <c r="BC21"/>
  <c r="BD21"/>
  <c r="BE21"/>
  <c r="BF21"/>
  <c r="BG21"/>
  <c r="BH26"/>
  <c r="BI21"/>
  <c r="BJ21"/>
  <c r="BK21"/>
  <c r="BL21"/>
  <c r="BX21"/>
  <c r="BY21"/>
  <c r="BL19" l="1"/>
  <c r="BL26" s="1"/>
  <c r="BD26"/>
  <c r="BD19"/>
  <c r="AZ19"/>
  <c r="AZ26" s="1"/>
  <c r="AU19"/>
  <c r="AU26" s="1"/>
  <c r="AP19"/>
  <c r="AP26" s="1"/>
  <c r="AK19"/>
  <c r="AK26" s="1"/>
  <c r="AA19"/>
  <c r="AA26" s="1"/>
  <c r="S19"/>
  <c r="S26" s="1"/>
  <c r="BX19"/>
  <c r="BX26" s="1"/>
  <c r="BI19"/>
  <c r="BI26" s="1"/>
  <c r="BE19"/>
  <c r="BE26" s="1"/>
  <c r="BA19"/>
  <c r="BA26" s="1"/>
  <c r="AW19"/>
  <c r="AW26" s="1"/>
  <c r="AM19"/>
  <c r="AM26" s="1"/>
  <c r="AC19"/>
  <c r="AC26" s="1"/>
  <c r="U19"/>
  <c r="U26" s="1"/>
  <c r="BY19"/>
  <c r="BY26" s="1"/>
  <c r="BJ19"/>
  <c r="BJ26" s="1"/>
  <c r="BF19"/>
  <c r="BF26" s="1"/>
  <c r="BB19"/>
  <c r="BB26" s="1"/>
  <c r="AX19"/>
  <c r="AX26" s="1"/>
  <c r="X19"/>
  <c r="X26" s="1"/>
  <c r="BK19"/>
  <c r="BK26" s="1"/>
  <c r="BG19"/>
  <c r="BG26" s="1"/>
  <c r="BC19"/>
  <c r="BC26" s="1"/>
  <c r="AY19"/>
  <c r="AY26" s="1"/>
  <c r="AT19"/>
  <c r="AT26" s="1"/>
  <c r="AO19"/>
  <c r="AO26" s="1"/>
  <c r="AJ19"/>
  <c r="AJ26" s="1"/>
  <c r="AE19"/>
  <c r="AE26" s="1"/>
  <c r="Z19"/>
  <c r="Z26" s="1"/>
  <c r="R19"/>
  <c r="R26" s="1"/>
  <c r="AF19"/>
  <c r="AF26" s="1"/>
  <c r="AR19"/>
  <c r="AR26" s="1"/>
  <c r="AQ19"/>
  <c r="AQ26" s="1"/>
  <c r="AN19"/>
  <c r="AN26" s="1"/>
  <c r="AG19"/>
  <c r="AG26" s="1"/>
  <c r="AH19"/>
  <c r="AH26" s="1"/>
  <c r="AD19"/>
  <c r="AD26" s="1"/>
  <c r="P21"/>
  <c r="V21"/>
  <c r="W21"/>
  <c r="AI21"/>
  <c r="AL21"/>
  <c r="AB28" i="151"/>
  <c r="AB23" s="1"/>
  <c r="AB21" s="1"/>
  <c r="AL19" i="12" l="1"/>
  <c r="AL26" s="1"/>
  <c r="P26"/>
  <c r="P19"/>
  <c r="V19"/>
  <c r="V26" s="1"/>
  <c r="W19"/>
  <c r="W26" s="1"/>
  <c r="AI19"/>
  <c r="AI26" s="1"/>
  <c r="AS21"/>
  <c r="Q21"/>
  <c r="T21"/>
  <c r="AS19" l="1"/>
  <c r="AS26" s="1"/>
  <c r="Q19"/>
  <c r="Q26" s="1"/>
  <c r="T19"/>
  <c r="T26" s="1"/>
  <c r="AV21"/>
  <c r="AV19" l="1"/>
  <c r="AV26" s="1"/>
  <c r="BZ118"/>
  <c r="BZ47" s="1"/>
  <c r="BZ21" s="1"/>
  <c r="Y118"/>
  <c r="Y47" s="1"/>
  <c r="Y21" s="1"/>
  <c r="AB118"/>
  <c r="AB47" s="1"/>
  <c r="AB21" s="1"/>
  <c r="Y19" l="1"/>
  <c r="Y26" s="1"/>
  <c r="AB19"/>
  <c r="AB26" s="1"/>
  <c r="BZ19"/>
  <c r="BZ26" s="1"/>
  <c r="BW118"/>
  <c r="BW47" s="1"/>
  <c r="BW21" s="1"/>
  <c r="BW19" l="1"/>
  <c r="BW26" s="1"/>
</calcChain>
</file>

<file path=xl/sharedStrings.xml><?xml version="1.0" encoding="utf-8"?>
<sst xmlns="http://schemas.openxmlformats.org/spreadsheetml/2006/main" count="39108" uniqueCount="1139">
  <si>
    <t>…</t>
  </si>
  <si>
    <t>к приказу Минэнерго России</t>
  </si>
  <si>
    <t>МВт</t>
  </si>
  <si>
    <t>Итого за период реализации инвестиционной программы</t>
  </si>
  <si>
    <t>Идентифика-тор инвестицион-ного проекта</t>
  </si>
  <si>
    <t>МВ×А</t>
  </si>
  <si>
    <t>Мвар</t>
  </si>
  <si>
    <t>I кв.</t>
  </si>
  <si>
    <t>II кв.</t>
  </si>
  <si>
    <t>III кв.</t>
  </si>
  <si>
    <t>IV кв.</t>
  </si>
  <si>
    <t>месяц и год составления сметной документации</t>
  </si>
  <si>
    <t>в ценах, сложившихся ко времени составления сметной документации, млн рублей (с НДС)</t>
  </si>
  <si>
    <t>в базисном уровне цен</t>
  </si>
  <si>
    <t>Всего, в т.ч.:</t>
  </si>
  <si>
    <t>Наименование</t>
  </si>
  <si>
    <t>Субъекты Российской Федерации, 
на территории 
которых 
реализуется 
инвестиционный 
проект</t>
  </si>
  <si>
    <t>Единицы измерения</t>
  </si>
  <si>
    <t>Полная сметная стоимость инвестиционного проекта в соответствии с утвержденной проектной документацией</t>
  </si>
  <si>
    <t>План</t>
  </si>
  <si>
    <t>Федеральные округа, на территории 
которых 
реализуется 
инвестиционный 
проект</t>
  </si>
  <si>
    <t>в прогнозных ценах соответствующих лет</t>
  </si>
  <si>
    <t>Примечание</t>
  </si>
  <si>
    <t>млн рублей (без НДС)</t>
  </si>
  <si>
    <t>федерального бюджета</t>
  </si>
  <si>
    <t>бюджетов субъектов Российской Федерации</t>
  </si>
  <si>
    <t>иных источников финансирования</t>
  </si>
  <si>
    <t>Общий объем финансирования, в том числе за счет:</t>
  </si>
  <si>
    <t>проектно-изыскательские работы</t>
  </si>
  <si>
    <t>строительные работы, реконструкция, монтаж оборудования</t>
  </si>
  <si>
    <t xml:space="preserve">  Наименование инвестиционного проекта (группы инвестиционных проектов)</t>
  </si>
  <si>
    <t>Идентифика-
тор инвестицион-ного проекта</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</si>
  <si>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</si>
  <si>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до</t>
  </si>
  <si>
    <t>после</t>
  </si>
  <si>
    <t>До</t>
  </si>
  <si>
    <t>После</t>
  </si>
  <si>
    <t>Финансирование капитальных вложений в прогнозных ценах соответствующих лет, млн рублей (с НДС)</t>
  </si>
  <si>
    <t>Итого за период реализации инвестиционной программы
(план)</t>
  </si>
  <si>
    <t xml:space="preserve">Оценка полной стоимости инвестиционного проекта в прогнозных ценах соответствующих лет, млн рублей (с НДС) </t>
  </si>
  <si>
    <t>Наименование обособленного подразделения субъекта электроэнергетики, реализующего инвестиционный проект 
(если применимо)</t>
  </si>
  <si>
    <t xml:space="preserve">Итого за период реализации инвестиционной программы </t>
  </si>
  <si>
    <t>Сроки осуществления мероприятий по технологическому присоединению</t>
  </si>
  <si>
    <t>регламентов рынков электрической энергии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</si>
  <si>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</si>
  <si>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</si>
  <si>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</si>
  <si>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</si>
  <si>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</si>
  <si>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</si>
  <si>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Вывод объектов инвестиционной деятельности (мощностей) из эксплуатации</t>
  </si>
  <si>
    <t>основные средства</t>
  </si>
  <si>
    <t>нематериальные активы</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</si>
  <si>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</si>
  <si>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</si>
  <si>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 xml:space="preserve">Наименование субъекта Российской Федерации </t>
  </si>
  <si>
    <t>Характеристики объекта электроэнергетики (объекта инвестиционной деятельности)</t>
  </si>
  <si>
    <t>Квартал</t>
  </si>
  <si>
    <t>Планируемый в инвестиционной программе срок постановки объектов электросетевого хозяйства под напряжение</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</si>
  <si>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</si>
  <si>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Размер платы за технологическое присоединение (в соответствии с договором об осуществлении технологического присоединения), млн рублей</t>
  </si>
  <si>
    <t>Планируемый в инвестиционной программе срок ввода объектов электросетевого хозяйства в эксплуатацию, год</t>
  </si>
  <si>
    <t>год</t>
  </si>
  <si>
    <t>квартал</t>
  </si>
  <si>
    <t>Наименование заявителя по договору об осуществлении технологического присоединения  объекта электросетевого хозяйства</t>
  </si>
  <si>
    <t>Наличие заключенного договора об осуществлении технологического присоединения</t>
  </si>
  <si>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t>
  </si>
  <si>
    <t>законодательства Российской Федерации (+;-)</t>
  </si>
  <si>
    <t>Реализация инвестиционного проекта обсулавливается необходимостью выполнения требований:</t>
  </si>
  <si>
    <t>Инвестиционным проектом предусматривается выполнение:</t>
  </si>
  <si>
    <t>Наличие решения о резервировании земель
(+; -; не требуется)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</si>
  <si>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</si>
  <si>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правоустанав-ливающих документов на земельный участок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</si>
  <si>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</si>
  <si>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</si>
  <si>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
тельство
(+; -; не требуется)</t>
  </si>
  <si>
    <t>Наличие утвержденной документации по планировке территории
(+; -; не требуется)</t>
  </si>
  <si>
    <t>Наличие заключения по результатам 
технологического и ценового аудита инвестиционного проекта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</si>
  <si>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</si>
  <si>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</si>
  <si>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Наименование заявителя по договору об осуществлении технологического присоединения объекта по производству электрической энергии</t>
  </si>
  <si>
    <t>Наименование  присоединяемых объектов электросетевого хозяйства</t>
  </si>
  <si>
    <t xml:space="preserve">Наименование  присоединяемых объектов по производству электрической энергии </t>
  </si>
  <si>
    <t>Реквизиты документа</t>
  </si>
  <si>
    <t>Дата</t>
  </si>
  <si>
    <t>Номер</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</si>
  <si>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</si>
  <si>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Год ввода в эксплуатацию трансформаторной или иной подстанции, линии электропередачи 
(до реализации инвестиционного проекта)</t>
  </si>
  <si>
    <t>всего</t>
  </si>
  <si>
    <t>Максимальная мощность энергопринимающих устройств  потребителей услуг  по документам о технологическом присоединении, МВт</t>
  </si>
  <si>
    <t>всего, Мвар</t>
  </si>
  <si>
    <t>5</t>
  </si>
  <si>
    <t>5.1</t>
  </si>
  <si>
    <t>5.2</t>
  </si>
  <si>
    <t>6</t>
  </si>
  <si>
    <t>6.1</t>
  </si>
  <si>
    <t>6.2</t>
  </si>
  <si>
    <t>6.3</t>
  </si>
  <si>
    <t>6.4</t>
  </si>
  <si>
    <t>4.1</t>
  </si>
  <si>
    <t>4.1.1</t>
  </si>
  <si>
    <t>4.1.2</t>
  </si>
  <si>
    <t>4.1.3</t>
  </si>
  <si>
    <t>4.1.4</t>
  </si>
  <si>
    <t>4.1.5</t>
  </si>
  <si>
    <t>4.1.6</t>
  </si>
  <si>
    <t>4.2</t>
  </si>
  <si>
    <t>4.3</t>
  </si>
  <si>
    <t>5.3</t>
  </si>
  <si>
    <t>5.4</t>
  </si>
  <si>
    <t>7</t>
  </si>
  <si>
    <t>7.1</t>
  </si>
  <si>
    <t>7.2</t>
  </si>
  <si>
    <t>8</t>
  </si>
  <si>
    <t>8.1</t>
  </si>
  <si>
    <t>8.2</t>
  </si>
  <si>
    <t>9</t>
  </si>
  <si>
    <t>10</t>
  </si>
  <si>
    <t>11</t>
  </si>
  <si>
    <t>8.3</t>
  </si>
  <si>
    <t>8.4</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</si>
  <si>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</si>
  <si>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</si>
  <si>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</si>
  <si>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</si>
  <si>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</si>
  <si>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Показатель оценки последствий отказа</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</si>
  <si>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</si>
  <si>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Территории муниципальных образований, на территории которых реализуется инвестиционный проект</t>
  </si>
  <si>
    <t>Максимальная мощность энергопринимающих устройств потребителей услуг  по документам о технологическом присоединении</t>
  </si>
  <si>
    <t>Задачи, решаемые в рамках реализации инвестиционного проекта</t>
  </si>
  <si>
    <t>Показатель  оценки технического состояния</t>
  </si>
  <si>
    <t>технического обследования (+;-)</t>
  </si>
  <si>
    <t>Аварийная нагрузка, %</t>
  </si>
  <si>
    <t>Наименование документа, обосновывающего оценку полной стоимости инвестиционного проекта</t>
  </si>
  <si>
    <t>Задачи, решаемые в рамках инвестиционного проекта</t>
  </si>
  <si>
    <t>Принятие основных средств (нематериальных активов) к бухгалтерскому учету</t>
  </si>
  <si>
    <t>Характеристики объектов инвестиционной деятельности</t>
  </si>
  <si>
    <t>оборудование</t>
  </si>
  <si>
    <t>прочие затраты</t>
  </si>
  <si>
    <t>Другое</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</si>
  <si>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</si>
  <si>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значение до</t>
  </si>
  <si>
    <t>значение после</t>
  </si>
  <si>
    <t>4.4</t>
  </si>
  <si>
    <t>7.3</t>
  </si>
  <si>
    <t>7.4</t>
  </si>
  <si>
    <t>9.1</t>
  </si>
  <si>
    <t>9.2</t>
  </si>
  <si>
    <t>9.3</t>
  </si>
  <si>
    <t>9.4</t>
  </si>
  <si>
    <t>10.1</t>
  </si>
  <si>
    <t>10.2</t>
  </si>
  <si>
    <t>План
 (Утвержденный план)</t>
  </si>
  <si>
    <t>Факт 
(Предложение по корректировке утвержденного плана)</t>
  </si>
  <si>
    <t xml:space="preserve">                                                                                                              реквизиты решения органа исполнительной власти, утвердившего инвестиционную программу</t>
  </si>
  <si>
    <t>Цели реализации инвестиционных проектов и плановые (фактические) значения количественных показателей, характеризующие достижение таких целей</t>
  </si>
  <si>
    <t>План (Утвержденный план)</t>
  </si>
  <si>
    <t>Предложение по корректировке утвержденного плана</t>
  </si>
  <si>
    <t>Краткое обоснование  корректировки утвержденного плана</t>
  </si>
  <si>
    <t>Текущая стадия реализации инвестиционного проекта</t>
  </si>
  <si>
    <t>4. …</t>
  </si>
  <si>
    <t>Номер группы инвести-ционных проектов</t>
  </si>
  <si>
    <t xml:space="preserve">Текущая стадия реализации инвестиционного проекта  </t>
  </si>
  <si>
    <t>План
(Утвержденный план)</t>
  </si>
  <si>
    <t>Год начала  реализации инвестиционного проекта</t>
  </si>
  <si>
    <t>Год окончания реализации инвестиционного проекта</t>
  </si>
  <si>
    <t>Год окончания реализации инвестицион-ного проекта</t>
  </si>
  <si>
    <t>Предложение по корректировке утвержденного  плана</t>
  </si>
  <si>
    <t>4.1.7</t>
  </si>
  <si>
    <t>4.2.1</t>
  </si>
  <si>
    <t>4.2.2</t>
  </si>
  <si>
    <t>4.2.3</t>
  </si>
  <si>
    <t>4.2.4</t>
  </si>
  <si>
    <t>4.2.5</t>
  </si>
  <si>
    <t>4.2.6</t>
  </si>
  <si>
    <t>4.2.7</t>
  </si>
  <si>
    <t>км ВЛ
 2-цеп</t>
  </si>
  <si>
    <t>км КЛ</t>
  </si>
  <si>
    <t>4.3.1</t>
  </si>
  <si>
    <t>4.3.2</t>
  </si>
  <si>
    <t>4.3.3</t>
  </si>
  <si>
    <t>4.3.4</t>
  </si>
  <si>
    <t>4.3.5</t>
  </si>
  <si>
    <t>4.3.6</t>
  </si>
  <si>
    <t>4.4.1</t>
  </si>
  <si>
    <t>4.4.2</t>
  </si>
  <si>
    <t>4.4.3</t>
  </si>
  <si>
    <t>4.4.4</t>
  </si>
  <si>
    <t>4.4.5</t>
  </si>
  <si>
    <t>4.4.6</t>
  </si>
  <si>
    <t>Остаток освоения капитальных вложений, 
млн рублей (без НДС)</t>
  </si>
  <si>
    <t>Оценка полной стоимости в прогнозных ценах соответствующих лет, 
млн рублей (без НДС)</t>
  </si>
  <si>
    <t>км ВЛ
 1-цеп</t>
  </si>
  <si>
    <t>5.1.1</t>
  </si>
  <si>
    <t>5.1.2</t>
  </si>
  <si>
    <t>5.1.3</t>
  </si>
  <si>
    <t>5.1.4</t>
  </si>
  <si>
    <t>5.1.5</t>
  </si>
  <si>
    <t>5.1.6</t>
  </si>
  <si>
    <t>5.1.7</t>
  </si>
  <si>
    <t>5.2.1</t>
  </si>
  <si>
    <t>5.2.2</t>
  </si>
  <si>
    <t>5.2.3</t>
  </si>
  <si>
    <t>5.2.4</t>
  </si>
  <si>
    <t>5.2.5</t>
  </si>
  <si>
    <t>5.2.6</t>
  </si>
  <si>
    <t>5.2.7</t>
  </si>
  <si>
    <t>5.3.1</t>
  </si>
  <si>
    <t>5.3.2</t>
  </si>
  <si>
    <t>5.3.3</t>
  </si>
  <si>
    <t>5.3.4</t>
  </si>
  <si>
    <t>5.3.5</t>
  </si>
  <si>
    <t>5.3.6</t>
  </si>
  <si>
    <t>5.4.1</t>
  </si>
  <si>
    <t>5.4.2</t>
  </si>
  <si>
    <t>5.4.3</t>
  </si>
  <si>
    <t>5.4.4</t>
  </si>
  <si>
    <t>5.4.5</t>
  </si>
  <si>
    <t>5.4.6</t>
  </si>
  <si>
    <t>5.5.1</t>
  </si>
  <si>
    <t>5.5.2</t>
  </si>
  <si>
    <t>5.5.3</t>
  </si>
  <si>
    <t>5.5.4</t>
  </si>
  <si>
    <t>5.5.5</t>
  </si>
  <si>
    <t>5.5.6</t>
  </si>
  <si>
    <t>5.6.1</t>
  </si>
  <si>
    <t>5.6.2</t>
  </si>
  <si>
    <t>5.6.3</t>
  </si>
  <si>
    <t>5.6.4</t>
  </si>
  <si>
    <t>5.6.5</t>
  </si>
  <si>
    <t>5.6.6</t>
  </si>
  <si>
    <t>6.1.1</t>
  </si>
  <si>
    <t>6.1.2</t>
  </si>
  <si>
    <t>6.1.3</t>
  </si>
  <si>
    <t>6.1.4</t>
  </si>
  <si>
    <t>6.1.5</t>
  </si>
  <si>
    <t>6.1.6</t>
  </si>
  <si>
    <t>6.1.7</t>
  </si>
  <si>
    <t>6.2.1</t>
  </si>
  <si>
    <t>6.2.2</t>
  </si>
  <si>
    <t>6.2.3</t>
  </si>
  <si>
    <t>6.2.4</t>
  </si>
  <si>
    <t>6.2.5</t>
  </si>
  <si>
    <t>6.2.6</t>
  </si>
  <si>
    <t>6.2.7</t>
  </si>
  <si>
    <t>Приложение  № 2</t>
  </si>
  <si>
    <t>км ЛЭП</t>
  </si>
  <si>
    <t>6.3.1</t>
  </si>
  <si>
    <t>6.3.2</t>
  </si>
  <si>
    <t>6.3.3</t>
  </si>
  <si>
    <t>6.3.4</t>
  </si>
  <si>
    <t>6.3.5</t>
  </si>
  <si>
    <t>6.3.6</t>
  </si>
  <si>
    <t>6.3.7</t>
  </si>
  <si>
    <t>6.4.1</t>
  </si>
  <si>
    <t>6.4.2</t>
  </si>
  <si>
    <t>6.4.3</t>
  </si>
  <si>
    <t>6.4.4</t>
  </si>
  <si>
    <t>6.4.5</t>
  </si>
  <si>
    <t>6.4.6</t>
  </si>
  <si>
    <t>6.4.7</t>
  </si>
  <si>
    <t>6.5.1</t>
  </si>
  <si>
    <t>6.5.2</t>
  </si>
  <si>
    <t>6.5.3</t>
  </si>
  <si>
    <t>6.5.4</t>
  </si>
  <si>
    <t>6.5.5</t>
  </si>
  <si>
    <t>6.5.6</t>
  </si>
  <si>
    <t>6.5.7</t>
  </si>
  <si>
    <t>6.6.1</t>
  </si>
  <si>
    <t>6.6.2</t>
  </si>
  <si>
    <t>6.6.3</t>
  </si>
  <si>
    <t>6.6.4</t>
  </si>
  <si>
    <t>6.6.5</t>
  </si>
  <si>
    <t>6.6.6</t>
  </si>
  <si>
    <t>6.6.7</t>
  </si>
  <si>
    <t>7.1.1</t>
  </si>
  <si>
    <t>7.1.2</t>
  </si>
  <si>
    <t>7.1.3</t>
  </si>
  <si>
    <t>7.1.4</t>
  </si>
  <si>
    <t>7.1.5</t>
  </si>
  <si>
    <t>7.1.6</t>
  </si>
  <si>
    <t>7.1.7</t>
  </si>
  <si>
    <t>7.2.1</t>
  </si>
  <si>
    <t>7.2.2</t>
  </si>
  <si>
    <t>7.2.3</t>
  </si>
  <si>
    <t>7.2.4</t>
  </si>
  <si>
    <t>7.2.5</t>
  </si>
  <si>
    <t>7.2.6</t>
  </si>
  <si>
    <t>7.2.7</t>
  </si>
  <si>
    <t>Первоначальная стоимость принимаемых к учету основных средств и нематериальных активов, млн рублей (без НДС)</t>
  </si>
  <si>
    <t>Итого план (утвержденный план) 
за год</t>
  </si>
  <si>
    <t xml:space="preserve">                                                         полное наименование субъекта электроэнергетики</t>
  </si>
  <si>
    <t>Принятие основных средств и нематериальных активов к бухгалтерскому учету</t>
  </si>
  <si>
    <t>______________________________________________________________________________________________________________________________________________________________________________</t>
  </si>
  <si>
    <t>Наименование показателя энергетической эффективности, единицы измерения</t>
  </si>
  <si>
    <t>реквизиты решения уполномоченного органа исполнительной власти, утвердившего требования к программам в области энергосбережения и повышения энергетической эффективности организаций, осуществляющих регулируемые виды деятельности</t>
  </si>
  <si>
    <t>Идентификатор инвестиционного проекта</t>
  </si>
  <si>
    <t>Наименование вида объекта (оборудования, группы оборудования)</t>
  </si>
  <si>
    <t>4.1. …</t>
  </si>
  <si>
    <t>4.2. …</t>
  </si>
  <si>
    <t>Наименование целевого показателя</t>
  </si>
  <si>
    <t>Максимальная мощность энергопринимающих устройств по документам о технологическом присоединении, МВт</t>
  </si>
  <si>
    <t>Приложение  № 3</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</si>
  <si>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</si>
  <si>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</si>
  <si>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Год определения показателей оценки технического состояния и последствий отказа</t>
  </si>
  <si>
    <t>Дата контрольного замерного дня</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</si>
  <si>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</si>
  <si>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Проектный высший класс напряжения (рабочее высшее  напряжение), кВ</t>
  </si>
  <si>
    <t>технического освидетельст-вования (+;-)</t>
  </si>
  <si>
    <t>Неудовлетворительное техническое состояние подтверждается  результатами:</t>
  </si>
  <si>
    <t xml:space="preserve">                                              полное наименование субъекта электроэнергетики</t>
  </si>
  <si>
    <t>Идентификатор инвестиционного проекта, для целей реализации которого инвестиционным проектом предусматривается покупка земельного участка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</si>
  <si>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</si>
  <si>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</si>
  <si>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16.1.1</t>
  </si>
  <si>
    <t>16.1.2</t>
  </si>
  <si>
    <t>16.2.1</t>
  </si>
  <si>
    <t>16.2.2</t>
  </si>
  <si>
    <t>Наименование показателя, единицы измерения</t>
  </si>
  <si>
    <t>Размер платы за технологическое присоединение (подключение), млн рублей</t>
  </si>
  <si>
    <t>4.3.7</t>
  </si>
  <si>
    <t>4.4.7</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</si>
  <si>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</si>
  <si>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Ввод объектов инвестиционной деятельности (мощностей) в эксплуатацию</t>
  </si>
  <si>
    <t>Приложение  № 6</t>
  </si>
  <si>
    <t>Приложение  № 5</t>
  </si>
  <si>
    <t>Приложение  № 4</t>
  </si>
  <si>
    <t>Приложение  № 7</t>
  </si>
  <si>
    <t>Приложение  № 8</t>
  </si>
  <si>
    <t>Приложение  № 9</t>
  </si>
  <si>
    <t>Приложение  № 10</t>
  </si>
  <si>
    <t>Приложение  № 11</t>
  </si>
  <si>
    <t>Приложение  № 12</t>
  </si>
  <si>
    <t>Приложение  № 13</t>
  </si>
  <si>
    <t>Приложение  № 14</t>
  </si>
  <si>
    <t>Схема теплоснабжения</t>
  </si>
  <si>
    <t>Планируемый в инвестиционной программе срок включения объектов капитального строительства для проведения пусконаладочных работ</t>
  </si>
  <si>
    <t>Реквизиты решения  федерального органа исполнительной власти, органа местного самоуправления об утверждении схемы теплоснабжения
 и соответствующих положений  схемы теплоснабжения</t>
  </si>
  <si>
    <t>Необходимость замены физически изношенного оборудования подтверждается  результатами:</t>
  </si>
  <si>
    <t>Наличие заключенного договора о подключении к системам теплоснабжения</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</si>
  <si>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</si>
  <si>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Реквизиты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</si>
  <si>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Размер платы за подключение в соответствии с договором о подключении к системам теплоснабжения, млн рублей</t>
  </si>
  <si>
    <t>Срок осуществления мероприятий по подключению, выполняемых в рамках инвестиционного проекта  в соответствии с договором о подключении к системам теплоснабжения</t>
  </si>
  <si>
    <t>Планируемый в инвестиционной программе срок ввода  объектов теплоснабжения  в эксплуатацию, год</t>
  </si>
  <si>
    <t>Сроки осуществления мероприятий по подключению</t>
  </si>
  <si>
    <t>Планируемый в инвестиционной программе срок принятия законченных строительством объектов теплоснабжения к бухгалтерскому учету, год</t>
  </si>
  <si>
    <t>Наименование  подключаемых объектов теплоснабжения</t>
  </si>
  <si>
    <t>Наименование заявителя по договору о подключении к системам теплоснабжения объекта теплоснабжения</t>
  </si>
  <si>
    <t>Мощность присоединенных объектов по производству электрической энергии по документам о технологическом присоединении, МВт</t>
  </si>
  <si>
    <t>Наименование объекта теплоснабжения, реконструкция (модернизация или техническое перевооружение) которого осуществляется в рамках инвестиционного проекта</t>
  </si>
  <si>
    <t>всего, Гкал/ч (т/ч, мм)</t>
  </si>
  <si>
    <t>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</si>
  <si>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всего за вычетом мощности  наиболее крупного источника тепловой энергии (насосного агрегата), Гкал/ч (т/ч)</t>
  </si>
  <si>
    <t>Приложение  № 15</t>
  </si>
  <si>
    <t>Фактическая тепловая нагрузка (расход теплоносителя) объекта теплоснабжения, Гкал/ч (т/ч)</t>
  </si>
  <si>
    <t xml:space="preserve"> Номер группы инвести-ционных проектов</t>
  </si>
  <si>
    <t>Наименование объекта теплоснабжения (объекта по производству электрической энергии), реконструкция (модернизация или техническое перевооружение) которого осуществляется в рамках инвестиционного проекта</t>
  </si>
  <si>
    <t>Приложение  № 16</t>
  </si>
  <si>
    <t>Приложение  № 17</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</si>
  <si>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</si>
  <si>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</si>
  <si>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</si>
  <si>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t>Мощность (нагрузка) подключенных объектов теплоснабжения  по документам, подтверждающим подключение объектов теплоснабжения к системе теплоснабжения, Гкал/ч</t>
  </si>
  <si>
    <t>Фактическая тепловая мощность, нагрузка (расход теплоносителя) объекта теплоснабжения, Гкал/ч (т/ч)</t>
  </si>
  <si>
    <t>Тепловая 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</si>
  <si>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Количество заключенных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</si>
  <si>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Год ввода в эксплуатацию объекта теплоснабжения, объекта по производству электрической энергии
(до реализации инвестиционного проекта)</t>
  </si>
  <si>
    <t>Идентификаторы инвестиционных проектов, предусматривающих выполнение мероприятий по подлкючению к системам теплоснабжения, которые содержатся в качестве ее обязательства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 в договоре о подключении к системам теплоснабжения, указанном в столбцах 4 и 5</t>
  </si>
  <si>
    <t>Форма 2. План финансирования капитальных вложений по инвестиционным проектам</t>
  </si>
  <si>
    <t>Форма 3. План освоения капитальных вложений по инвестиционным проектам</t>
  </si>
  <si>
    <t>Форма 4. План ввода основных средств</t>
  </si>
  <si>
    <t>Форма 5. План ввода основных средств (с распределением по кварталам)</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</si>
  <si>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</si>
  <si>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Форма 8. Краткое описание инвестиционной программы. Вывод объектов инвестиционной деятельности (мощностей) из эксплуатации</t>
  </si>
  <si>
    <t>Форма 7. Краткое описание инвестиционной программы. Ввод объектов инвестиционной деятельности (мощностей) в эксплуатацию</t>
  </si>
  <si>
    <t>Форма 9. Краткое описание инвестиционной программы. Показатели энергетической эффективности</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</si>
  <si>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</si>
  <si>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Форма 12. Краткое описание инвестиционной программы. Обоснование необходимости реализации инвестиционных проектов</t>
  </si>
  <si>
    <t>Форма 18. Значения целевых показателей, установленные для целей формирования инвестиционной программы</t>
  </si>
  <si>
    <t>Форма 17. Краткое описание инвестиционной программы. Индексы-дефляторы инвестиций в основной капитал (капитальных вложений)</t>
  </si>
  <si>
    <t>Форма 14. Краткое описание инвестиционной программы. Обоснование необходимости реализации инвестиционных проектов</t>
  </si>
  <si>
    <t>Форма 15. Краткое описание инвестиционной программы. Обоснование необходимости реализации инвестиционных проектов</t>
  </si>
  <si>
    <t>Форма 16. Краткое описание инвестиционной программы. Обоснование необходимости реализации инвестиционных проектов</t>
  </si>
  <si>
    <t>Краткое обоснование корректировки утвержденного плана</t>
  </si>
  <si>
    <t xml:space="preserve">План </t>
  </si>
  <si>
    <t>Факт 
(Предложение по корректировке плана)</t>
  </si>
  <si>
    <t xml:space="preserve">Факт 
(Предложение по корректировке утвержденного плана) </t>
  </si>
  <si>
    <t>Итого за период реализации инвестиционной программы
(с учетом предложений по корректировке утвержденного плана)</t>
  </si>
  <si>
    <t>Факт (Предложение по корректировке утвержденного плана)</t>
  </si>
  <si>
    <t>Итого за период реализации инвестиционной программы
(предложение по корректировке утвержденного плана)</t>
  </si>
  <si>
    <t>29.1</t>
  </si>
  <si>
    <t>29.2</t>
  </si>
  <si>
    <t>29.3</t>
  </si>
  <si>
    <t>29.4</t>
  </si>
  <si>
    <t>29.5</t>
  </si>
  <si>
    <t>29.6</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</si>
  <si>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</si>
  <si>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</si>
  <si>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</si>
  <si>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</si>
  <si>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</si>
  <si>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</si>
  <si>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</si>
  <si>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</si>
  <si>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</si>
  <si>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</si>
  <si>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</si>
  <si>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</si>
  <si>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</si>
  <si>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</si>
  <si>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</si>
  <si>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</si>
  <si>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</si>
  <si>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</si>
  <si>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</si>
  <si>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</si>
  <si>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</si>
  <si>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</si>
  <si>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</si>
  <si>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</si>
  <si>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</si>
  <si>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</si>
  <si>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</si>
  <si>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</si>
  <si>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</si>
  <si>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</si>
  <si>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Индексы- дефляторы, предусмотренные прогнозом социально-экономического развития Российской Федерации на среднесрочный период (в %, к предыдущему году)</t>
  </si>
  <si>
    <t>Наименование индексов-дефляторов, отражающих повышение эффективности инвестиционной деятельности (в %, к предыдущему году)</t>
  </si>
  <si>
    <t>7.3.1</t>
  </si>
  <si>
    <t>7.3.2</t>
  </si>
  <si>
    <t>7.3.3</t>
  </si>
  <si>
    <t>7.3.4</t>
  </si>
  <si>
    <t>7.3.5</t>
  </si>
  <si>
    <t>7.3.6</t>
  </si>
  <si>
    <t>7.3.7</t>
  </si>
  <si>
    <t>7.4.1</t>
  </si>
  <si>
    <t>7.4.2</t>
  </si>
  <si>
    <t>7.4.3</t>
  </si>
  <si>
    <t>7.4.4</t>
  </si>
  <si>
    <t>7.4.5</t>
  </si>
  <si>
    <t>7.4.6</t>
  </si>
  <si>
    <t>7.4.7</t>
  </si>
  <si>
    <t>7.5.1</t>
  </si>
  <si>
    <t>7.5.2</t>
  </si>
  <si>
    <t>7.5.3</t>
  </si>
  <si>
    <t>7.5.4</t>
  </si>
  <si>
    <t>7.5.5</t>
  </si>
  <si>
    <t>7.5.6</t>
  </si>
  <si>
    <t>7.5.7</t>
  </si>
  <si>
    <t>7.6.1</t>
  </si>
  <si>
    <t>7.6.2</t>
  </si>
  <si>
    <t>7.6.3</t>
  </si>
  <si>
    <t>7.6.4</t>
  </si>
  <si>
    <t>7.6.5</t>
  </si>
  <si>
    <t>7.6.6</t>
  </si>
  <si>
    <t>7.6.7</t>
  </si>
  <si>
    <t>8.1.1</t>
  </si>
  <si>
    <t>8.1.2</t>
  </si>
  <si>
    <t>8.1.3</t>
  </si>
  <si>
    <t>8.1.4</t>
  </si>
  <si>
    <t>8.1.5</t>
  </si>
  <si>
    <t>8.1.6</t>
  </si>
  <si>
    <t>8.1.7</t>
  </si>
  <si>
    <t>8.2.1</t>
  </si>
  <si>
    <t>8.2.2</t>
  </si>
  <si>
    <t>8.2.3</t>
  </si>
  <si>
    <t>8.2.4</t>
  </si>
  <si>
    <t>8.2.5</t>
  </si>
  <si>
    <t>8.2.6</t>
  </si>
  <si>
    <t>8.2.7</t>
  </si>
  <si>
    <t>План (Факт)</t>
  </si>
  <si>
    <t>в базисном уровне цен, млн рублей 
(с НДС)</t>
  </si>
  <si>
    <t>Приложение  № 18</t>
  </si>
  <si>
    <t>Приложение  № 19</t>
  </si>
  <si>
    <t xml:space="preserve">                                                                                                                                                             реквизиты решения органа исполнительной власти, утвердившего инвестиционную программу</t>
  </si>
  <si>
    <r>
      <rPr>
        <vertAlign val="superscript"/>
        <sz val="12"/>
        <rFont val="Times New Roman"/>
        <family val="1"/>
        <charset val="204"/>
      </rPr>
      <t>1)</t>
    </r>
    <r>
      <rPr>
        <sz val="12"/>
        <rFont val="Times New Roman"/>
        <family val="1"/>
        <charset val="204"/>
      </rPr>
      <t xml:space="preserve"> «год X-1» заменяется указанием года (четыре цифры и слово «год» в соответствующем падеже), предшествующего году,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</si>
  <si>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Форма 13. Краткое описание инвестиционной программы. Обоснование необходимости реализации инвестиционных проектов</t>
  </si>
  <si>
    <t>Мощность трансформаторной или иной подстанции (распределительного устройства объекта по производству электрической энергии), строительство (реконструкция) которой осуществляется в рамках инвестиционного проекта, МВА</t>
  </si>
  <si>
    <t>Планируемый в инвестиционной программе срок принятия объектов электросетевого хозяйства к бухгалтерскому учету, год</t>
  </si>
  <si>
    <t>Год принятия к бухгалтерскому учету</t>
  </si>
  <si>
    <t>Первоначальная стоимость, млн рублей</t>
  </si>
  <si>
    <t>№ п/п</t>
  </si>
  <si>
    <r>
      <t>Полная сметная стоимость инвестиционного проекта в соответствии с утвержденной проектной документацией</t>
    </r>
    <r>
      <rPr>
        <vertAlign val="superscript"/>
        <sz val="12"/>
        <rFont val="Times New Roman"/>
        <family val="1"/>
        <charset val="204"/>
      </rPr>
      <t xml:space="preserve"> </t>
    </r>
    <r>
      <rPr>
        <sz val="12"/>
        <rFont val="Times New Roman"/>
        <family val="1"/>
        <charset val="204"/>
      </rPr>
      <t>в базисном уровне цен, млн рублей (без НДС)</t>
    </r>
  </si>
  <si>
    <t>Освоение капитальных вложений в прогнозных ценах соответствующих лет, млн рублей  (без НДС)</t>
  </si>
  <si>
    <r>
      <t>Схема и программа развития электроэнергетики субъекта Российской Федерации, утвержденные в год (X-1)</t>
    </r>
    <r>
      <rPr>
        <vertAlign val="superscript"/>
        <sz val="11"/>
        <rFont val="Times New Roman"/>
        <family val="1"/>
        <charset val="204"/>
      </rPr>
      <t xml:space="preserve">1) </t>
    </r>
    <r>
      <rPr>
        <sz val="11"/>
        <rFont val="Times New Roman"/>
        <family val="1"/>
        <charset val="204"/>
      </rPr>
      <t>(схема теплоснабжения поселения (городского округа), утвержденная органом местного самоуправления)</t>
    </r>
  </si>
  <si>
    <t xml:space="preserve">Наименование документа - источника данных </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</si>
  <si>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</si>
  <si>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Технологическое присоединение объектов по производству электрической энергии</t>
  </si>
  <si>
    <t>Технологическое присоединение объектов электросетевого хозяйства</t>
  </si>
  <si>
    <t>Присоединение источников тепловой энергии или тепловых сетей к системам теплоснабжения</t>
  </si>
  <si>
    <t>средств, полученных от оказания услуг, реализации товаров по регулируемым государством ценам (тарифам)</t>
  </si>
  <si>
    <t>Наименование объекта, выводимого из эксплуатации</t>
  </si>
  <si>
    <t>Идентификатор инвестицион-ного проекта</t>
  </si>
  <si>
    <t>бюджетов субъектов Российской Федерации и муниципальных образований</t>
  </si>
  <si>
    <t>Срок ввода объекта теплоснабжения в соответствии со схемой теплоснабжения поселения, городского округа или города федерального значения, утвержденной федеральным органом исполнительной власти или органом местного самоуправления, год</t>
  </si>
  <si>
    <t xml:space="preserve">
План
(Утвержденный план)</t>
  </si>
  <si>
    <t>Годы</t>
  </si>
  <si>
    <t>5.5</t>
  </si>
  <si>
    <t>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t>
  </si>
  <si>
    <t xml:space="preserve">в текущих ценах, млн рублей (с НДС) </t>
  </si>
  <si>
    <t>Фактические данные о реализации мероприятий по технологическому присоединению</t>
  </si>
  <si>
    <t>МВА</t>
  </si>
  <si>
    <t>км</t>
  </si>
  <si>
    <t>Наименование показателя</t>
  </si>
  <si>
    <t>Единица измерения</t>
  </si>
  <si>
    <t xml:space="preserve">          в том числе не предусматривающие выполнение работ со стороны сетевой организации</t>
  </si>
  <si>
    <r>
      <t>МВт</t>
    </r>
    <r>
      <rPr>
        <vertAlign val="superscript"/>
        <sz val="12"/>
        <color theme="1"/>
        <rFont val="Times New Roman"/>
        <family val="1"/>
        <charset val="204"/>
      </rPr>
      <t>2)</t>
    </r>
  </si>
  <si>
    <r>
      <t>шт.</t>
    </r>
    <r>
      <rPr>
        <vertAlign val="superscript"/>
        <sz val="12"/>
        <color theme="1"/>
        <rFont val="Times New Roman"/>
        <family val="1"/>
        <charset val="204"/>
      </rPr>
      <t>1)</t>
    </r>
  </si>
  <si>
    <t>1</t>
  </si>
  <si>
    <t>1.1</t>
  </si>
  <si>
    <t>1.2</t>
  </si>
  <si>
    <t>1.1.1</t>
  </si>
  <si>
    <t>1.1.2</t>
  </si>
  <si>
    <t>1.1.3</t>
  </si>
  <si>
    <t>1.1.4</t>
  </si>
  <si>
    <t>1.2.1</t>
  </si>
  <si>
    <t>1.2.2</t>
  </si>
  <si>
    <t>1.2.3</t>
  </si>
  <si>
    <t>1.2.4</t>
  </si>
  <si>
    <t>2</t>
  </si>
  <si>
    <t xml:space="preserve">          в том числе только с реконструкцией объектов электросетевого хозяйства</t>
  </si>
  <si>
    <t xml:space="preserve">          в том числе с реконструкцией и новым строительством объектов электросетевого хозяйства</t>
  </si>
  <si>
    <t xml:space="preserve">          в том числе только с новым строительством объектов электросетевого хозяйства</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</si>
  <si>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</si>
  <si>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Исполнено обязательств по договорам об осуществлении технологического присоединения к электрическим сетям за планируемый (истекший) год</t>
  </si>
  <si>
    <t xml:space="preserve">          в том числе затраты на проектно изыскательские работы</t>
  </si>
  <si>
    <t xml:space="preserve">          в том числе затраты на реконструкцию объектов электросетевого хозяйства</t>
  </si>
  <si>
    <t xml:space="preserve">          в том числе затраты на новое строительство объектов электросетевого хозяйства</t>
  </si>
  <si>
    <t xml:space="preserve">          в том числе затраты не включаемые в плату за технологическое присоединение</t>
  </si>
  <si>
    <r>
      <rPr>
        <vertAlign val="superscript"/>
        <sz val="11"/>
        <color theme="1"/>
        <rFont val="Times New Roman"/>
        <family val="1"/>
        <charset val="204"/>
      </rPr>
      <t xml:space="preserve">2) </t>
    </r>
    <r>
      <rPr>
        <sz val="11"/>
        <color theme="1"/>
        <rFont val="Times New Roman"/>
        <family val="1"/>
        <charset val="204"/>
      </rPr>
      <t xml:space="preserve">МВт максимальной мощности энергопринимающих устройств потребителей  </t>
    </r>
  </si>
  <si>
    <t>Индекс сметной стоимости</t>
  </si>
  <si>
    <t>Раздел 1. Технологическое присоединение к электрическим сетям энергопринимающих устройств потребителей максимальной мощностью свыше 150 кВт</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</si>
  <si>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</si>
  <si>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t>Наименование субъекта Российской Федерации</t>
  </si>
  <si>
    <t>1.1.1.1</t>
  </si>
  <si>
    <t>1.1.1.2</t>
  </si>
  <si>
    <t>1.1.1.3</t>
  </si>
  <si>
    <t>1.1.1.4</t>
  </si>
  <si>
    <t>1.1.2.1</t>
  </si>
  <si>
    <t>1.1.2.2</t>
  </si>
  <si>
    <t>1.1.2.3</t>
  </si>
  <si>
    <t>1.1.2.4</t>
  </si>
  <si>
    <t>1.1.3.1</t>
  </si>
  <si>
    <t>1.1.3.2</t>
  </si>
  <si>
    <t>1.1.3.3</t>
  </si>
  <si>
    <t>1.1.3.4</t>
  </si>
  <si>
    <t>1.1.4.1</t>
  </si>
  <si>
    <t>1.1.4.2</t>
  </si>
  <si>
    <t>1.1.4.3</t>
  </si>
  <si>
    <t>1.1.4.4</t>
  </si>
  <si>
    <t>1.1.5</t>
  </si>
  <si>
    <t>1.1.5.1</t>
  </si>
  <si>
    <t>1.1.5.2</t>
  </si>
  <si>
    <t>1.1.5.3</t>
  </si>
  <si>
    <t>1.1.6</t>
  </si>
  <si>
    <t>1.1.6.1</t>
  </si>
  <si>
    <t>1.1.6.2</t>
  </si>
  <si>
    <t>1.2.1.1</t>
  </si>
  <si>
    <t>1.2.1.2</t>
  </si>
  <si>
    <t>1.2.1.3</t>
  </si>
  <si>
    <t>1.2.1.4</t>
  </si>
  <si>
    <t>1.2.2.1</t>
  </si>
  <si>
    <t>1.2.2.2</t>
  </si>
  <si>
    <t>1.2.2.3</t>
  </si>
  <si>
    <t>1.2.2.4</t>
  </si>
  <si>
    <t>1.2.3.1</t>
  </si>
  <si>
    <t>1.2.3.2</t>
  </si>
  <si>
    <t>1.2.3.3</t>
  </si>
  <si>
    <t>1.2.3.4</t>
  </si>
  <si>
    <t>1.2.4.1</t>
  </si>
  <si>
    <t>1.2.4.2</t>
  </si>
  <si>
    <t>1.2.4.3</t>
  </si>
  <si>
    <t>1.2.4.4</t>
  </si>
  <si>
    <t>1.2.5</t>
  </si>
  <si>
    <t>1.2.5.1</t>
  </si>
  <si>
    <t>1.2.5.2</t>
  </si>
  <si>
    <t>1.2.5.3</t>
  </si>
  <si>
    <t>1.2.6</t>
  </si>
  <si>
    <t>1.2.6.1</t>
  </si>
  <si>
    <t>1.2.6.2</t>
  </si>
  <si>
    <t>строительство воздушных линий, на уровне напряжения i</t>
  </si>
  <si>
    <t xml:space="preserve">строительство кабельных линий, на уровне напряжения i </t>
  </si>
  <si>
    <t xml:space="preserve">строительство пунктов секционирования, на уровне напряжения i и (или) диапазоне мощности j  </t>
  </si>
  <si>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 j  </t>
  </si>
  <si>
    <t>строительство центров питания, подстанций уровнем напряжения 35 кВ и выше (ПС), на уровне напряжения i и (или) диапазоне мощности j</t>
  </si>
  <si>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</si>
  <si>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нд</t>
  </si>
  <si>
    <t xml:space="preserve">Среднее за 3 года значение фактических данных о реализации мероприятий по технологическому присоединению </t>
  </si>
  <si>
    <r>
      <t>нд</t>
    </r>
    <r>
      <rPr>
        <vertAlign val="superscript"/>
        <sz val="12"/>
        <color theme="1"/>
        <rFont val="Times New Roman"/>
        <family val="1"/>
        <charset val="204"/>
      </rPr>
      <t>3)</t>
    </r>
  </si>
  <si>
    <r>
      <rPr>
        <vertAlign val="superscript"/>
        <sz val="11"/>
        <color theme="1"/>
        <rFont val="Times New Roman"/>
        <family val="1"/>
        <charset val="204"/>
      </rPr>
      <t>6)</t>
    </r>
    <r>
      <rPr>
        <sz val="11"/>
        <color theme="1"/>
        <rFont val="Times New Roman"/>
        <family val="1"/>
        <charset val="204"/>
      </rPr>
      <t xml:space="preserve"> Словосочетания вида «год X», «год (X-1)» заменя.тся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</si>
  <si>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t>1.1.6.3</t>
  </si>
  <si>
    <t>1.2.6.3</t>
  </si>
  <si>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</si>
  <si>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</si>
  <si>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</si>
  <si>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</si>
  <si>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</si>
  <si>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млн рублей
без НДС</t>
  </si>
  <si>
    <r>
      <t>Другое</t>
    </r>
    <r>
      <rPr>
        <vertAlign val="superscript"/>
        <sz val="12"/>
        <color theme="1"/>
        <rFont val="Times New Roman"/>
        <family val="1"/>
        <charset val="204"/>
      </rPr>
      <t>5)</t>
    </r>
  </si>
  <si>
    <r>
      <rPr>
        <vertAlign val="superscript"/>
        <sz val="11"/>
        <color theme="1"/>
        <rFont val="Times New Roman"/>
        <family val="1"/>
        <charset val="204"/>
      </rPr>
      <t>5)</t>
    </r>
    <r>
      <rPr>
        <sz val="11"/>
        <color theme="1"/>
        <rFont val="Times New Roman"/>
        <family val="1"/>
        <charset val="204"/>
      </rPr>
      <t xml:space="preserve"> При необходимости указания единиц измерения отличных от МВт, МВА и км вместо слова "Другое" указывается наименование иной единицы измерения</t>
    </r>
  </si>
  <si>
    <r>
      <rPr>
        <vertAlign val="superscript"/>
        <sz val="11"/>
        <color theme="1"/>
        <rFont val="Times New Roman"/>
        <family val="1"/>
        <charset val="204"/>
      </rPr>
      <t>4)</t>
    </r>
    <r>
      <rPr>
        <sz val="11"/>
        <color theme="1"/>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</si>
  <si>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</si>
  <si>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theme="1"/>
        <rFont val="Times New Roman"/>
        <family val="1"/>
        <charset val="204"/>
      </rPr>
      <t>1)</t>
    </r>
  </si>
  <si>
    <t>16.1</t>
  </si>
  <si>
    <t>16.2</t>
  </si>
  <si>
    <t>16.3</t>
  </si>
  <si>
    <t>16.4</t>
  </si>
  <si>
    <r>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r>
    <r>
      <rPr>
        <vertAlign val="superscript"/>
        <sz val="12"/>
        <color theme="1"/>
        <rFont val="Times New Roman"/>
        <family val="1"/>
        <charset val="204"/>
      </rPr>
      <t>4)</t>
    </r>
    <r>
      <rPr>
        <sz val="12"/>
        <color theme="1"/>
        <rFont val="Times New Roman"/>
        <family val="1"/>
        <charset val="204"/>
      </rPr>
      <t xml:space="preserve"> [п.1.1.1+п.1.1.2+п.1.1.3+
п.1.1.4+п.1.1.5]:</t>
    </r>
  </si>
  <si>
    <t xml:space="preserve">                                                                                                                                                                  реквизиты решения органа исполнительной власти, утвердившего инвестиционную программу</t>
  </si>
  <si>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</si>
  <si>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</si>
  <si>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</si>
  <si>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 (реквизиты решения  органа местного самоуправления об утверждении схемы теплоснабжения
 и указание на структурные единицы      схемы теплоснабжения)</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</si>
  <si>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t>
  </si>
  <si>
    <t xml:space="preserve">в прогнозных ценах соответствующих лет, млн рублей 
(с НДС) </t>
  </si>
  <si>
    <r>
      <rPr>
        <vertAlign val="superscript"/>
        <sz val="11"/>
        <color theme="1"/>
        <rFont val="Times New Roman"/>
        <family val="1"/>
        <charset val="204"/>
      </rPr>
      <t xml:space="preserve">1) </t>
    </r>
    <r>
      <rPr>
        <sz val="11"/>
        <color theme="1"/>
        <rFont val="Times New Roman"/>
        <family val="1"/>
        <charset val="204"/>
      </rPr>
      <t>шт. договоров об осуществлении технологического присоединения к электрическим сетям</t>
    </r>
  </si>
  <si>
    <r>
      <rPr>
        <vertAlign val="superscript"/>
        <sz val="11"/>
        <color theme="1"/>
        <rFont val="Times New Roman"/>
        <family val="1"/>
        <charset val="204"/>
      </rPr>
      <t xml:space="preserve">3) </t>
    </r>
    <r>
      <rPr>
        <sz val="11"/>
        <color theme="1"/>
        <rFont val="Times New Roman"/>
        <family val="1"/>
        <charset val="204"/>
      </rPr>
      <t>Ячейки, в которых указано слово "нд", заполнению не подлежат</t>
    </r>
  </si>
  <si>
    <r>
      <rPr>
        <vertAlign val="superscript"/>
        <sz val="11"/>
        <color theme="1"/>
        <rFont val="Times New Roman"/>
        <family val="1"/>
        <charset val="204"/>
      </rPr>
      <t xml:space="preserve">1) </t>
    </r>
    <r>
      <rPr>
        <sz val="11"/>
        <color theme="1"/>
        <rFont val="Times New Roman"/>
        <family val="1"/>
        <charset val="204"/>
      </rPr>
      <t>Определяется как (столбец (ст.)3+ст.4+ст.5)/3</t>
    </r>
  </si>
  <si>
    <r>
      <rPr>
        <vertAlign val="superscript"/>
        <sz val="11"/>
        <color theme="1"/>
        <rFont val="Times New Roman"/>
        <family val="1"/>
        <charset val="204"/>
      </rPr>
      <t xml:space="preserve">2) </t>
    </r>
    <r>
      <rPr>
        <sz val="11"/>
        <color theme="1"/>
        <rFont val="Times New Roman"/>
        <family val="1"/>
        <charset val="204"/>
      </rPr>
      <t>Определяется как ст.6*ст.7*ст.8/1000, за исключением пункта (п.) 1.1 и п.1.2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</si>
  <si>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rPr>
        <vertAlign val="superscript"/>
        <sz val="11"/>
        <color theme="1"/>
        <rFont val="Times New Roman"/>
        <family val="1"/>
        <charset val="204"/>
      </rPr>
      <t xml:space="preserve">4) </t>
    </r>
    <r>
      <rPr>
        <sz val="11"/>
        <color theme="1"/>
        <rFont val="Times New Roman"/>
        <family val="1"/>
        <charset val="204"/>
      </rPr>
      <t>В п.1.1 в столбцах 3, 4, 5 и 9 указывются значения, определяюемые как сумма значений, указанных в пунктах 1.1.1 - 1.1.5 соответствующих столбцов</t>
    </r>
  </si>
  <si>
    <r>
      <rPr>
        <vertAlign val="superscript"/>
        <sz val="11"/>
        <color theme="1"/>
        <rFont val="Times New Roman"/>
        <family val="1"/>
        <charset val="204"/>
      </rPr>
      <t xml:space="preserve">5) </t>
    </r>
    <r>
      <rPr>
        <sz val="11"/>
        <color theme="1"/>
        <rFont val="Times New Roman"/>
        <family val="1"/>
        <charset val="204"/>
      </rPr>
      <t xml:space="preserve"> В п.1.2 в столбцах 3, 4, 5 и 9 указывются значения, определяюемые как сумма значений, указанных в пунктах 1.2.1 - 1.2.5 соответствующих столбцов</t>
    </r>
  </si>
  <si>
    <t xml:space="preserve">                                                                                                                                                              реквизиты решения органа исполнительной власти, утвердившего инвестиционную программу</t>
  </si>
  <si>
    <t xml:space="preserve">                                                                                                                                           реквизиты решения органа исполнительной власти, утвердившего инвестиционную программу</t>
  </si>
  <si>
    <t>______________________________________________________________________________________________________________________________________________________________________________________________________________</t>
  </si>
  <si>
    <t>Форма 11. Краткое описание инвестиционной программы. Обоснование необходимости реализации инвестиционных проектов</t>
  </si>
  <si>
    <t>МВхА</t>
  </si>
  <si>
    <t>всего, МВхА</t>
  </si>
  <si>
    <t>всего за вычетом мощности  наиболее крупного (авто-) трансформатора, МВхА</t>
  </si>
  <si>
    <t>Форма 1. Перечени инвестиционных проектов</t>
  </si>
  <si>
    <r>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r>
    <r>
      <rPr>
        <vertAlign val="superscript"/>
        <sz val="12"/>
        <color theme="1"/>
        <rFont val="Times New Roman"/>
        <family val="1"/>
        <charset val="204"/>
      </rPr>
      <t>5)</t>
    </r>
    <r>
      <rPr>
        <sz val="12"/>
        <color theme="1"/>
        <rFont val="Times New Roman"/>
        <family val="1"/>
        <charset val="204"/>
      </rPr>
      <t xml:space="preserve"> [п.1.2.1+п.1.2.2+п.1.2.3+
п.1.2.4+п.1.2.5]</t>
    </r>
  </si>
  <si>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</si>
  <si>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t>0</t>
  </si>
  <si>
    <t>ВСЕГО по инвестиционной программе, в том числе:</t>
  </si>
  <si>
    <t>0.1</t>
  </si>
  <si>
    <t>Технологическое присоединение, всего</t>
  </si>
  <si>
    <t>0.2</t>
  </si>
  <si>
    <t>Реконструкция, модернизация, техническое перевооружение, всего</t>
  </si>
  <si>
    <t>0.3</t>
  </si>
  <si>
    <t>Инвестиционные проекты, реализация которых обуславливается схемами и программами перспективного развития электроэнергетики, всего</t>
  </si>
  <si>
    <t>0.4</t>
  </si>
  <si>
    <t>Прочее новое строительство объектов электросетевого хозяйства, всего</t>
  </si>
  <si>
    <t>0.5</t>
  </si>
  <si>
    <t>Покупка земельных участков для целей реализации инвестиционных проектов, всего</t>
  </si>
  <si>
    <t>0.6</t>
  </si>
  <si>
    <t>Прочие инвестиционные проекты, всего</t>
  </si>
  <si>
    <t>Технологическое присоединение, всего, в том числе:</t>
  </si>
  <si>
    <t>Технологическое присоединение энергопринимающих устройств потребителей, всего, в том числе:</t>
  </si>
  <si>
    <t>Технологическое присоединение энергопринимающих устройств потребителей максимальной мощностью до 15 кВт включительно, всего</t>
  </si>
  <si>
    <t>Технологическое присоединение энергопринимающих устройств потребителей максимальной мощностью до 150 кВт включительно, всего</t>
  </si>
  <si>
    <t>Технологическое присоединение энергопринимающих устройств потребителей свыше 150 кВт, всего, в том числе:</t>
  </si>
  <si>
    <t>Технологическое присоединение объектов электросетевого хозяйства, всего, в том числе:</t>
  </si>
  <si>
    <t>Технологическое присоединение объектов электросетевого хозяйства, принадлежащих  иным сетевым организациям и иным лицам, всего, в том числе:</t>
  </si>
  <si>
    <t>Технологическое присоединение к электрическим сетям иных сетевых организаций, всего, в том числе:</t>
  </si>
  <si>
    <t>Технологическое присоединение объектов по производству электрической энергии всего, в том числе:</t>
  </si>
  <si>
    <t>Наименование объекта по производству электрической энергии, всего, в том числе:</t>
  </si>
  <si>
    <t>Строительство новых объектов электросетевого хозяйства  (за исключением усиления существующей электрической сети) в целях осуществления технологического присоединения объекта по производству электрической энергии,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</si>
  <si>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</si>
  <si>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</si>
  <si>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</si>
  <si>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Усиление электрической сети в целях осуществления технологического присоединения энергопринимающих устройств потребителей и (или) объектов электросетевого хозяйства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</si>
  <si>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</si>
  <si>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всего, в том числе:</t>
  </si>
  <si>
    <t>Реконструкция, модернизация, техническое перевооружение всего, в том числе:</t>
  </si>
  <si>
    <t>Реконструкция, модернизация, техническое перевооружение  трансформаторных и иных подстанций, распределительных пунктов, всего, в том числе:</t>
  </si>
  <si>
    <t>Реконструкция трансформаторных и иных подстанций, всего, в том числе:</t>
  </si>
  <si>
    <t>Модернизация, техническое перевооружение трансформаторных и иных подстанций, распределительных пунктов, всего, в том числе:</t>
  </si>
  <si>
    <t>Реконструкция, модернизация, техническое перевооружение линий электропередачи, всего, в том числе:</t>
  </si>
  <si>
    <t>Реконструкция линий электропередачи, всего, в том числе:</t>
  </si>
  <si>
    <t>Модернизация, техническое перевооружение линий электропередачи, всего, в том числе:</t>
  </si>
  <si>
    <t>Развитие и модернизация учета электрической энергии (мощности), всего, в том числе:</t>
  </si>
  <si>
    <t>«Установка приборов учета, класс напряжения 0,22 (0,4) кВ, всего, в том числе:»</t>
  </si>
  <si>
    <t>«Установка приборов учета, класс напряжения 6 (10) кВ, всего, в том числе:»</t>
  </si>
  <si>
    <t>«Установка приборов учета, класс напряжения 35 кВ, всего, в том числе:»</t>
  </si>
  <si>
    <t>«Установка приборов учета, класс напряжения 110 кВ и выше, всего, в том числе:»</t>
  </si>
  <si>
    <t>1.2.3.5</t>
  </si>
  <si>
    <t>«Включение приборов учета в систему сбора и передачи данных, класс напряжения 0,22 (0,4) кВ, всего, в том числе:»</t>
  </si>
  <si>
    <t>1.2.3.6</t>
  </si>
  <si>
    <t>«Включение приборов учета в систему сбора и передачи данных, класс напряжения 6 (10) кВ, всего, в том числе:»</t>
  </si>
  <si>
    <t>1.2.3.7</t>
  </si>
  <si>
    <t>«Включение приборов учета в систему сбора и передачи данных, класс напряжения 35 кВ, всего, в том числе:»</t>
  </si>
  <si>
    <t>1.2.3.8</t>
  </si>
  <si>
    <t>«Включение приборов учета в систему сбора и передачи данных, класс напряжения 110 кВ и выше, всего, в том числе:»</t>
  </si>
  <si>
    <t>Реконструкция, модернизация, техническое перевооружение прочих объектов основных средств, всего, в том числе:</t>
  </si>
  <si>
    <t>Реконструкция прочих объектов основных средств, всего, в том числе:</t>
  </si>
  <si>
    <t>Модернизация, техническое перевооружение прочих объектов основных средств, всего, в том числе:</t>
  </si>
  <si>
    <t>1.3</t>
  </si>
  <si>
    <t>Инвестиционные проекты, реализация которых обуславливается схемами и программами перспективного развития электроэнергетики, всего, в том числе:</t>
  </si>
  <si>
    <t>1.3.1</t>
  </si>
  <si>
    <t>Инвестиционные проекты, предусмотренные схемой и программой развития Единой энергетической системы России, всего, в том числе:</t>
  </si>
  <si>
    <t>1.3.2</t>
  </si>
  <si>
    <t>Инвестиционные проекты, предусмотренные схемой и программой развития субъекта Российской Федерации, всего, в том числе:</t>
  </si>
  <si>
    <t>1.4</t>
  </si>
  <si>
    <t>Прочее новое строительство объектов электросетевого хозяйства, всего, в том числе:</t>
  </si>
  <si>
    <t>1.5</t>
  </si>
  <si>
    <t>Покупка земельных участков для целей реализации инвестиционных проектов, всего, в том числе:</t>
  </si>
  <si>
    <t>1.6</t>
  </si>
  <si>
    <t>Прочие инвестиционные проекты, всего, в том числе:</t>
  </si>
  <si>
    <t>Г</t>
  </si>
  <si>
    <r>
      <t xml:space="preserve">Показатель увеличения мощности силовых (авто-) трансформаторов на подстанциях, не связанного с осуществлением технологического присоединения к электрическим сетям  </t>
    </r>
    <r>
      <rPr>
        <b/>
        <sz val="12"/>
        <color theme="1"/>
        <rFont val="Times New Roman"/>
        <family val="1"/>
        <charset val="204"/>
      </rPr>
      <t>(ΔΡ</t>
    </r>
    <r>
      <rPr>
        <b/>
        <vertAlign val="superscript"/>
        <sz val="12"/>
        <color theme="1"/>
        <rFont val="Times New Roman"/>
        <family val="1"/>
        <charset val="204"/>
      </rPr>
      <t>6кВ</t>
    </r>
    <r>
      <rPr>
        <b/>
        <vertAlign val="subscript"/>
        <sz val="12"/>
        <color theme="1"/>
        <rFont val="Times New Roman"/>
        <family val="1"/>
        <charset val="204"/>
      </rPr>
      <t>тр</t>
    </r>
    <r>
      <rPr>
        <b/>
        <sz val="12"/>
        <color theme="1"/>
        <rFont val="Times New Roman"/>
        <family val="1"/>
        <charset val="204"/>
      </rPr>
      <t>)</t>
    </r>
  </si>
  <si>
    <r>
      <t xml:space="preserve">Показатель увеличения мощности силовых (авто-) трансформаторов на подстанциях в рамках осуществления технологического присоединения к электрическим сетям                 </t>
    </r>
    <r>
      <rPr>
        <b/>
        <sz val="12"/>
        <color theme="1"/>
        <rFont val="Times New Roman"/>
        <family val="1"/>
        <charset val="204"/>
      </rPr>
      <t>(ΔΡ</t>
    </r>
    <r>
      <rPr>
        <b/>
        <vertAlign val="superscript"/>
        <sz val="12"/>
        <color theme="1"/>
        <rFont val="Times New Roman"/>
        <family val="1"/>
        <charset val="204"/>
      </rPr>
      <t>n</t>
    </r>
    <r>
      <rPr>
        <b/>
        <vertAlign val="subscript"/>
        <sz val="12"/>
        <color theme="1"/>
        <rFont val="Times New Roman"/>
        <family val="1"/>
        <charset val="204"/>
      </rPr>
      <t>тп_тр</t>
    </r>
    <r>
      <rPr>
        <b/>
        <sz val="12"/>
        <color theme="1"/>
        <rFont val="Times New Roman"/>
        <family val="1"/>
        <charset val="204"/>
      </rPr>
      <t>)</t>
    </r>
  </si>
  <si>
    <r>
      <t xml:space="preserve">Ппоказатель увеличения протяженности линий электропередачи, не связанного с осуществлением технологического присоединения к электрическим сетям </t>
    </r>
    <r>
      <rPr>
        <b/>
        <sz val="12"/>
        <color theme="1"/>
        <rFont val="Times New Roman"/>
        <family val="1"/>
        <charset val="204"/>
      </rPr>
      <t>(ΔL</t>
    </r>
    <r>
      <rPr>
        <b/>
        <vertAlign val="superscript"/>
        <sz val="12"/>
        <color theme="1"/>
        <rFont val="Times New Roman"/>
        <family val="1"/>
        <charset val="204"/>
      </rPr>
      <t>n</t>
    </r>
    <r>
      <rPr>
        <b/>
        <vertAlign val="subscript"/>
        <sz val="12"/>
        <color theme="1"/>
        <rFont val="Times New Roman"/>
        <family val="1"/>
        <charset val="204"/>
      </rPr>
      <t>лэп</t>
    </r>
    <r>
      <rPr>
        <b/>
        <sz val="12"/>
        <color theme="1"/>
        <rFont val="Times New Roman"/>
        <family val="1"/>
        <charset val="204"/>
      </rPr>
      <t>)</t>
    </r>
  </si>
  <si>
    <r>
      <t xml:space="preserve">Показатель увеличения протяженности линий электропередачи в рамках осуществления технологического присоединения к электрическим сетям </t>
    </r>
    <r>
      <rPr>
        <b/>
        <sz val="12"/>
        <color theme="1"/>
        <rFont val="Times New Roman"/>
        <family val="1"/>
        <charset val="204"/>
      </rPr>
      <t>(ΔL</t>
    </r>
    <r>
      <rPr>
        <b/>
        <vertAlign val="superscript"/>
        <sz val="12"/>
        <color theme="1"/>
        <rFont val="Times New Roman"/>
        <family val="1"/>
        <charset val="204"/>
      </rPr>
      <t>n</t>
    </r>
    <r>
      <rPr>
        <b/>
        <vertAlign val="subscript"/>
        <sz val="12"/>
        <color theme="1"/>
        <rFont val="Times New Roman"/>
        <family val="1"/>
        <charset val="204"/>
      </rPr>
      <t>тп_лэп</t>
    </r>
    <r>
      <rPr>
        <b/>
        <sz val="12"/>
        <color theme="1"/>
        <rFont val="Times New Roman"/>
        <family val="1"/>
        <charset val="204"/>
      </rPr>
      <t>)</t>
    </r>
  </si>
  <si>
    <r>
      <t xml:space="preserve">Показатель максимальной мощности присоединяемых потребителей электрической энергии                                </t>
    </r>
    <r>
      <rPr>
        <b/>
        <sz val="12"/>
        <color theme="1"/>
        <rFont val="Times New Roman"/>
        <family val="1"/>
        <charset val="204"/>
      </rPr>
      <t xml:space="preserve">(S </t>
    </r>
    <r>
      <rPr>
        <b/>
        <vertAlign val="superscript"/>
        <sz val="12"/>
        <color theme="1"/>
        <rFont val="Times New Roman"/>
        <family val="1"/>
        <charset val="204"/>
      </rPr>
      <t>тп</t>
    </r>
    <r>
      <rPr>
        <b/>
        <vertAlign val="subscript"/>
        <sz val="12"/>
        <color theme="1"/>
        <rFont val="Times New Roman"/>
        <family val="1"/>
        <charset val="204"/>
      </rPr>
      <t>потр</t>
    </r>
    <r>
      <rPr>
        <b/>
        <sz val="12"/>
        <color theme="1"/>
        <rFont val="Times New Roman"/>
        <family val="1"/>
        <charset val="204"/>
      </rPr>
      <t>)</t>
    </r>
  </si>
  <si>
    <r>
      <t xml:space="preserve">Показатель максимальной мощности присоединяемых объектов по производству электрической энергии </t>
    </r>
    <r>
      <rPr>
        <b/>
        <sz val="12"/>
        <color theme="1"/>
        <rFont val="Times New Roman"/>
        <family val="1"/>
        <charset val="204"/>
      </rPr>
      <t>(S</t>
    </r>
    <r>
      <rPr>
        <b/>
        <vertAlign val="superscript"/>
        <sz val="12"/>
        <color theme="1"/>
        <rFont val="Times New Roman"/>
        <family val="1"/>
        <charset val="204"/>
      </rPr>
      <t>тп</t>
    </r>
    <r>
      <rPr>
        <b/>
        <vertAlign val="subscript"/>
        <sz val="12"/>
        <color theme="1"/>
        <rFont val="Times New Roman"/>
        <family val="1"/>
        <charset val="204"/>
      </rPr>
      <t>г</t>
    </r>
    <r>
      <rPr>
        <b/>
        <sz val="12"/>
        <color theme="1"/>
        <rFont val="Times New Roman"/>
        <family val="1"/>
        <charset val="204"/>
      </rPr>
      <t>)</t>
    </r>
  </si>
  <si>
    <r>
      <t xml:space="preserve">Показатель максимальной мощности энергопринимающих устройств при осуществлении технологического присоединения объектов электросетевого хозяйства, принадлежащих иным сетевым организациям или иным лицам                           </t>
    </r>
    <r>
      <rPr>
        <b/>
        <sz val="12"/>
        <color theme="1"/>
        <rFont val="Times New Roman"/>
        <family val="1"/>
        <charset val="204"/>
      </rPr>
      <t>(S</t>
    </r>
    <r>
      <rPr>
        <b/>
        <vertAlign val="superscript"/>
        <sz val="12"/>
        <color theme="1"/>
        <rFont val="Times New Roman"/>
        <family val="1"/>
        <charset val="204"/>
      </rPr>
      <t>тп</t>
    </r>
    <r>
      <rPr>
        <b/>
        <vertAlign val="subscript"/>
        <sz val="12"/>
        <color theme="1"/>
        <rFont val="Times New Roman"/>
        <family val="1"/>
        <charset val="204"/>
      </rPr>
      <t>эх</t>
    </r>
    <r>
      <rPr>
        <b/>
        <sz val="12"/>
        <color theme="1"/>
        <rFont val="Times New Roman"/>
        <family val="1"/>
        <charset val="204"/>
      </rPr>
      <t>)</t>
    </r>
  </si>
  <si>
    <r>
      <t xml:space="preserve">Показатель степени загрузки трансформаторной подстанции                 </t>
    </r>
    <r>
      <rPr>
        <b/>
        <sz val="12"/>
        <color theme="1"/>
        <rFont val="Times New Roman"/>
        <family val="1"/>
        <charset val="204"/>
      </rPr>
      <t>(K</t>
    </r>
    <r>
      <rPr>
        <b/>
        <vertAlign val="subscript"/>
        <sz val="12"/>
        <color theme="1"/>
        <rFont val="Times New Roman"/>
        <family val="1"/>
        <charset val="204"/>
      </rPr>
      <t>загр</t>
    </r>
    <r>
      <rPr>
        <b/>
        <sz val="12"/>
        <color theme="1"/>
        <rFont val="Times New Roman"/>
        <family val="1"/>
        <charset val="204"/>
      </rPr>
      <t>)</t>
    </r>
  </si>
  <si>
    <r>
      <t xml:space="preserve">Показатель замены силовых (авто-) трансформаторов                              </t>
    </r>
    <r>
      <rPr>
        <b/>
        <sz val="12"/>
        <color theme="1"/>
        <rFont val="Times New Roman"/>
        <family val="1"/>
        <charset val="204"/>
      </rPr>
      <t>(P</t>
    </r>
    <r>
      <rPr>
        <b/>
        <vertAlign val="superscript"/>
        <sz val="12"/>
        <color theme="1"/>
        <rFont val="Times New Roman"/>
        <family val="1"/>
        <charset val="204"/>
      </rPr>
      <t>6кВ</t>
    </r>
    <r>
      <rPr>
        <b/>
        <vertAlign val="subscript"/>
        <sz val="12"/>
        <color theme="1"/>
        <rFont val="Times New Roman"/>
        <family val="1"/>
        <charset val="204"/>
      </rPr>
      <t>з_тр</t>
    </r>
    <r>
      <rPr>
        <b/>
        <sz val="12"/>
        <color theme="1"/>
        <rFont val="Times New Roman"/>
        <family val="1"/>
        <charset val="204"/>
      </rPr>
      <t xml:space="preserve">) </t>
    </r>
  </si>
  <si>
    <r>
      <t xml:space="preserve">Показатель замены линий электропередачи                                        </t>
    </r>
    <r>
      <rPr>
        <b/>
        <sz val="12"/>
        <color theme="1"/>
        <rFont val="Times New Roman"/>
        <family val="1"/>
        <charset val="204"/>
      </rPr>
      <t>(L</t>
    </r>
    <r>
      <rPr>
        <b/>
        <vertAlign val="superscript"/>
        <sz val="12"/>
        <color theme="1"/>
        <rFont val="Times New Roman"/>
        <family val="1"/>
        <charset val="204"/>
      </rPr>
      <t>10кВ</t>
    </r>
    <r>
      <rPr>
        <b/>
        <vertAlign val="subscript"/>
        <sz val="12"/>
        <color theme="1"/>
        <rFont val="Times New Roman"/>
        <family val="1"/>
        <charset val="204"/>
      </rPr>
      <t>з_лэп</t>
    </r>
    <r>
      <rPr>
        <b/>
        <sz val="12"/>
        <color theme="1"/>
        <rFont val="Times New Roman"/>
        <family val="1"/>
        <charset val="204"/>
      </rPr>
      <t>)</t>
    </r>
  </si>
  <si>
    <r>
      <t xml:space="preserve">Показатель замены линий электропередачи                                        </t>
    </r>
    <r>
      <rPr>
        <b/>
        <sz val="12"/>
        <color theme="1"/>
        <rFont val="Times New Roman"/>
        <family val="1"/>
        <charset val="204"/>
      </rPr>
      <t>(L</t>
    </r>
    <r>
      <rPr>
        <b/>
        <vertAlign val="superscript"/>
        <sz val="12"/>
        <color theme="1"/>
        <rFont val="Times New Roman"/>
        <family val="1"/>
        <charset val="204"/>
      </rPr>
      <t>0,4кВ</t>
    </r>
    <r>
      <rPr>
        <b/>
        <vertAlign val="subscript"/>
        <sz val="12"/>
        <color theme="1"/>
        <rFont val="Times New Roman"/>
        <family val="1"/>
        <charset val="204"/>
      </rPr>
      <t>з_лэп</t>
    </r>
    <r>
      <rPr>
        <b/>
        <sz val="12"/>
        <color theme="1"/>
        <rFont val="Times New Roman"/>
        <family val="1"/>
        <charset val="204"/>
      </rPr>
      <t>)</t>
    </r>
  </si>
  <si>
    <r>
      <t xml:space="preserve">Показатель замены выключателей                        </t>
    </r>
    <r>
      <rPr>
        <b/>
        <sz val="12"/>
        <color theme="1"/>
        <rFont val="Times New Roman"/>
        <family val="1"/>
        <charset val="204"/>
      </rPr>
      <t>(B</t>
    </r>
    <r>
      <rPr>
        <b/>
        <vertAlign val="superscript"/>
        <sz val="12"/>
        <color theme="1"/>
        <rFont val="Times New Roman"/>
        <family val="1"/>
        <charset val="204"/>
      </rPr>
      <t>35кВ</t>
    </r>
    <r>
      <rPr>
        <b/>
        <vertAlign val="subscript"/>
        <sz val="12"/>
        <color theme="1"/>
        <rFont val="Times New Roman"/>
        <family val="1"/>
        <charset val="204"/>
      </rPr>
      <t>з</t>
    </r>
    <r>
      <rPr>
        <b/>
        <sz val="12"/>
        <color theme="1"/>
        <rFont val="Times New Roman"/>
        <family val="1"/>
        <charset val="204"/>
      </rPr>
      <t>)</t>
    </r>
  </si>
  <si>
    <r>
      <t xml:space="preserve">Показатель замены выключателей                        </t>
    </r>
    <r>
      <rPr>
        <b/>
        <sz val="12"/>
        <color theme="1"/>
        <rFont val="Times New Roman"/>
        <family val="1"/>
        <charset val="204"/>
      </rPr>
      <t>(B</t>
    </r>
    <r>
      <rPr>
        <b/>
        <vertAlign val="superscript"/>
        <sz val="12"/>
        <color theme="1"/>
        <rFont val="Times New Roman"/>
        <family val="1"/>
        <charset val="204"/>
      </rPr>
      <t>10кВ</t>
    </r>
    <r>
      <rPr>
        <b/>
        <vertAlign val="subscript"/>
        <sz val="12"/>
        <color theme="1"/>
        <rFont val="Times New Roman"/>
        <family val="1"/>
        <charset val="204"/>
      </rPr>
      <t>з</t>
    </r>
    <r>
      <rPr>
        <b/>
        <sz val="12"/>
        <color theme="1"/>
        <rFont val="Times New Roman"/>
        <family val="1"/>
        <charset val="204"/>
      </rPr>
      <t>)</t>
    </r>
  </si>
  <si>
    <r>
      <t xml:space="preserve">Показатель замены устройств компенсации реактивной мощности </t>
    </r>
    <r>
      <rPr>
        <b/>
        <sz val="12"/>
        <color theme="1"/>
        <rFont val="Times New Roman"/>
        <family val="1"/>
        <charset val="204"/>
      </rPr>
      <t>(P</t>
    </r>
    <r>
      <rPr>
        <b/>
        <vertAlign val="superscript"/>
        <sz val="12"/>
        <color theme="1"/>
        <rFont val="Times New Roman"/>
        <family val="1"/>
        <charset val="204"/>
      </rPr>
      <t>n</t>
    </r>
    <r>
      <rPr>
        <b/>
        <vertAlign val="subscript"/>
        <sz val="12"/>
        <color theme="1"/>
        <rFont val="Times New Roman"/>
        <family val="1"/>
        <charset val="204"/>
      </rPr>
      <t>з_укрм</t>
    </r>
    <r>
      <rPr>
        <b/>
        <sz val="12"/>
        <color theme="1"/>
        <rFont val="Times New Roman"/>
        <family val="1"/>
        <charset val="204"/>
      </rPr>
      <t>)</t>
    </r>
  </si>
  <si>
    <r>
      <t xml:space="preserve">Показатель оценки изменения доли полезного отпуска электрической энергии, который формируется посредством приборов учета электрической энергии, включенных в систему сбора и передачи данных            </t>
    </r>
    <r>
      <rPr>
        <b/>
        <sz val="12"/>
        <color theme="1"/>
        <rFont val="Times New Roman"/>
        <family val="1"/>
        <charset val="204"/>
      </rPr>
      <t>(</t>
    </r>
    <r>
      <rPr>
        <b/>
        <sz val="12"/>
        <color theme="1"/>
        <rFont val="Calibri"/>
        <family val="2"/>
        <charset val="204"/>
      </rPr>
      <t>Δ</t>
    </r>
    <r>
      <rPr>
        <b/>
        <sz val="12"/>
        <color theme="1"/>
        <rFont val="Times New Roman"/>
        <family val="1"/>
        <charset val="204"/>
      </rPr>
      <t>ПО</t>
    </r>
    <r>
      <rPr>
        <b/>
        <vertAlign val="subscript"/>
        <sz val="12"/>
        <color theme="1"/>
        <rFont val="Times New Roman"/>
        <family val="1"/>
        <charset val="204"/>
      </rPr>
      <t>дист</t>
    </r>
    <r>
      <rPr>
        <b/>
        <sz val="12"/>
        <color theme="1"/>
        <rFont val="Times New Roman"/>
        <family val="1"/>
        <charset val="204"/>
      </rPr>
      <t>)</t>
    </r>
  </si>
  <si>
    <t>4.5</t>
  </si>
  <si>
    <t>4.6</t>
  </si>
  <si>
    <t>4.7</t>
  </si>
  <si>
    <t>4.8</t>
  </si>
  <si>
    <t>4.9</t>
  </si>
  <si>
    <t>4.10</t>
  </si>
  <si>
    <t>4.11</t>
  </si>
  <si>
    <t>4.12</t>
  </si>
  <si>
    <t>4.13</t>
  </si>
  <si>
    <t>4.14</t>
  </si>
  <si>
    <t>4.15</t>
  </si>
  <si>
    <t>4.16</t>
  </si>
  <si>
    <t>5.6</t>
  </si>
  <si>
    <t>5.7</t>
  </si>
  <si>
    <t>5.8</t>
  </si>
  <si>
    <t>5.9</t>
  </si>
  <si>
    <t>5.10</t>
  </si>
  <si>
    <t>5.11</t>
  </si>
  <si>
    <t>5.12</t>
  </si>
  <si>
    <t>5.13</t>
  </si>
  <si>
    <t>5.14</t>
  </si>
  <si>
    <t>5.15</t>
  </si>
  <si>
    <t>5.16</t>
  </si>
  <si>
    <t>5.17</t>
  </si>
  <si>
    <t>5.18</t>
  </si>
  <si>
    <r>
      <t xml:space="preserve">Показатель оценки изменения средней продолжительности прекращения передачи электрической энергии потребителям услуг                             </t>
    </r>
    <r>
      <rPr>
        <b/>
        <sz val="12"/>
        <color theme="1"/>
        <rFont val="Times New Roman"/>
        <family val="1"/>
        <charset val="204"/>
      </rPr>
      <t>(ΔП saidi)</t>
    </r>
  </si>
  <si>
    <r>
      <t xml:space="preserve">Gоказатель оценки изменения средней частоты прекращения передачи электрической энергии потребителям услуг                                                                    </t>
    </r>
    <r>
      <rPr>
        <b/>
        <sz val="12"/>
        <color theme="1"/>
        <rFont val="Times New Roman"/>
        <family val="1"/>
        <charset val="204"/>
      </rPr>
      <t>(ΔП saifi)</t>
    </r>
  </si>
  <si>
    <r>
      <t xml:space="preserve">Показатель оценки изменения объема недоотпущенной электрической энергии                                                            </t>
    </r>
    <r>
      <rPr>
        <b/>
        <sz val="12"/>
        <color theme="1"/>
        <rFont val="Times New Roman"/>
        <family val="1"/>
        <charset val="204"/>
      </rPr>
      <t>(ΔП ens)</t>
    </r>
  </si>
  <si>
    <t>6.5</t>
  </si>
  <si>
    <t>6.6</t>
  </si>
  <si>
    <r>
      <t xml:space="preserve">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t>
    </r>
    <r>
      <rPr>
        <b/>
        <sz val="12"/>
        <color theme="1"/>
        <rFont val="Times New Roman"/>
        <family val="1"/>
        <charset val="204"/>
      </rPr>
      <t xml:space="preserve">(Nсд_тпр) </t>
    </r>
  </si>
  <si>
    <r>
      <t xml:space="preserve">Показатель числа обязательств сетевой организации по осуществлению технологического присоединения, исполненных в рамках инвестиционной программы с нарушением установленного срока технологического присоединения                            </t>
    </r>
    <r>
      <rPr>
        <b/>
        <sz val="12"/>
        <color theme="1"/>
        <rFont val="Times New Roman"/>
        <family val="1"/>
        <charset val="204"/>
      </rPr>
      <t>(N</t>
    </r>
    <r>
      <rPr>
        <b/>
        <vertAlign val="superscript"/>
        <sz val="12"/>
        <color theme="1"/>
        <rFont val="Times New Roman"/>
        <family val="1"/>
        <charset val="204"/>
      </rPr>
      <t>нс</t>
    </r>
    <r>
      <rPr>
        <b/>
        <sz val="12"/>
        <color theme="1"/>
        <rFont val="Times New Roman"/>
        <family val="1"/>
        <charset val="204"/>
      </rPr>
      <t xml:space="preserve">сд_тпр) </t>
    </r>
  </si>
  <si>
    <r>
      <t xml:space="preserve">Показатель объема финансовых потребностей, необходимых для реализации мероприятий, направленных на выполнение требований законодательства                              </t>
    </r>
    <r>
      <rPr>
        <b/>
        <sz val="12"/>
        <color theme="1"/>
        <rFont val="Times New Roman"/>
        <family val="1"/>
        <charset val="204"/>
      </rPr>
      <t>(Ф</t>
    </r>
    <r>
      <rPr>
        <b/>
        <vertAlign val="superscript"/>
        <sz val="12"/>
        <color theme="1"/>
        <rFont val="Times New Roman"/>
        <family val="1"/>
        <charset val="204"/>
      </rPr>
      <t>тз</t>
    </r>
    <r>
      <rPr>
        <b/>
        <sz val="12"/>
        <color theme="1"/>
        <rFont val="Times New Roman"/>
        <family val="1"/>
        <charset val="204"/>
      </rPr>
      <t xml:space="preserve">)   </t>
    </r>
  </si>
  <si>
    <r>
      <t xml:space="preserve">показатель объема финансовых потребностей, необходимых для реализации мероприятий, направленных на выполнение предписаний органов исполнительной власти                                                             </t>
    </r>
    <r>
      <rPr>
        <b/>
        <sz val="12"/>
        <color theme="1"/>
        <rFont val="Times New Roman"/>
        <family val="1"/>
        <charset val="204"/>
      </rPr>
      <t>(Ф</t>
    </r>
    <r>
      <rPr>
        <b/>
        <vertAlign val="superscript"/>
        <sz val="12"/>
        <color theme="1"/>
        <rFont val="Times New Roman"/>
        <family val="1"/>
        <charset val="204"/>
      </rPr>
      <t>оив</t>
    </r>
    <r>
      <rPr>
        <b/>
        <sz val="12"/>
        <color theme="1"/>
        <rFont val="Times New Roman"/>
        <family val="1"/>
        <charset val="204"/>
      </rPr>
      <t>)</t>
    </r>
  </si>
  <si>
    <r>
      <t>Показатель объема финансовых потребностей, необходимых для реализации мероприятий, направленных на выполнение требований регламентов рынков электрической энергии                          (</t>
    </r>
    <r>
      <rPr>
        <b/>
        <sz val="12"/>
        <color theme="1"/>
        <rFont val="Times New Roman"/>
        <family val="1"/>
        <charset val="204"/>
      </rPr>
      <t>Ф</t>
    </r>
    <r>
      <rPr>
        <b/>
        <vertAlign val="superscript"/>
        <sz val="12"/>
        <color theme="1"/>
        <rFont val="Times New Roman"/>
        <family val="1"/>
        <charset val="204"/>
      </rPr>
      <t>трр</t>
    </r>
    <r>
      <rPr>
        <b/>
        <sz val="12"/>
        <color theme="1"/>
        <rFont val="Times New Roman"/>
        <family val="1"/>
        <charset val="204"/>
      </rPr>
      <t>)</t>
    </r>
  </si>
  <si>
    <t>8.5</t>
  </si>
  <si>
    <t>8.6</t>
  </si>
  <si>
    <r>
      <t xml:space="preserve">Показатель объема финансовых потребностей, необходимых для реализации мероприятий, направленных на развитие информационной инфраструктуры                     </t>
    </r>
    <r>
      <rPr>
        <b/>
        <sz val="12"/>
        <color theme="1"/>
        <rFont val="Times New Roman"/>
        <family val="1"/>
        <charset val="204"/>
      </rPr>
      <t>(Ф</t>
    </r>
    <r>
      <rPr>
        <b/>
        <vertAlign val="superscript"/>
        <sz val="12"/>
        <color theme="1"/>
        <rFont val="Times New Roman"/>
        <family val="1"/>
        <charset val="204"/>
      </rPr>
      <t>ит</t>
    </r>
    <r>
      <rPr>
        <b/>
        <sz val="12"/>
        <color theme="1"/>
        <rFont val="Times New Roman"/>
        <family val="1"/>
        <charset val="204"/>
      </rPr>
      <t xml:space="preserve">) </t>
    </r>
  </si>
  <si>
    <r>
      <t xml:space="preserve">Показатель объема финансовых потребностей, необходимых для реализации мероприятий, направленных на хозяйственное обеспечение деятельности сетевой организации                                           </t>
    </r>
    <r>
      <rPr>
        <b/>
        <sz val="12"/>
        <color theme="1"/>
        <rFont val="Times New Roman"/>
        <family val="1"/>
        <charset val="204"/>
      </rPr>
      <t>(Ф</t>
    </r>
    <r>
      <rPr>
        <b/>
        <vertAlign val="superscript"/>
        <sz val="12"/>
        <color theme="1"/>
        <rFont val="Times New Roman"/>
        <family val="1"/>
        <charset val="204"/>
      </rPr>
      <t>хо</t>
    </r>
    <r>
      <rPr>
        <b/>
        <sz val="12"/>
        <color theme="1"/>
        <rFont val="Times New Roman"/>
        <family val="1"/>
        <charset val="204"/>
      </rPr>
      <t xml:space="preserve">) </t>
    </r>
  </si>
  <si>
    <r>
      <t xml:space="preserve">Показатель объема финансовых потребностей, необходимых для реализации мероприятий, направленных на реализацию инвестиционных проектов, связанных с деятельностью, не относящейся к сфере электроэнергетики                                          </t>
    </r>
    <r>
      <rPr>
        <b/>
        <sz val="12"/>
        <color theme="1"/>
        <rFont val="Times New Roman"/>
        <family val="1"/>
        <charset val="204"/>
      </rPr>
      <t>(Ф</t>
    </r>
    <r>
      <rPr>
        <b/>
        <vertAlign val="subscript"/>
        <sz val="12"/>
        <color theme="1"/>
        <rFont val="Times New Roman"/>
        <family val="1"/>
        <charset val="204"/>
      </rPr>
      <t>нэ</t>
    </r>
    <r>
      <rPr>
        <b/>
        <sz val="12"/>
        <color theme="1"/>
        <rFont val="Times New Roman"/>
        <family val="1"/>
        <charset val="204"/>
      </rPr>
      <t xml:space="preserve">)  </t>
    </r>
  </si>
  <si>
    <t>Инвестиционная программа Забайкальской дирекции по энергообеспечению - структурного подразделения Трансэнерго - филиала ОАО "РЖД"</t>
  </si>
  <si>
    <t xml:space="preserve"> на 2018 год </t>
  </si>
  <si>
    <r>
      <t xml:space="preserve">Показатель замены силовых (авто-) трансформаторов                              </t>
    </r>
    <r>
      <rPr>
        <b/>
        <sz val="12"/>
        <color theme="1"/>
        <rFont val="Times New Roman"/>
        <family val="1"/>
        <charset val="204"/>
      </rPr>
      <t>(P10</t>
    </r>
    <r>
      <rPr>
        <b/>
        <vertAlign val="superscript"/>
        <sz val="12"/>
        <color theme="1"/>
        <rFont val="Times New Roman"/>
        <family val="1"/>
        <charset val="204"/>
      </rPr>
      <t>кВ</t>
    </r>
    <r>
      <rPr>
        <b/>
        <vertAlign val="subscript"/>
        <sz val="12"/>
        <color theme="1"/>
        <rFont val="Times New Roman"/>
        <family val="1"/>
        <charset val="204"/>
      </rPr>
      <t>з_тр</t>
    </r>
    <r>
      <rPr>
        <b/>
        <sz val="12"/>
        <color theme="1"/>
        <rFont val="Times New Roman"/>
        <family val="1"/>
        <charset val="204"/>
      </rPr>
      <t xml:space="preserve">) </t>
    </r>
  </si>
  <si>
    <r>
      <t xml:space="preserve">Показатель замены линий электропередачи                                        </t>
    </r>
    <r>
      <rPr>
        <b/>
        <sz val="12"/>
        <color theme="1"/>
        <rFont val="Times New Roman"/>
        <family val="1"/>
        <charset val="204"/>
      </rPr>
      <t>(L</t>
    </r>
    <r>
      <rPr>
        <b/>
        <vertAlign val="superscript"/>
        <sz val="12"/>
        <color theme="1"/>
        <rFont val="Times New Roman"/>
        <family val="1"/>
        <charset val="204"/>
      </rPr>
      <t>6кВ</t>
    </r>
    <r>
      <rPr>
        <b/>
        <vertAlign val="subscript"/>
        <sz val="12"/>
        <color theme="1"/>
        <rFont val="Times New Roman"/>
        <family val="1"/>
        <charset val="204"/>
      </rPr>
      <t>з_лэп</t>
    </r>
    <r>
      <rPr>
        <b/>
        <sz val="12"/>
        <color theme="1"/>
        <rFont val="Times New Roman"/>
        <family val="1"/>
        <charset val="204"/>
      </rPr>
      <t>)</t>
    </r>
  </si>
  <si>
    <t xml:space="preserve"> на 2019 год </t>
  </si>
  <si>
    <t>Год начала реализации инвестиционного проекта</t>
  </si>
  <si>
    <t>П</t>
  </si>
  <si>
    <t xml:space="preserve">Остаток финансирования капитальных вложений в прогнозных ценах соответствующих лет, млн рублей 
(с НДС) </t>
  </si>
  <si>
    <t>2018 год</t>
  </si>
  <si>
    <t>2019 год</t>
  </si>
  <si>
    <t>2020 год</t>
  </si>
  <si>
    <t>Забайкальская дирекция по энергообеспечению - структурное подразделение Трансэнерго - филиала ОАО "РЖД"</t>
  </si>
  <si>
    <t>местный</t>
  </si>
  <si>
    <t>не требуется</t>
  </si>
  <si>
    <t>+</t>
  </si>
  <si>
    <t>-</t>
  </si>
  <si>
    <t>неуд</t>
  </si>
  <si>
    <t>Инвестиционной программой Забайкальской дирекции по энергообеспечению - структурного подразделения Трансэнерго - филиала ОАО "РЖД"  не предусмотрены мероприятия по объектам электросетевого хозяйства, входящим в единую национальную (общероссийскую) электрическую сеть.</t>
  </si>
  <si>
    <t>Прогноз социально-экономического развития Российской Федерации на 2017 год и плановый период 2018 и 2019 годов</t>
  </si>
  <si>
    <t>План принятия основных средств и нематериальных активов к бухгалтерскому учету на год</t>
  </si>
  <si>
    <t>Схема и программа развития электроэнергетики субъекта Российской Федерации, утвержденные в 2016 году</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</si>
  <si>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2016 году</t>
  </si>
  <si>
    <r>
      <t>Плановые значения стоимости на 2017 год</t>
    </r>
    <r>
      <rPr>
        <sz val="12"/>
        <color theme="1"/>
        <rFont val="Times New Roman"/>
        <family val="1"/>
        <charset val="204"/>
      </rPr>
      <t>, 
тыс. рублей</t>
    </r>
    <r>
      <rPr>
        <vertAlign val="superscript"/>
        <sz val="12"/>
        <color theme="1"/>
        <rFont val="Times New Roman"/>
        <family val="1"/>
        <charset val="204"/>
      </rPr>
      <t>2)</t>
    </r>
  </si>
  <si>
    <t>Решение об утверждении инвестиционной программы отсутствует</t>
  </si>
  <si>
    <r>
      <t>Срок ввода объекта в эксплуатацию, предусмотренный схемой и программой развития электроэнергетики субъекта Российской Федерации, утвержденные в 2016 году</t>
    </r>
    <r>
      <rPr>
        <sz val="11"/>
        <rFont val="Times New Roman"/>
        <family val="1"/>
        <charset val="204"/>
      </rPr>
      <t xml:space="preserve"> 
(схемой теплоснабжения поселения (городского округа), утвержденной органом местного самоуправления), год</t>
    </r>
  </si>
  <si>
    <t>Инвестиционные проекты в сферах производства электрической энергии и теплоснабжения, всего, в том числе:</t>
  </si>
  <si>
    <t>Технологическое присоединение (подключение), всего, в том числе:</t>
  </si>
  <si>
    <t>Подключение теплопотребляющих установок потребителей тепловой энергии к системе теплоснабжения, всего, в том числе:</t>
  </si>
  <si>
    <t>1.2.1.3.1</t>
  </si>
  <si>
    <t>Подключение теплопотребляющих установок потребителей тепловой энергии, подключаемая тепловая нагрузка которых не превышает 0,1 Гкал/ч, к системе теплоснабжения всего, в том числе:</t>
  </si>
  <si>
    <t>1.2.1.3.2</t>
  </si>
  <si>
    <t>Подключение теплопотребляющих установок потребителей тепловой энергии, подключаемая тепловая нагрузка которых более 0,1 Гкал/ч и не превышает 1,5 Гкал/ч, к системе теплоснабжения, всего, в том числе:</t>
  </si>
  <si>
    <t>1.2.1.3.3</t>
  </si>
  <si>
    <t>Подключение теплопотребляющих установок потребителей тепловой энергии, подключаемая тепловая нагрузка которых  более 1,5 Гкал/ч, к системе теплоснабжения, всего, в том числе:</t>
  </si>
  <si>
    <t>1.2.1.3.4</t>
  </si>
  <si>
    <t>Строительство, реконструкция, модернизация и (или) техническое перевооружение источников тепловой энергии в целях подключения теплопотребляющих установок потребителей тепловой энергии к системе теплоснабжения, всего, в том числе:</t>
  </si>
  <si>
    <t>1.2.1.3.5</t>
  </si>
  <si>
    <t>Строительство, реконструкция, модернизация и (или) техническое перевооружение тепловых сетей в целях подключения теплопотребляющих установок потребителей тепловой энергии к системе теплоснабжения, всего, в том числе:</t>
  </si>
  <si>
    <t>Подключение объектов теплоснабжения к системам теплоснабжения, всего, в том числе:</t>
  </si>
  <si>
    <t>Реконструкция объектов по производству электрической энергии, объектов теплоснабжения и прочих объектов основных средств, всего, в том числе:</t>
  </si>
  <si>
    <t>Реконструкция объектов по производству электрической энергии, всего, в том числе:</t>
  </si>
  <si>
    <t>Реконструкция котельных, всего, в том числе:</t>
  </si>
  <si>
    <t>Реконструкция тепловых сетей, всего, в том числе:</t>
  </si>
  <si>
    <t>Модернизация, техническое перевооружение, всего, в том числе:</t>
  </si>
  <si>
    <t>Модернизация, техническое перевооружение объектов по производству электрической энергии, всего, в том числе:</t>
  </si>
  <si>
    <t>Модернизация, техническое перевооружение котельных, всего, в том числе:</t>
  </si>
  <si>
    <t>Модернизация, техническое перевооружение тепловых сетей, всего, в том числе:</t>
  </si>
  <si>
    <t>Показатель средней продолжительности прекращений передачи электрической энергии (Пп)</t>
  </si>
  <si>
    <t>условная единица</t>
  </si>
  <si>
    <t>Показатель уровня качества осуществляемого технологического присоединения (Птпр)</t>
  </si>
  <si>
    <t>Показатель уровня качества обслуживания потребителей услуг территориальными сетевыми организациями () &lt;***&gt;</t>
  </si>
  <si>
    <t>Одобрен Правительством РФ (ноябрь 2016 г.)</t>
  </si>
  <si>
    <t>Забайкальский край</t>
  </si>
  <si>
    <t>Сибирский федеральный округ</t>
  </si>
  <si>
    <t>Хилокский район</t>
  </si>
  <si>
    <t>Шилкинский район</t>
  </si>
  <si>
    <t>Обеспечение надежности электроснабжения  потребителей и улучшение технического состояния ЛЭП и ТП</t>
  </si>
  <si>
    <r>
      <t xml:space="preserve">Срок ввода объектов электросетевого хозяйства в соответствиии со схемой и программой развития Единой энергетической системы России, утвержденными в 2016 году </t>
    </r>
    <r>
      <rPr>
        <sz val="11"/>
        <rFont val="Times New Roman"/>
        <family val="1"/>
        <charset val="204"/>
      </rPr>
      <t>(срок ввода объекта теплоснабжения в соответствии со схемой теплоснабжения поселения, городского округа с численностью населения пятьсот тысяч человек и более или города федерального значения, утвержденной федеральным органом исполнительной власти), год</t>
    </r>
  </si>
  <si>
    <t>Наименование субъекта Российской Федерации: Забайкальский край</t>
  </si>
  <si>
    <r>
      <t>от «_</t>
    </r>
    <r>
      <rPr>
        <u/>
        <sz val="14"/>
        <rFont val="Times New Roman"/>
        <family val="1"/>
        <charset val="204"/>
      </rPr>
      <t>5</t>
    </r>
    <r>
      <rPr>
        <sz val="14"/>
        <rFont val="Times New Roman"/>
        <family val="1"/>
        <charset val="204"/>
      </rPr>
      <t>_» _</t>
    </r>
    <r>
      <rPr>
        <u/>
        <sz val="14"/>
        <rFont val="Times New Roman"/>
        <family val="1"/>
        <charset val="204"/>
      </rPr>
      <t>мая</t>
    </r>
    <r>
      <rPr>
        <sz val="14"/>
        <rFont val="Times New Roman"/>
        <family val="1"/>
        <charset val="204"/>
      </rPr>
      <t>_ 2016 г. №_</t>
    </r>
    <r>
      <rPr>
        <u/>
        <sz val="14"/>
        <rFont val="Times New Roman"/>
        <family val="1"/>
        <charset val="204"/>
      </rPr>
      <t>380</t>
    </r>
    <r>
      <rPr>
        <sz val="14"/>
        <rFont val="Times New Roman"/>
        <family val="1"/>
        <charset val="204"/>
      </rPr>
      <t>_</t>
    </r>
  </si>
  <si>
    <t>Приложение  № 1</t>
  </si>
  <si>
    <t xml:space="preserve">Техническое перевооружение объектов электроснабжения ст.Ксеньевская Могочинской дистанции электроснабжения. </t>
  </si>
  <si>
    <t>Техническое перевооружение объектов электроснабжения ст.Могоча Могочинской дистанции электроснабжения.</t>
  </si>
  <si>
    <t xml:space="preserve">Техническое перевооружение объектов электроснабжения ст.Чернышевск Чернышевск-Забайкальской дистанции электроснабжения </t>
  </si>
  <si>
    <t xml:space="preserve">Техническое перевооружение объектов электроснабжения  ст. Маргуцек Борзинской дистанции электроснабжения. </t>
  </si>
  <si>
    <t>Техническое перевооружение объектов электроснабжения ст.Зилово Чернышевск-Забайкальской дистанции электроснабжения</t>
  </si>
  <si>
    <t xml:space="preserve">Техническое перевооружение объектов электроснабжения  ст.Бырка Борзинской дистанции электроснабжения. </t>
  </si>
  <si>
    <t>Техническое перевооружение объектов электроснабжения  ст.Хадабулак Борзинской дистанции электроснабжения.</t>
  </si>
  <si>
    <t xml:space="preserve">Техническое перевооружение объекта "ЛЭП воздушная дер опоры 0,4кв ст. Забайкальск" </t>
  </si>
  <si>
    <t>Техническое перевооружение объекта "ВЛ 0.4кВ ст.Зубарево"</t>
  </si>
  <si>
    <t>Техническое перевооружение объектов электроснабжения ст.Шилка Шилкинской дистанции электроснабжения.</t>
  </si>
  <si>
    <t>Техническое перевооружение объекта "Воздушная линия от КТП ПЭ № 1" ст.Семиозерный</t>
  </si>
  <si>
    <t xml:space="preserve">Техническое перевооружение объектов электроснабжения ст.Амазар Могочинской дистанции электроснабжения. </t>
  </si>
  <si>
    <t>Техническое перевооружение объекта "Линия электропередачи 0,4 кв. ТП№14" ст.Укурей</t>
  </si>
  <si>
    <t>Техническое перевооружение объекта "Низковольтная линия 0,4кв от ПЭ ст.Сбега"</t>
  </si>
  <si>
    <t>Техническое перевооружение объектов электроснабжения  ст.Урулюнгуй Борзинской дистанции электроснабжения.</t>
  </si>
  <si>
    <t>Техническое перевооружение объекта "ЛЭП воздушная 0,4 кВ Ф. Очистныест. Досатуй"</t>
  </si>
  <si>
    <t xml:space="preserve">Техническое перевооружение объекта "Воздушная линия 0,4 кВ ст.Солнцевая" </t>
  </si>
  <si>
    <t xml:space="preserve">Техническое перевооружение объекта "ВЛ 0,4кВ ст.Приисковая" </t>
  </si>
  <si>
    <t>Техническое перевооружение объекта "ЛЭП от РП Молодежная до РП "Забиижт"</t>
  </si>
  <si>
    <t>2021 год</t>
  </si>
  <si>
    <t>н</t>
  </si>
  <si>
    <t>Значения стандартизированных ставок за 2017 год, тыс. рублей</t>
  </si>
  <si>
    <t>_</t>
  </si>
  <si>
    <t>Обеспечение надежности электроснабжения  потребителей и улучшение технического состояния</t>
  </si>
  <si>
    <t>неуд.</t>
  </si>
  <si>
    <t>Могочинский район</t>
  </si>
  <si>
    <t>Борзинский район</t>
  </si>
  <si>
    <t>Забайкальский район</t>
  </si>
  <si>
    <t>Карымский район</t>
  </si>
  <si>
    <t>Краснокаменский район</t>
  </si>
  <si>
    <t>Нерченский  район</t>
  </si>
  <si>
    <t>Сретенский  район</t>
  </si>
  <si>
    <t>Могойтуйский район</t>
  </si>
  <si>
    <t>Читинский район</t>
  </si>
  <si>
    <t>Чернышевский район</t>
  </si>
  <si>
    <t>I-75-ЗАБДЭ-К-1</t>
  </si>
  <si>
    <t>I-75-ЗАБДЭ-К-2</t>
  </si>
  <si>
    <t>I-75-ЗАБДЭ-К-3</t>
  </si>
  <si>
    <t>I-75-ЗАБДЭ-К-4</t>
  </si>
  <si>
    <t>I-75-ЗАБДЭ-К-5</t>
  </si>
  <si>
    <t>I-75-ЗАБДЭ-К-6</t>
  </si>
  <si>
    <t>I-75-ЗАБДЭ-К-8</t>
  </si>
  <si>
    <t>I-75-ЗАБДЭ-К-9</t>
  </si>
  <si>
    <t>I-75-ЗАБДЭ-К-10</t>
  </si>
  <si>
    <t>I-75-ЗАБДЭ-К-13</t>
  </si>
  <si>
    <t>I-75-ЗАБДЭ-К-14</t>
  </si>
  <si>
    <t>I-75-ЗАБДЭ-К-16</t>
  </si>
  <si>
    <t>I-75-ЗАБДЭ-К-17</t>
  </si>
  <si>
    <t>I-75-ЗАБДЭ-К-18</t>
  </si>
  <si>
    <t>I-75-ЗАБДЭ-К-19</t>
  </si>
  <si>
    <t>I-75-ЗАБДЭ-К-20</t>
  </si>
  <si>
    <t>I-75-ЗАБДЭ-К-21</t>
  </si>
  <si>
    <t>I-75-ЗАБДЭ-К-22</t>
  </si>
  <si>
    <t>I-75-ЗАБДЭ-К-23</t>
  </si>
  <si>
    <t>I-75-ЗАБДЭ-К-24</t>
  </si>
  <si>
    <t>I-75-ЗАБДЭ-К-25</t>
  </si>
  <si>
    <t>I-75-ЗАБДЭ-К-26</t>
  </si>
  <si>
    <t>I-75-ЗАБДЭ-К-27</t>
  </si>
  <si>
    <t>1.6.1</t>
  </si>
  <si>
    <t>1.6.2</t>
  </si>
  <si>
    <t>1.6.3</t>
  </si>
  <si>
    <t>1.6.4</t>
  </si>
  <si>
    <t>1.6.5</t>
  </si>
  <si>
    <t>1.6.6</t>
  </si>
  <si>
    <t>1.6.7</t>
  </si>
  <si>
    <t>Баровая грунторезная машина БГМ-1 (грунторез) ( Шилка)</t>
  </si>
  <si>
    <t xml:space="preserve">Фактический объем освоения капитальных вложений на 01.01.2020 года, млн рублей 
(без НДС) </t>
  </si>
  <si>
    <t>2022 год</t>
  </si>
  <si>
    <t>2023 год</t>
  </si>
  <si>
    <t>2024 год</t>
  </si>
  <si>
    <t>29.7</t>
  </si>
  <si>
    <t>29.8</t>
  </si>
  <si>
    <t>29.9</t>
  </si>
  <si>
    <t>29.10</t>
  </si>
  <si>
    <t>32.31</t>
  </si>
  <si>
    <t>32.32</t>
  </si>
  <si>
    <t>32.33</t>
  </si>
  <si>
    <t>32.34</t>
  </si>
  <si>
    <t>32.35</t>
  </si>
  <si>
    <t>32.36</t>
  </si>
  <si>
    <t>32.37</t>
  </si>
  <si>
    <t>32.38</t>
  </si>
  <si>
    <t>32.39</t>
  </si>
  <si>
    <t>32.40</t>
  </si>
  <si>
    <t>План 
на 01.01.2021 года</t>
  </si>
  <si>
    <t>Техническое перевооружение объектов электроснабжения ст.Таптугары Могочинской дистанции электроснабжения.</t>
  </si>
  <si>
    <t>Техническое перевооружение объекта "Воздушная линия электропередач 0,4 кв ст.Бушулей"</t>
  </si>
  <si>
    <t>Техническое перевооружение объекта "Воздушная линия 0,4 кВ ст.Кручина Северная сторона.»</t>
  </si>
  <si>
    <t>I-75-ЗАБДЭ-К-28</t>
  </si>
  <si>
    <t>I-75-ЗАБДЭ-К-29</t>
  </si>
  <si>
    <t>I-75-ЗАБДЭ-К-30</t>
  </si>
  <si>
    <t>I-75-ЗАБДЭ-К-31</t>
  </si>
  <si>
    <t>I-75-ЗАБДЭ-К-32</t>
  </si>
  <si>
    <t>I-75-ЗАБДЭ-К-33</t>
  </si>
  <si>
    <t>I-75-ЗАБДЭ-К-34</t>
  </si>
  <si>
    <t>I-75-ЗАБДЭ-К-35</t>
  </si>
  <si>
    <t>I-75-ЗАБДЭ-К-36</t>
  </si>
  <si>
    <t>I-75-ЗАБДЭ-К-37</t>
  </si>
  <si>
    <t>Техническое перевооружение объекта "ВЛ-0,4кВ, Воздушная линия 0,4 кВ от КТП-ДПР № 135"., Читинская дистанция электроснабжения</t>
  </si>
  <si>
    <t>Техническое перевооружение объекта "ВЛ-0,4 кВ фидера «Поселок» о.п. Кука", Читинская дистанция электроснабжения</t>
  </si>
  <si>
    <t>Техническое перевооружение объектов электроснабжения ст.Сохондо Читинской дистанции электроснабжения</t>
  </si>
  <si>
    <t>Техническое перевооружение объекта "ВЛ-0,4кВ  фидера  ст. Гонгота", Читинская дистанция электроснабжения</t>
  </si>
  <si>
    <t>Техническое перевооружение объекта "ВЛ-0,4 кВ  ст. Тургутуй", Читинская дистанция электроснабжения</t>
  </si>
  <si>
    <t>Техническое перевооружение объекта "ВЛ-0,4 кВ  ст. Тарская", Читинская дистанция электроснабжения</t>
  </si>
  <si>
    <t>J-75-ЗАБДЭ-Т-1</t>
  </si>
  <si>
    <t>J-75-ЗАБДЭ-Т-2</t>
  </si>
  <si>
    <t xml:space="preserve">Замена районных трансформаторов ТР-1, ТР-2 на тяговой подстанции Кислый Ключ </t>
  </si>
  <si>
    <t>J-75-ЗАБДЭ-Т-3</t>
  </si>
  <si>
    <t>J-75-ЗАБДЭ-Т-4</t>
  </si>
  <si>
    <t>J-75-ЗАБДЭ-Т-5</t>
  </si>
  <si>
    <t>J-75-ЗАБДЭ-Т-6</t>
  </si>
  <si>
    <t>J-75-ЗАБДЭ-Т-7</t>
  </si>
  <si>
    <t>J-75-ЗАБДЭ-Т-8</t>
  </si>
  <si>
    <t>J-75-ЗАБДЭ-Т-9</t>
  </si>
  <si>
    <t>J-75-ЗАБДЭ-Т-10</t>
  </si>
  <si>
    <t>J-75-ЗАБДЭ-Т-11</t>
  </si>
  <si>
    <t>J-75-ЗАБДЭ-Т-12</t>
  </si>
  <si>
    <t>J-75-ЗАБДЭ-Т-13</t>
  </si>
  <si>
    <t>J-75-ЗАБДЭ-Т-14</t>
  </si>
  <si>
    <t>J-75-ЗАБДЭ-Т-15</t>
  </si>
  <si>
    <t>J-75-ЗАБДЭ-Т-16</t>
  </si>
  <si>
    <t>J-75-ЗАБДЭ-Т-17</t>
  </si>
  <si>
    <t>J-75-ЗАБДЭ-Т-18</t>
  </si>
  <si>
    <t>J-75-ЗАБДЭ-Т-19</t>
  </si>
  <si>
    <t>J-75-ЗАБДЭ-Т-20</t>
  </si>
  <si>
    <t>J-75-ЗАБДЭ-Т-21</t>
  </si>
  <si>
    <t>J-75-ЗАБДЭ-Т-22</t>
  </si>
  <si>
    <t>J-75-ЗАБДЭ-Т-23</t>
  </si>
  <si>
    <t>J-75-ЗАБДЭ-Т-24</t>
  </si>
  <si>
    <t>J-75-ЗАБДЭ-Т-25</t>
  </si>
  <si>
    <t>J-75-ЗАБДЭ-Т-26</t>
  </si>
  <si>
    <t>J-75-ЗАБДЭ-Т-27</t>
  </si>
  <si>
    <t>J-75-ЗАБДЭ-Т-28</t>
  </si>
  <si>
    <t>J-75-ЗАБДЭ-Т-29</t>
  </si>
  <si>
    <t>J-75-ЗАБДЭ-Т-30</t>
  </si>
  <si>
    <t>J-75-ЗАБДЭ-Т-31</t>
  </si>
  <si>
    <t>Замена районных трансформаторов ТР-1, ТР-2 на тяговой подстанции Шилка</t>
  </si>
  <si>
    <t xml:space="preserve">Техническое перевооружение РУ-10 кВ  тяговой подстанции Бушулей </t>
  </si>
  <si>
    <t xml:space="preserve">Техническое перевооружение РУ-10 кВ  тяговой подстанции Зилово </t>
  </si>
  <si>
    <t xml:space="preserve">Техническое перевооружение РУ-10 кВ  тяговой подстанции Сбега </t>
  </si>
  <si>
    <t xml:space="preserve">Техническое перевооружение РУ-10 кВ  тяговой подстанции Ксеньевская </t>
  </si>
  <si>
    <t xml:space="preserve">Техническое перевооружение РУ-10 кВ  тяговой подстанции Пеньковая  </t>
  </si>
  <si>
    <t xml:space="preserve">Техническое перевооружение РУ-10 кВ  тяговой подстанции Могоча </t>
  </si>
  <si>
    <t>Техническое перевооружение РУ-10 кВ  тяговой подстанции Ксеньевская</t>
  </si>
  <si>
    <t xml:space="preserve">Техническое перевооружение РУ-10 кВ  тяговой подстанции Приисковая </t>
  </si>
  <si>
    <t xml:space="preserve">Техническое перевооружение РУ-10 кВ  тяговой подстанции Могзон </t>
  </si>
  <si>
    <t>Техническое перевооружение объекта "ВЛ-0,4кВ, ст. Лесная", Читинская дистанция электроснабжения</t>
  </si>
  <si>
    <t xml:space="preserve">Утвержденные плановые значения показателей приведены в соответствии с  распоряжением Правительства Забайкальского края </t>
  </si>
  <si>
    <t>Утвержденные плановые значения показателей приведены в соответствии с  распоряжением Правительства Забайкальского края</t>
  </si>
  <si>
    <t>Вывод объектов инвестиционной деятельности (мощностей) из эксплуатации в 2020 году</t>
  </si>
  <si>
    <t>Приаргунский район</t>
  </si>
  <si>
    <t>Нерчинский район</t>
  </si>
  <si>
    <t xml:space="preserve">2017 год </t>
  </si>
  <si>
    <t>I-75-ЗАБДЭ-К-38</t>
  </si>
  <si>
    <t>I-75-ЗАБДЭ-К-39</t>
  </si>
  <si>
    <t>I-75-ЗАБДЭ-К-40</t>
  </si>
  <si>
    <t>I-75-ЗАБДЭ-К-41</t>
  </si>
  <si>
    <t>I-75-ЗАБДЭ-К-42</t>
  </si>
  <si>
    <t>I-75-ЗАБДЭ-К-43</t>
  </si>
  <si>
    <t>I-75-ЗАБДЭ-К-44</t>
  </si>
  <si>
    <t>I-75-ЗАБДЭ-К-45</t>
  </si>
  <si>
    <t>I-75-ЗАБДЭ-К-46</t>
  </si>
  <si>
    <t xml:space="preserve">Техническое перевооружение сетей 0,4 кВ ст.Могзон Хилокской дистанции электроснабжения. </t>
  </si>
  <si>
    <t>Техническое перевооружение РУ-10 кВ  тяговой подстанции Урюм</t>
  </si>
  <si>
    <t>Техническое перевооружение РУ-10 кВ  тяговой подстанции Амазар</t>
  </si>
  <si>
    <t>Техническое перевооружение РУ-10 кВ  тяговой подстанции Урульга</t>
  </si>
  <si>
    <t>Техническое перевооружение РУ-10 кВ  тяговой подстанции Шилка</t>
  </si>
  <si>
    <t>Техническое перевооружение РУ-10 кВ  тяговой подстанции Семиозерный</t>
  </si>
  <si>
    <t xml:space="preserve">Техническое перевооружение ЛЭП 10 кВ ст.Могзон Хилокской дистанции электроснабжения. </t>
  </si>
  <si>
    <t>I-75-ЗАБДЭ-Т-1</t>
  </si>
  <si>
    <t xml:space="preserve">Техническое перевооружение объектов электроснабжения ст.Могзон Хилокской дистанции электроснабжения. </t>
  </si>
  <si>
    <t>10; 0,4</t>
  </si>
  <si>
    <t xml:space="preserve">Техническое перевооружение объекта  "ВЛ-0,4 кВ ст. Адриановка". </t>
  </si>
  <si>
    <t>I-75-ЗАБДЭ-К-7</t>
  </si>
  <si>
    <t xml:space="preserve">Техническое перевооружение объектов электроснабжения ст.Хилок Хилокской дистанции электроснабжения. </t>
  </si>
  <si>
    <t>I-75-ЗАБДЭ-К-12</t>
  </si>
  <si>
    <t xml:space="preserve">Техническое перевооружение объекта "Каб.ЛЭП от КТП ДПР АБ ПЭ до поста ЭЦ Кислый-Ключ". </t>
  </si>
  <si>
    <t>I-75-ЗАБДЭ-К-15</t>
  </si>
  <si>
    <t xml:space="preserve">Техническое перевооружение объектов электроснабжения  ст.Чита Читинской  дистанции электроснабжения. </t>
  </si>
  <si>
    <t>Техническое перевооружение объектов электроснабжения ст.Атамановка  Читинской дистанции электроснабжения.</t>
  </si>
  <si>
    <t>Техническое перевооружение объектов электроснабжения ст.Маккавеево Читинской дистанции электроснабжения.</t>
  </si>
  <si>
    <t>6;0,4</t>
  </si>
  <si>
    <t>6; 0,4</t>
  </si>
  <si>
    <t>Техническое перевооружение объектов электроснабжения ст.Карымская  Читинской дистанции электроснабжения.</t>
  </si>
  <si>
    <t>Техническое перевооружение объектов электроснабжения  Могочинской дистанции электроснабжения.</t>
  </si>
  <si>
    <t>Техническое перевооружение ВЛ 10/0,4 кВ ст.Амазар  Могочинской дистанции электроснабжения</t>
  </si>
  <si>
    <t>Техническое перевооружение ВЛ 0,4 кВ ст.Ксеньевская  Могочинской дистанции электроснабжения</t>
  </si>
  <si>
    <t>Техническое перевооружение объектов электроснабжения ст.Артеушка Могочинской дистанции электроснабжения.</t>
  </si>
  <si>
    <t>Техническое перевооружение объектов электроснабжения ст.Борзя  Борзинской дистанции электроснабжения.</t>
  </si>
  <si>
    <t>Техническое перевооружение объектов электроснабжения ЭЧС Оловянная  Борзинской дистанции электроснабжения</t>
  </si>
  <si>
    <t>Техническое перевооружение объектов электроснабжения ст.Забайкальск  Борзинской дистанции электроснабжения</t>
  </si>
  <si>
    <t>Техническое перевооружение трансформаторных подстанций Шилкинской дистанции электроснабжения</t>
  </si>
  <si>
    <t xml:space="preserve">  техническое перевооружение распределительного устройства 10 кВ ЭЧЭ Могоча (Установка КРУН 10 кВ)</t>
  </si>
  <si>
    <t xml:space="preserve">  техническое перевооружение объекта "Здание электростанции (ЦРП) Чита"</t>
  </si>
  <si>
    <t>Техническое перевооружение комплекта электротехнического оборудования ЭЧС Шилкинской дистанции электроснабжения</t>
  </si>
  <si>
    <t>Техническое перевооружение трансформаторных подстанций Борзинской дистанции электроснабжения</t>
  </si>
  <si>
    <t xml:space="preserve"> техническое перевооружение комплектной трансформаторной подстанции ТП Соловьёвск. Замена ДГА-2 шт.</t>
  </si>
  <si>
    <t>Техническое перевооружение трансформаторных подстанций Могочинской дистанции электроснабжения</t>
  </si>
  <si>
    <t xml:space="preserve">Стабилизатор Ensto Booster, тип VB45K3P,  номинальная мощность 45 кВА,  номинальный ток 3*65 А. </t>
  </si>
  <si>
    <t>Техническое перевооружение РУ-10 кВ  тяговой подстанции Кислый ключ</t>
  </si>
  <si>
    <t>Техническое перевооружение РУ-10 кВ  тяговой подстанции Чернышевск</t>
  </si>
  <si>
    <t>Техническое перевооружение РУ-10 кВ  тяговой подстанции Карымская</t>
  </si>
  <si>
    <t>Техническое перевооружение РУ-10 кВ  тяговой подстанции Сохондо</t>
  </si>
  <si>
    <t>Техническое перевооружение РУ-10 кВ  тяговой подстанции Хилок</t>
  </si>
  <si>
    <t xml:space="preserve">Затраты на монтаж  собственными силами поставляемого  оборудования </t>
  </si>
  <si>
    <t>1.6.8</t>
  </si>
  <si>
    <t>1.6.9</t>
  </si>
  <si>
    <t>1.6.10</t>
  </si>
  <si>
    <t>1.6.11</t>
  </si>
  <si>
    <t>Анализатор качества электроэнергии SONEL PQM-703 14 шт (ДЭЛ 2 шт.,ЭЧ-1 2 шт, ЭЧ-2 2 шт, ЭЧ-5 2 шт, ЭЧ-6 2 шт, ЭЧ-7 2 шт., ЭЧ-11 2 шт.)</t>
  </si>
  <si>
    <t>Осветительная мачта Tower Light 
Модель VT-EVO  12 шт.( ЭЧ-1 2 шт, ЭЧ-2 2 шт, ЭЧ-5 2 шт, ЭЧ-6 2 шт, ЭЧ-7 2 шт., ЭЧ-11 2 шт.)</t>
  </si>
  <si>
    <t>Бурильно-крановая машина БКМ-317 ЕгерьII на базе а/м ГАЗ-33251 ( 12 шт, Могоча, Борзя, Шилка, Чита, Хилок, Чернышевск по 2 шт.)</t>
  </si>
  <si>
    <t>Машина для расчистки просек М300 (мульчер)  10 шт.( ЭЧ-1 1 шт, ЭЧ-2 2 шт, ЭЧ-5 1 шт, ЭЧ-6 2 шт, ЭЧ-7 2 шт., ЭЧ-11 2 шт.)</t>
  </si>
  <si>
    <t>Автогидроподъемник АГП-28 базе а/м КАМАЗ-43253, 6 шт. ( ЭЧ-1 1 шт, ЭЧ-5 1 шт,  ЭЧ-11 1 шт, ЭЧ-2 1 шт, ЭЧ-6 1 шт., ЭЧ-7 1 шт..)</t>
  </si>
  <si>
    <t>Автомобильный кран КС-45717К-2 на базе а/м КАМАЗ 6 шт. ( ЭЧ-1 1 шт, ЭЧ-2 1 шт, ЭЧ-5 1 шт, ЭЧ-6 1 шт, ЭЧ-7 1 шт., ЭЧ-11 1 шт.. )</t>
  </si>
  <si>
    <t>Манипулятор-длинномер на базе Камаз 43118 3 шт. (ЭЧ-1 1 шт. ЭЧ-7 1 шт, ЭЧ-11 1 шт.)</t>
  </si>
  <si>
    <t>Многофункциональный кран-манипулятор МКМ-200 на базе а/м УРАЛ (6 шт) ( ЭЧ-1 1 шт, ЭЧ-2 1 шт, ЭЧ-5 1 шт, ЭЧ-6 1 шт, ЭЧ-7 1 шт., ЭЧ-11 1 шт.)</t>
  </si>
  <si>
    <t>Стенд высоковольтный стационарный СВС-50Ц  (6 шт) ( ЭЧ-1 1 шт, ЭЧ-2 1 шт, ЭЧ-5 1 шт, ЭЧ-6 1 шт, ЭЧ-7 1 шт., ЭЧ-11 1 шт.)</t>
  </si>
  <si>
    <t>Передвижной Дизельный генератор GP АД 50-Т400-1P ММЗ - 50 кВт 10 шт.( ЭЧ-1 1 шт, ЭЧ-2 2 шт, ЭЧ-5 1 шт, ЭЧ-6 2 шт, ЭЧ-7 2 шт., ЭЧ-11 2 шт.)</t>
  </si>
  <si>
    <t>I-75-ЗАБДЭ-К-11</t>
  </si>
  <si>
    <t>Техническое перевооружение объектов  электроснабжения станции Петровский завод  Хилокской дистанции электроснабжени</t>
  </si>
  <si>
    <t xml:space="preserve">Техническое перевооружение  тяговой подстанции Хилок  (Замена КРУН-6 кВ) </t>
  </si>
  <si>
    <t>техническое перевооружение СТП №6  ст. Могзон, Хилокская дистанция электроснабжения</t>
  </si>
  <si>
    <t xml:space="preserve">техническое перевооружение ТП №3 ст.Жипхеген, Хилокская дистанция электроснабжения </t>
  </si>
  <si>
    <t xml:space="preserve"> техническое перевооружение КТПК №4 ст.Жипхеген, Хилокская дистанция электроснабжения </t>
  </si>
  <si>
    <t>Техническое перевооружение КТПК-250/6-0,4 ул. Центральная для разгузки  КТП-2   ст. Хушенга Хилокская дистанция электроснабжения.</t>
  </si>
  <si>
    <t xml:space="preserve">техническое перевооружение КТП №28 ст. Могзон, Хилокская дистанция электроснабжения. </t>
  </si>
  <si>
    <t xml:space="preserve">техническое перевооружение КТП №18 ст. Могзон, Хилокская дистанция электроснабжения. </t>
  </si>
  <si>
    <t xml:space="preserve">техническое перевооружение КТП №9 ст. Могзон, Хилокская дистанция электроснабжения. </t>
  </si>
  <si>
    <t xml:space="preserve">техническое перевооружение КТП №1 ст. Хушенга, Хилокская дистанция электроснабжения  </t>
  </si>
  <si>
    <t xml:space="preserve">техническое перевооружение КТП №15 ст. Могоча, Могочинская дистанция электроснабжения </t>
  </si>
  <si>
    <t xml:space="preserve">техническое перевооружение КТП №5 ст. Амазар, Могочинская дистанция электроснабжения </t>
  </si>
  <si>
    <t xml:space="preserve">техническое перевооружение КТП №8 ст. Ксеньевская, Могочинская дистанция электроснабжения  </t>
  </si>
  <si>
    <t xml:space="preserve">техническое перевооружение  СТП-7 ст. Могзон  Хилокская дистанция электроснабжения </t>
  </si>
  <si>
    <t xml:space="preserve"> техническое перевооружение КТП №2 Ст.Урульга, Шилкинская дистанция электроснабжения. </t>
  </si>
  <si>
    <t xml:space="preserve">техническое перевооружение КТП №37 ст. Могзон, Хилокская дистанция электроснабжения. </t>
  </si>
  <si>
    <t xml:space="preserve"> техническое перевооружение КТП №36 ст. Могзон, Хилокская дистанция электроснабжения. </t>
  </si>
  <si>
    <t xml:space="preserve">техническое перевооружение ТП СЦБ Адриановка Борзинская дистанция электроснабжения. </t>
  </si>
  <si>
    <t xml:space="preserve">техническое перевооружение КТП 100/10  ст. Ага, Борзинская дистанция электроснабжения. </t>
  </si>
  <si>
    <t xml:space="preserve">Техническое перевооружение РУ-10 кВ  тяговой подстанции  Бада </t>
  </si>
  <si>
    <t>Техническое перевооружение РУ-10 кВ  тяговой подстанции Харагун</t>
  </si>
  <si>
    <t>Техническое перевооружение РУ-10 кВ  тяговой подстанции  Могзон</t>
  </si>
  <si>
    <t xml:space="preserve">Техническое перевооружение  РУ-10 кВ  тяговой подстанции Сохондо </t>
  </si>
  <si>
    <t>Техническое перевооружение РУ-10 кВ  тяговой подстанции Новая</t>
  </si>
  <si>
    <t xml:space="preserve">Техническое перевооружение РУ-10 кВ  тяговой подстанции Карымская </t>
  </si>
  <si>
    <t xml:space="preserve">Техническое перевооружение РУ-10 кВ  тяговой подстанции Урульга </t>
  </si>
  <si>
    <t xml:space="preserve">Техническое перевооружение РУ-10 кВ  тяговой подстанции Размахнино </t>
  </si>
  <si>
    <t>Техническое перевооружение РУ-10 кВ  тяговой подстанции  Приисковая</t>
  </si>
  <si>
    <t>Техническое перевооружение РУ-10 кВ  тяговой подстанции Шапка</t>
  </si>
  <si>
    <t xml:space="preserve">Техническое перевооружение РУ-10 кВ  тяговой подстанции Урюм  </t>
  </si>
  <si>
    <t xml:space="preserve">Техническое перевооружение РУ-10 кВ  тяговой подстанции Кислый Ключ </t>
  </si>
  <si>
    <t xml:space="preserve">Техническое перевооружение РУ-10 кВ  тяговой подстанции Семиозерный </t>
  </si>
  <si>
    <t xml:space="preserve">Техническое перевооружение РУ-10 кВ  тяговой подстанции Амазар </t>
  </si>
  <si>
    <t xml:space="preserve">Техническое перевооружение РУ-10 кВ  тяговой подстанции Зилово  </t>
  </si>
  <si>
    <t>I-75-ЗАБДЭ-Т-2</t>
  </si>
  <si>
    <t>I-75-ЗАБДЭ-Т-3</t>
  </si>
  <si>
    <t>I-75-ЗАБДЭ-Т-4</t>
  </si>
  <si>
    <t>I-75-ЗАБДЭ-Т-5</t>
  </si>
  <si>
    <t>I-75-ЗАБДЭ-Т-6</t>
  </si>
  <si>
    <t>I-75-ЗАБДЭ-Т-7</t>
  </si>
  <si>
    <t>I-75-ЗАБДЭ-Т-8</t>
  </si>
  <si>
    <t>I-75-ЗАБДЭ-Т-9</t>
  </si>
  <si>
    <t>I-75-ЗАБДЭ-Т-10</t>
  </si>
  <si>
    <t>I-75-ЗАБДЭ-Т-11</t>
  </si>
  <si>
    <t>I-75-ЗАБДЭ-Т-12</t>
  </si>
  <si>
    <t>I-75-ЗАБДЭ-Т-13</t>
  </si>
  <si>
    <t>I-75-ЗАБДЭ-Т-14</t>
  </si>
  <si>
    <t>I-75-ЗАБДЭ-Т-15</t>
  </si>
  <si>
    <t>I-75-ЗАБДЭ-Т-16</t>
  </si>
  <si>
    <t>I-75-ЗАБДЭ-Т-17</t>
  </si>
  <si>
    <t>I-75-ЗАБДЭ-Т-18</t>
  </si>
  <si>
    <t>I-75-ЗАБДЭ-Т-19</t>
  </si>
  <si>
    <t>I-75-ЗАБДЭ-Т-22</t>
  </si>
  <si>
    <t>I-75-ЗАБДЭ-Т-23</t>
  </si>
  <si>
    <t>I-75-ЗАБДЭ-Т-20</t>
  </si>
  <si>
    <t>I-75-ЗАБДЭ-Т-24</t>
  </si>
  <si>
    <t>I-75-ЗАБДЭ-Т-25</t>
  </si>
  <si>
    <t>I-75-ЗАБДЭ-Т-26</t>
  </si>
  <si>
    <t>I-75-ЗАБДЭ-Т-27</t>
  </si>
  <si>
    <t>I-75-ЗАБДЭ-Т-28</t>
  </si>
  <si>
    <t>I-75-ЗАБДЭ-Т-29</t>
  </si>
  <si>
    <t>I-75-ЗАБДЭ-Т-30</t>
  </si>
  <si>
    <t>I-75-ЗАБДЭ-Т-32</t>
  </si>
  <si>
    <t>I-75-ЗАБДЭ-Т-33</t>
  </si>
  <si>
    <t>I-75-ЗАБДЭ-Т-34</t>
  </si>
  <si>
    <t>I-75-ЗАБДЭ-Т-36</t>
  </si>
  <si>
    <t>I-75-ЗАБДЭ-Т-37</t>
  </si>
  <si>
    <t>I-75-ЗАБДЭ-Т-38</t>
  </si>
  <si>
    <t>Петровск Забайкальский район</t>
  </si>
  <si>
    <r>
      <t>от «_</t>
    </r>
    <r>
      <rPr>
        <u/>
        <sz val="14"/>
        <color theme="1"/>
        <rFont val="Times New Roman"/>
        <family val="1"/>
        <charset val="204"/>
      </rPr>
      <t>5</t>
    </r>
    <r>
      <rPr>
        <sz val="14"/>
        <color theme="1"/>
        <rFont val="Times New Roman"/>
        <family val="1"/>
        <charset val="204"/>
      </rPr>
      <t>_» _</t>
    </r>
    <r>
      <rPr>
        <u/>
        <sz val="14"/>
        <color theme="1"/>
        <rFont val="Times New Roman"/>
        <family val="1"/>
        <charset val="204"/>
      </rPr>
      <t>мая</t>
    </r>
    <r>
      <rPr>
        <sz val="14"/>
        <color theme="1"/>
        <rFont val="Times New Roman"/>
        <family val="1"/>
        <charset val="204"/>
      </rPr>
      <t>_ 2016 г. №_</t>
    </r>
    <r>
      <rPr>
        <u/>
        <sz val="14"/>
        <color theme="1"/>
        <rFont val="Times New Roman"/>
        <family val="1"/>
        <charset val="204"/>
      </rPr>
      <t>380</t>
    </r>
    <r>
      <rPr>
        <sz val="14"/>
        <color theme="1"/>
        <rFont val="Times New Roman"/>
        <family val="1"/>
        <charset val="204"/>
      </rPr>
      <t>_</t>
    </r>
  </si>
  <si>
    <r>
      <t>Факт 
(Предложение по корректировке утвержденного плана)</t>
    </r>
    <r>
      <rPr>
        <vertAlign val="superscript"/>
        <sz val="12"/>
        <color theme="1"/>
        <rFont val="Times New Roman"/>
        <family val="1"/>
        <charset val="204"/>
      </rPr>
      <t xml:space="preserve">1) </t>
    </r>
    <r>
      <rPr>
        <sz val="12"/>
        <color theme="1"/>
        <rFont val="Times New Roman"/>
        <family val="1"/>
        <charset val="204"/>
      </rPr>
      <t xml:space="preserve">
2022 года</t>
    </r>
  </si>
  <si>
    <r>
      <t>План</t>
    </r>
    <r>
      <rPr>
        <vertAlign val="superscript"/>
        <sz val="12"/>
        <color theme="1"/>
        <rFont val="Times New Roman"/>
        <family val="1"/>
        <charset val="204"/>
      </rPr>
      <t xml:space="preserve"> </t>
    </r>
    <r>
      <rPr>
        <sz val="12"/>
        <color theme="1"/>
        <rFont val="Times New Roman"/>
        <family val="1"/>
        <charset val="204"/>
      </rPr>
      <t xml:space="preserve">
2023 года</t>
    </r>
  </si>
  <si>
    <r>
      <t>Факт 
(Предложение по корректировке утвержденного плана)</t>
    </r>
    <r>
      <rPr>
        <vertAlign val="superscript"/>
        <sz val="12"/>
        <color theme="1"/>
        <rFont val="Times New Roman"/>
        <family val="1"/>
        <charset val="204"/>
      </rPr>
      <t xml:space="preserve">1) </t>
    </r>
    <r>
      <rPr>
        <sz val="12"/>
        <color theme="1"/>
        <rFont val="Times New Roman"/>
        <family val="1"/>
        <charset val="204"/>
      </rPr>
      <t xml:space="preserve">
2023 года</t>
    </r>
  </si>
  <si>
    <r>
      <t>План</t>
    </r>
    <r>
      <rPr>
        <vertAlign val="superscript"/>
        <sz val="12"/>
        <color theme="1"/>
        <rFont val="Times New Roman"/>
        <family val="1"/>
        <charset val="204"/>
      </rPr>
      <t xml:space="preserve"> </t>
    </r>
    <r>
      <rPr>
        <sz val="12"/>
        <color theme="1"/>
        <rFont val="Times New Roman"/>
        <family val="1"/>
        <charset val="204"/>
      </rPr>
      <t xml:space="preserve">
2024 года</t>
    </r>
  </si>
  <si>
    <r>
      <t>Факт 
(Предложение по корректировке утвержденного плана)</t>
    </r>
    <r>
      <rPr>
        <vertAlign val="superscript"/>
        <sz val="12"/>
        <color theme="1"/>
        <rFont val="Times New Roman"/>
        <family val="1"/>
        <charset val="204"/>
      </rPr>
      <t xml:space="preserve">1) </t>
    </r>
    <r>
      <rPr>
        <sz val="12"/>
        <color theme="1"/>
        <rFont val="Times New Roman"/>
        <family val="1"/>
        <charset val="204"/>
      </rPr>
      <t xml:space="preserve">
2024 года</t>
    </r>
  </si>
  <si>
    <r>
      <rPr>
        <vertAlign val="superscript"/>
        <sz val="12"/>
        <color theme="1"/>
        <rFont val="Times New Roman"/>
        <family val="1"/>
        <charset val="204"/>
      </rPr>
      <t>1)</t>
    </r>
    <r>
      <rPr>
        <sz val="12"/>
        <color theme="1"/>
        <rFont val="Times New Roman"/>
        <family val="1"/>
        <charset val="204"/>
      </rPr>
      <t xml:space="preserve"> Вместо слов «Факт (Предложение по корректировке утвержденного плана)» указывается слово «Факт», если год, в отношении которого заполняется столбец, будет завершен по состоянию на плановую дату раскрытия сетевой организацией информации об инвестиционной программе (о проекте инвестиционной программы и (или) проекте изменений, вносимых в инвестиционную программу) и обосновывающих ее материалах, либо в противном случае – слова «Предложение по корректировке утвержденного плана».</t>
    </r>
  </si>
  <si>
    <r>
      <rPr>
        <vertAlign val="superscript"/>
        <sz val="12"/>
        <color theme="1"/>
        <rFont val="Times New Roman"/>
        <family val="1"/>
        <charset val="204"/>
      </rPr>
      <t>2)</t>
    </r>
    <r>
      <rPr>
        <sz val="12"/>
        <color theme="1"/>
        <rFont val="Times New Roman"/>
        <family val="1"/>
        <charset val="204"/>
      </rPr>
      <t xml:space="preserve"> Вместо слов «План (Утвержденный план)» указывается слово «План», если на год, в отношении которого заполняется столбец, отсутствует утвержденная инвестиционная программа сетевой организации, либо в противном случае – слова «Утвержденный план».</t>
    </r>
  </si>
  <si>
    <r>
      <rPr>
        <vertAlign val="superscript"/>
        <sz val="12"/>
        <color theme="1"/>
        <rFont val="Times New Roman"/>
        <family val="1"/>
        <charset val="204"/>
      </rPr>
      <t>3)</t>
    </r>
    <r>
      <rPr>
        <sz val="12"/>
        <color theme="1"/>
        <rFont val="Times New Roman"/>
        <family val="1"/>
        <charset val="204"/>
      </rPr>
      <t xml:space="preserve"> Словосочетания вида «год N», «год (N-1)», «год (N+1)» в различных падежах заменяются указанием года (четыре цифры и слово «год» в соответствующем падеже), который определяется как первый год реализации инвестиционной программы (проекта инвестиционной программы и (или) изменений, вносимых в утвержденную инвестиционную программу) плюс или минус количество лет, равных числу указанному в словосочетании соответственно после знака «+» или «-».</t>
    </r>
  </si>
  <si>
    <r>
      <rPr>
        <vertAlign val="superscript"/>
        <sz val="12"/>
        <color theme="1"/>
        <rFont val="Times New Roman"/>
        <family val="1"/>
        <charset val="204"/>
      </rPr>
      <t>4)</t>
    </r>
    <r>
      <rPr>
        <sz val="12"/>
        <color theme="1"/>
        <rFont val="Times New Roman"/>
        <family val="1"/>
        <charset val="204"/>
      </rPr>
      <t xml:space="preserve"> «год X» заменяется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</si>
  <si>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План на 01.01.2021 года</t>
  </si>
  <si>
    <t>План 
на 01.01.2022 года</t>
  </si>
  <si>
    <t>Предложение по корректировке утвержденного плана 
на 01.01.2021 года</t>
  </si>
  <si>
    <t>Освоение капитальных вложений 2020 года в прогнозных ценах соответствующих лет, млн рублей (без НДС)</t>
  </si>
  <si>
    <t xml:space="preserve"> год</t>
  </si>
  <si>
    <t>Строительство тяговой подстанции Семиозерный</t>
  </si>
  <si>
    <t>Тяговая подстанция Харагун. Монтаж третьего понижающего трансформатора</t>
  </si>
  <si>
    <t>I-75-ЗАБДЭ-К-47</t>
  </si>
  <si>
    <t>I-75-ЗАБДЭ-К-48</t>
  </si>
  <si>
    <t>Год раскрытия информации: 2021 год</t>
  </si>
  <si>
    <t xml:space="preserve">Фактический объем финансирования на 01.01.2021 года, млн рублей 
(с НДС) </t>
  </si>
  <si>
    <t>Предложение по корректировке утвержденного плана на 01.01.2021 года</t>
  </si>
  <si>
    <t>План 
на 01.01.2022года</t>
  </si>
  <si>
    <t>Финансирование капитальных вложений 
2021 года в прогнозных ценах, млн рублей (с НДС)</t>
  </si>
  <si>
    <t>План 
2022 года</t>
  </si>
  <si>
    <r>
      <t>План</t>
    </r>
    <r>
      <rPr>
        <vertAlign val="superscript"/>
        <sz val="12"/>
        <color theme="1"/>
        <rFont val="Times New Roman"/>
        <family val="1"/>
        <charset val="204"/>
      </rPr>
      <t xml:space="preserve"> </t>
    </r>
    <r>
      <rPr>
        <sz val="12"/>
        <color theme="1"/>
        <rFont val="Times New Roman"/>
        <family val="1"/>
        <charset val="204"/>
      </rPr>
      <t xml:space="preserve">
2025 года</t>
    </r>
  </si>
  <si>
    <r>
      <t>Факт 
(Предложение по корректировке утвержденного плана)</t>
    </r>
    <r>
      <rPr>
        <vertAlign val="superscript"/>
        <sz val="12"/>
        <color theme="1"/>
        <rFont val="Times New Roman"/>
        <family val="1"/>
        <charset val="204"/>
      </rPr>
      <t xml:space="preserve">1) </t>
    </r>
    <r>
      <rPr>
        <sz val="12"/>
        <color theme="1"/>
        <rFont val="Times New Roman"/>
        <family val="1"/>
        <charset val="204"/>
      </rPr>
      <t xml:space="preserve">
2025 года</t>
    </r>
  </si>
  <si>
    <t>Принятие основных средств и нематериальных активов к бухгалтерскому учету в 2021 году</t>
  </si>
  <si>
    <t>2025  год</t>
  </si>
  <si>
    <t xml:space="preserve"> на 2021 год</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</si>
  <si>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2021 году</t>
  </si>
  <si>
    <t>Ввод объектов инвестиционной деятельности (мощностей) в эксплуатацию в 2021 году</t>
  </si>
  <si>
    <t>2025 год</t>
  </si>
</sst>
</file>

<file path=xl/styles.xml><?xml version="1.0" encoding="utf-8"?>
<styleSheet xmlns="http://schemas.openxmlformats.org/spreadsheetml/2006/main">
  <numFmts count="6">
    <numFmt numFmtId="164" formatCode="_-* #,##0.00\ _₽_-;\-* #,##0.00\ _₽_-;_-* &quot;-&quot;??\ _₽_-;_-@_-"/>
    <numFmt numFmtId="165" formatCode="_-* #,##0.00_р_._-;\-* #,##0.00_р_._-;_-* &quot;-&quot;??_р_._-;_-@_-"/>
    <numFmt numFmtId="166" formatCode="#,##0_ ;\-#,##0\ "/>
    <numFmt numFmtId="167" formatCode="_-* #,##0.00\ _р_._-;\-* #,##0.00\ _р_._-;_-* &quot;-&quot;??\ _р_._-;_-@_-"/>
    <numFmt numFmtId="168" formatCode="0.0"/>
    <numFmt numFmtId="169" formatCode="0.000"/>
  </numFmts>
  <fonts count="76">
    <font>
      <sz val="12"/>
      <name val="Times New Roman"/>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name val="Times New Roman"/>
      <family val="1"/>
      <charset val="204"/>
    </font>
    <font>
      <b/>
      <sz val="12"/>
      <name val="Times New Roman"/>
      <family val="1"/>
      <charset val="204"/>
    </font>
    <font>
      <sz val="8"/>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charset val="204"/>
    </font>
    <font>
      <sz val="11"/>
      <color theme="1"/>
      <name val="Times New Roman"/>
      <family val="1"/>
      <charset val="204"/>
    </font>
    <font>
      <sz val="11"/>
      <color rgb="FF000000"/>
      <name val="SimSun"/>
      <family val="2"/>
      <charset val="204"/>
    </font>
    <font>
      <b/>
      <sz val="12"/>
      <color rgb="FF000000"/>
      <name val="Times New Roman"/>
      <family val="1"/>
      <charset val="204"/>
    </font>
    <font>
      <sz val="12"/>
      <color rgb="FF000000"/>
      <name val="Times New Roman"/>
      <family val="1"/>
      <charset val="204"/>
    </font>
    <font>
      <sz val="12"/>
      <color rgb="FF000000"/>
      <name val="Calibri"/>
      <family val="2"/>
      <charset val="204"/>
    </font>
    <font>
      <sz val="12"/>
      <color theme="1"/>
      <name val="Times New Roman"/>
      <family val="1"/>
      <charset val="204"/>
    </font>
    <font>
      <b/>
      <sz val="12"/>
      <color theme="1"/>
      <name val="Times New Roman"/>
      <family val="1"/>
      <charset val="204"/>
    </font>
    <font>
      <b/>
      <sz val="13"/>
      <color theme="1"/>
      <name val="Times New Roman"/>
      <family val="1"/>
      <charset val="204"/>
    </font>
    <font>
      <b/>
      <sz val="11"/>
      <color theme="1"/>
      <name val="Times New Roman"/>
      <family val="1"/>
      <charset val="204"/>
    </font>
    <font>
      <sz val="10"/>
      <name val="Arial"/>
      <family val="2"/>
      <charset val="204"/>
    </font>
    <font>
      <sz val="14"/>
      <name val="Times New Roman"/>
      <family val="1"/>
      <charset val="204"/>
    </font>
    <font>
      <sz val="14"/>
      <color theme="1"/>
      <name val="Times New Roman"/>
      <family val="1"/>
      <charset val="204"/>
    </font>
    <font>
      <b/>
      <sz val="14"/>
      <color theme="1"/>
      <name val="Times New Roman"/>
      <family val="1"/>
      <charset val="204"/>
    </font>
    <font>
      <b/>
      <sz val="14"/>
      <name val="Times New Roman"/>
      <family val="1"/>
      <charset val="204"/>
    </font>
    <font>
      <sz val="13"/>
      <name val="Times New Roman"/>
      <family val="1"/>
      <charset val="204"/>
    </font>
    <font>
      <sz val="11"/>
      <name val="Times New Roman"/>
      <family val="1"/>
      <charset val="204"/>
    </font>
    <font>
      <sz val="11"/>
      <color theme="1"/>
      <name val="Calibri"/>
      <family val="2"/>
      <scheme val="minor"/>
    </font>
    <font>
      <sz val="9"/>
      <color theme="1"/>
      <name val="Times New Roman"/>
      <family val="1"/>
      <charset val="204"/>
    </font>
    <font>
      <sz val="9"/>
      <name val="Times New Roman"/>
      <family val="1"/>
      <charset val="204"/>
    </font>
    <font>
      <sz val="12"/>
      <name val="Arial"/>
      <family val="2"/>
      <charset val="204"/>
    </font>
    <font>
      <sz val="12"/>
      <color theme="1"/>
      <name val="Arial"/>
      <family val="2"/>
      <charset val="204"/>
    </font>
    <font>
      <b/>
      <sz val="12"/>
      <color theme="1"/>
      <name val="Arial"/>
      <family val="2"/>
      <charset val="204"/>
    </font>
    <font>
      <sz val="9"/>
      <color theme="1"/>
      <name val="Arial"/>
      <family val="2"/>
      <charset val="204"/>
    </font>
    <font>
      <sz val="10"/>
      <name val="Arial"/>
      <family val="2"/>
    </font>
    <font>
      <i/>
      <sz val="12"/>
      <name val="Times New Roman"/>
      <family val="1"/>
      <charset val="204"/>
    </font>
    <font>
      <sz val="11"/>
      <name val="Calibri"/>
      <family val="2"/>
      <charset val="204"/>
    </font>
    <font>
      <b/>
      <i/>
      <sz val="11"/>
      <name val="Calibri"/>
      <family val="2"/>
      <charset val="204"/>
    </font>
    <font>
      <b/>
      <sz val="11"/>
      <name val="Calibri"/>
      <family val="2"/>
      <charset val="204"/>
    </font>
    <font>
      <sz val="11"/>
      <color theme="5" tint="0.39997558519241921"/>
      <name val="Times New Roman"/>
      <family val="1"/>
      <charset val="204"/>
    </font>
    <font>
      <sz val="10"/>
      <name val="Helv"/>
    </font>
    <font>
      <b/>
      <sz val="14"/>
      <color rgb="FF000000"/>
      <name val="Times New Roman"/>
      <family val="1"/>
      <charset val="204"/>
    </font>
    <font>
      <vertAlign val="superscript"/>
      <sz val="12"/>
      <name val="Times New Roman"/>
      <family val="1"/>
      <charset val="204"/>
    </font>
    <font>
      <vertAlign val="superscript"/>
      <sz val="11"/>
      <name val="Times New Roman"/>
      <family val="1"/>
      <charset val="204"/>
    </font>
    <font>
      <vertAlign val="superscript"/>
      <sz val="11"/>
      <color theme="1"/>
      <name val="Times New Roman"/>
      <family val="1"/>
      <charset val="204"/>
    </font>
    <font>
      <vertAlign val="superscript"/>
      <sz val="12"/>
      <color theme="1"/>
      <name val="Times New Roman"/>
      <family val="1"/>
      <charset val="204"/>
    </font>
    <font>
      <b/>
      <vertAlign val="superscript"/>
      <sz val="12"/>
      <color theme="1"/>
      <name val="Times New Roman"/>
      <family val="1"/>
      <charset val="204"/>
    </font>
    <font>
      <b/>
      <vertAlign val="subscript"/>
      <sz val="12"/>
      <color theme="1"/>
      <name val="Times New Roman"/>
      <family val="1"/>
      <charset val="204"/>
    </font>
    <font>
      <b/>
      <sz val="12"/>
      <color theme="1"/>
      <name val="Calibri"/>
      <family val="2"/>
      <charset val="204"/>
    </font>
    <font>
      <u/>
      <sz val="14"/>
      <name val="Times New Roman"/>
      <family val="1"/>
      <charset val="204"/>
    </font>
    <font>
      <sz val="12"/>
      <name val="Times New Roman"/>
      <family val="1"/>
      <charset val="204"/>
    </font>
    <font>
      <sz val="12"/>
      <color indexed="8"/>
      <name val="Times New Roman"/>
      <family val="1"/>
      <charset val="204"/>
    </font>
    <font>
      <u/>
      <sz val="14"/>
      <color theme="1"/>
      <name val="Times New Roman"/>
      <family val="1"/>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s>
  <cellStyleXfs count="861">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33" fillId="0" borderId="0"/>
    <xf numFmtId="0" fontId="13" fillId="0" borderId="0"/>
    <xf numFmtId="0" fontId="28" fillId="3" borderId="0" applyNumberFormat="0" applyBorder="0" applyAlignment="0" applyProtection="0"/>
    <xf numFmtId="0" fontId="29" fillId="0" borderId="0" applyNumberFormat="0" applyFill="0" applyBorder="0" applyAlignment="0" applyProtection="0"/>
    <xf numFmtId="0" fontId="16" fillId="23" borderId="8" applyNumberFormat="0" applyFont="0" applyAlignment="0" applyProtection="0"/>
    <xf numFmtId="0" fontId="30" fillId="0" borderId="9"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5" fillId="0" borderId="0"/>
    <xf numFmtId="0" fontId="35" fillId="0" borderId="0"/>
    <xf numFmtId="0" fontId="13" fillId="0" borderId="0"/>
    <xf numFmtId="0" fontId="12" fillId="0" borderId="0"/>
    <xf numFmtId="0" fontId="43" fillId="0" borderId="0"/>
    <xf numFmtId="0" fontId="43" fillId="0" borderId="0"/>
    <xf numFmtId="165" fontId="12" fillId="0" borderId="0" applyFont="0" applyFill="0" applyBorder="0" applyAlignment="0" applyProtection="0"/>
    <xf numFmtId="166" fontId="43" fillId="0" borderId="0" applyFont="0" applyFill="0" applyBorder="0" applyAlignment="0" applyProtection="0"/>
    <xf numFmtId="167" fontId="12" fillId="0" borderId="0" applyFont="0" applyFill="0" applyBorder="0" applyAlignment="0" applyProtection="0"/>
    <xf numFmtId="0" fontId="11" fillId="0" borderId="0"/>
    <xf numFmtId="0" fontId="10" fillId="0" borderId="0"/>
    <xf numFmtId="0" fontId="50" fillId="0" borderId="0"/>
    <xf numFmtId="0" fontId="13" fillId="0" borderId="0"/>
    <xf numFmtId="0" fontId="13" fillId="0" borderId="0"/>
    <xf numFmtId="0" fontId="13" fillId="0" borderId="0"/>
    <xf numFmtId="0" fontId="9"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57"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16" fillId="23" borderId="8" applyNumberFormat="0" applyFont="0" applyAlignment="0" applyProtection="0"/>
    <xf numFmtId="0" fontId="30" fillId="0" borderId="9"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8" fillId="0" borderId="0"/>
    <xf numFmtId="0" fontId="13" fillId="0" borderId="0"/>
    <xf numFmtId="9" fontId="43" fillId="0" borderId="0" applyFont="0" applyFill="0" applyBorder="0" applyAlignment="0" applyProtection="0"/>
    <xf numFmtId="9" fontId="13" fillId="0" borderId="0" applyFont="0" applyFill="0" applyBorder="0" applyAlignment="0" applyProtection="0"/>
    <xf numFmtId="0" fontId="63" fillId="0" borderId="0"/>
    <xf numFmtId="0" fontId="7" fillId="0" borderId="0"/>
    <xf numFmtId="0" fontId="33" fillId="0" borderId="0"/>
    <xf numFmtId="0" fontId="6" fillId="0" borderId="0"/>
    <xf numFmtId="0" fontId="6" fillId="0" borderId="0"/>
    <xf numFmtId="0" fontId="5" fillId="0" borderId="0"/>
    <xf numFmtId="165"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13" fillId="0" borderId="0"/>
    <xf numFmtId="164" fontId="73" fillId="0" borderId="0" applyFont="0" applyFill="0" applyBorder="0" applyAlignment="0" applyProtection="0"/>
    <xf numFmtId="0" fontId="16" fillId="8" borderId="0" applyNumberFormat="0" applyBorder="0" applyAlignment="0" applyProtection="0"/>
    <xf numFmtId="0" fontId="2" fillId="0" borderId="0"/>
    <xf numFmtId="0" fontId="16" fillId="6" borderId="0" applyNumberFormat="0" applyBorder="0" applyAlignment="0" applyProtection="0"/>
    <xf numFmtId="0" fontId="16" fillId="5" borderId="0" applyNumberFormat="0" applyBorder="0" applyAlignment="0" applyProtection="0"/>
    <xf numFmtId="0" fontId="2" fillId="0" borderId="0"/>
    <xf numFmtId="0" fontId="2" fillId="0" borderId="0"/>
    <xf numFmtId="165"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16" fillId="11" borderId="0" applyNumberFormat="0" applyBorder="0" applyAlignment="0" applyProtection="0"/>
    <xf numFmtId="0" fontId="17" fillId="12" borderId="0" applyNumberFormat="0" applyBorder="0" applyAlignment="0" applyProtection="0"/>
    <xf numFmtId="0" fontId="17" fillId="14" borderId="0" applyNumberFormat="0" applyBorder="0" applyAlignment="0" applyProtection="0"/>
    <xf numFmtId="0" fontId="16" fillId="10" borderId="0" applyNumberFormat="0" applyBorder="0" applyAlignment="0" applyProtection="0"/>
    <xf numFmtId="0" fontId="17" fillId="1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16" fillId="11" borderId="0" applyNumberFormat="0" applyBorder="0" applyAlignment="0" applyProtection="0"/>
    <xf numFmtId="0" fontId="16" fillId="8" borderId="0" applyNumberFormat="0" applyBorder="0" applyAlignment="0" applyProtection="0"/>
    <xf numFmtId="0" fontId="17" fillId="14" borderId="0" applyNumberFormat="0" applyBorder="0" applyAlignment="0" applyProtection="0"/>
    <xf numFmtId="0" fontId="16" fillId="9"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3" fillId="0" borderId="0"/>
    <xf numFmtId="0" fontId="17" fillId="14" borderId="0" applyNumberFormat="0" applyBorder="0" applyAlignment="0" applyProtection="0"/>
    <xf numFmtId="0" fontId="17" fillId="10" borderId="0" applyNumberFormat="0" applyBorder="0" applyAlignment="0" applyProtection="0"/>
    <xf numFmtId="0" fontId="13" fillId="0" borderId="0"/>
    <xf numFmtId="0" fontId="2" fillId="0" borderId="0"/>
    <xf numFmtId="0" fontId="2" fillId="0" borderId="0"/>
    <xf numFmtId="0" fontId="27" fillId="22" borderId="0" applyNumberFormat="0" applyBorder="0" applyAlignment="0" applyProtection="0"/>
    <xf numFmtId="0" fontId="26" fillId="0" borderId="0" applyNumberFormat="0" applyFill="0" applyBorder="0" applyAlignment="0" applyProtection="0"/>
    <xf numFmtId="0" fontId="25" fillId="21" borderId="7" applyNumberFormat="0" applyAlignment="0" applyProtection="0"/>
    <xf numFmtId="0" fontId="24" fillId="0" borderId="6" applyNumberFormat="0" applyFill="0" applyAlignment="0" applyProtection="0"/>
    <xf numFmtId="0" fontId="23" fillId="0" borderId="0" applyNumberFormat="0" applyFill="0" applyBorder="0" applyAlignment="0" applyProtection="0"/>
    <xf numFmtId="0" fontId="23" fillId="0" borderId="5" applyNumberFormat="0" applyFill="0" applyAlignment="0" applyProtection="0"/>
    <xf numFmtId="0" fontId="22" fillId="0" borderId="4" applyNumberFormat="0" applyFill="0" applyAlignment="0" applyProtection="0"/>
    <xf numFmtId="0" fontId="21" fillId="0" borderId="3" applyNumberFormat="0" applyFill="0" applyAlignment="0" applyProtection="0"/>
    <xf numFmtId="0" fontId="20" fillId="20" borderId="1" applyNumberFormat="0" applyAlignment="0" applyProtection="0"/>
    <xf numFmtId="0" fontId="19" fillId="20" borderId="2" applyNumberFormat="0" applyAlignment="0" applyProtection="0"/>
    <xf numFmtId="0" fontId="18" fillId="7" borderId="1" applyNumberFormat="0" applyAlignment="0" applyProtection="0"/>
    <xf numFmtId="0" fontId="17" fillId="19" borderId="0" applyNumberFormat="0" applyBorder="0" applyAlignment="0" applyProtection="0"/>
    <xf numFmtId="0" fontId="17" fillId="13" borderId="0" applyNumberFormat="0" applyBorder="0" applyAlignment="0" applyProtection="0"/>
    <xf numFmtId="0" fontId="17" fillId="18" borderId="0" applyNumberFormat="0" applyBorder="0" applyAlignment="0" applyProtection="0"/>
    <xf numFmtId="0" fontId="17" fillId="17" borderId="0" applyNumberFormat="0" applyBorder="0" applyAlignment="0" applyProtection="0"/>
    <xf numFmtId="0" fontId="17" fillId="16"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6" fillId="10" borderId="0" applyNumberFormat="0" applyBorder="0" applyAlignment="0" applyProtection="0"/>
    <xf numFmtId="0" fontId="16" fillId="9"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16" fillId="23" borderId="8" applyNumberFormat="0" applyFont="0" applyAlignment="0" applyProtection="0"/>
    <xf numFmtId="0" fontId="30" fillId="0" borderId="9" applyNumberFormat="0" applyFill="0" applyAlignment="0" applyProtection="0"/>
    <xf numFmtId="0" fontId="31" fillId="0" borderId="0" applyNumberForma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4" fontId="13" fillId="0" borderId="0" applyFont="0" applyFill="0" applyBorder="0" applyAlignment="0" applyProtection="0"/>
    <xf numFmtId="0" fontId="32"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cellStyleXfs>
  <cellXfs count="463">
    <xf numFmtId="0" fontId="0" fillId="0" borderId="0" xfId="0"/>
    <xf numFmtId="0" fontId="13" fillId="0" borderId="0" xfId="0" applyFont="1"/>
    <xf numFmtId="0" fontId="13" fillId="0" borderId="0" xfId="0" applyFont="1" applyFill="1"/>
    <xf numFmtId="0" fontId="13" fillId="0" borderId="0" xfId="0" applyFont="1" applyFill="1" applyBorder="1"/>
    <xf numFmtId="0" fontId="13" fillId="0" borderId="0" xfId="0" applyFont="1" applyAlignment="1">
      <alignment horizontal="right"/>
    </xf>
    <xf numFmtId="0" fontId="13" fillId="0" borderId="0" xfId="0" applyFont="1" applyFill="1" applyAlignment="1">
      <alignment horizontal="right"/>
    </xf>
    <xf numFmtId="0" fontId="34" fillId="0" borderId="0" xfId="37" applyFont="1"/>
    <xf numFmtId="0" fontId="34" fillId="0" borderId="0" xfId="37" applyFont="1" applyAlignment="1">
      <alignment vertical="center"/>
    </xf>
    <xf numFmtId="0" fontId="34" fillId="0" borderId="0" xfId="37" applyFont="1" applyAlignment="1">
      <alignment horizontal="right" vertical="center"/>
    </xf>
    <xf numFmtId="0" fontId="34" fillId="0" borderId="0" xfId="37" applyFont="1" applyAlignment="1">
      <alignment horizontal="center" vertical="center"/>
    </xf>
    <xf numFmtId="0" fontId="34" fillId="0" borderId="0" xfId="37" applyFont="1" applyFill="1" applyAlignment="1">
      <alignment vertical="center"/>
    </xf>
    <xf numFmtId="0" fontId="41" fillId="0" borderId="0" xfId="37" applyFont="1" applyAlignment="1"/>
    <xf numFmtId="0" fontId="14" fillId="0" borderId="0" xfId="46" applyFont="1" applyFill="1" applyBorder="1" applyAlignment="1"/>
    <xf numFmtId="0" fontId="36" fillId="0" borderId="0" xfId="45" applyFont="1" applyFill="1" applyBorder="1" applyAlignment="1">
      <alignment vertical="center"/>
    </xf>
    <xf numFmtId="0" fontId="44" fillId="0" borderId="0" xfId="37" applyFont="1" applyAlignment="1">
      <alignment horizontal="right"/>
    </xf>
    <xf numFmtId="0" fontId="48" fillId="0" borderId="0" xfId="37" applyFont="1" applyFill="1" applyAlignment="1">
      <alignment horizontal="right"/>
    </xf>
    <xf numFmtId="0" fontId="34" fillId="0" borderId="0" xfId="37" applyFont="1" applyFill="1"/>
    <xf numFmtId="0" fontId="13" fillId="0" borderId="0" xfId="0" applyFont="1" applyFill="1" applyAlignment="1"/>
    <xf numFmtId="0" fontId="38" fillId="0" borderId="0" xfId="45" applyFont="1" applyFill="1" applyBorder="1" applyAlignment="1">
      <alignment horizontal="center" vertical="center"/>
    </xf>
    <xf numFmtId="1" fontId="14" fillId="0" borderId="0" xfId="0" applyNumberFormat="1" applyFont="1" applyFill="1" applyBorder="1" applyAlignment="1">
      <alignment vertical="top"/>
    </xf>
    <xf numFmtId="0" fontId="13" fillId="0" borderId="10" xfId="0" applyFont="1" applyBorder="1"/>
    <xf numFmtId="0" fontId="13" fillId="0" borderId="0" xfId="0" applyFont="1" applyBorder="1"/>
    <xf numFmtId="0" fontId="13" fillId="0" borderId="0" xfId="0" applyFont="1" applyFill="1" applyBorder="1" applyAlignment="1">
      <alignment horizontal="center" vertical="center" textRotation="90" wrapText="1"/>
    </xf>
    <xf numFmtId="0" fontId="51" fillId="0" borderId="0" xfId="55" applyFont="1"/>
    <xf numFmtId="0" fontId="44" fillId="0" borderId="0" xfId="37" applyFont="1" applyAlignment="1">
      <alignment horizontal="right" vertical="center"/>
    </xf>
    <xf numFmtId="0" fontId="45" fillId="0" borderId="0" xfId="55" applyFont="1" applyAlignment="1">
      <alignment horizontal="center" vertical="center"/>
    </xf>
    <xf numFmtId="0" fontId="51" fillId="0" borderId="0" xfId="55" applyFont="1" applyAlignment="1">
      <alignment vertical="center"/>
    </xf>
    <xf numFmtId="0" fontId="52" fillId="0" borderId="0" xfId="55" applyFont="1"/>
    <xf numFmtId="0" fontId="39" fillId="0" borderId="10" xfId="55" applyFont="1" applyBorder="1" applyAlignment="1">
      <alignment horizontal="center"/>
    </xf>
    <xf numFmtId="0" fontId="39" fillId="0" borderId="0" xfId="55" applyFont="1"/>
    <xf numFmtId="0" fontId="53" fillId="0" borderId="0" xfId="55" applyFont="1"/>
    <xf numFmtId="0" fontId="54" fillId="0" borderId="0" xfId="55" applyFont="1"/>
    <xf numFmtId="0" fontId="55" fillId="0" borderId="0" xfId="55" applyFont="1" applyAlignment="1">
      <alignment horizontal="left" vertical="center"/>
    </xf>
    <xf numFmtId="0" fontId="54" fillId="0" borderId="0" xfId="55" applyFont="1" applyBorder="1"/>
    <xf numFmtId="0" fontId="39" fillId="0" borderId="0" xfId="55" applyFont="1" applyAlignment="1">
      <alignment horizontal="center"/>
    </xf>
    <xf numFmtId="0" fontId="56" fillId="0" borderId="0" xfId="55" applyFont="1"/>
    <xf numFmtId="0" fontId="56" fillId="0" borderId="10" xfId="55" applyFont="1" applyFill="1" applyBorder="1"/>
    <xf numFmtId="0" fontId="56" fillId="0" borderId="10" xfId="55" applyFont="1" applyBorder="1"/>
    <xf numFmtId="0" fontId="13" fillId="0" borderId="10" xfId="46" applyFont="1" applyBorder="1" applyAlignment="1">
      <alignment horizontal="center" vertical="center" textRotation="90" wrapText="1"/>
    </xf>
    <xf numFmtId="0" fontId="51" fillId="0" borderId="0" xfId="55" applyFont="1" applyBorder="1"/>
    <xf numFmtId="0" fontId="47" fillId="0" borderId="0" xfId="0" applyFont="1" applyFill="1" applyAlignment="1"/>
    <xf numFmtId="0" fontId="14" fillId="0" borderId="21" xfId="46" applyFont="1" applyFill="1" applyBorder="1" applyAlignment="1"/>
    <xf numFmtId="0" fontId="36" fillId="0" borderId="0" xfId="44" applyFont="1" applyFill="1" applyBorder="1" applyAlignment="1"/>
    <xf numFmtId="0" fontId="13" fillId="0" borderId="0" xfId="0" applyFont="1" applyAlignment="1">
      <alignment horizontal="left"/>
    </xf>
    <xf numFmtId="0" fontId="34" fillId="0" borderId="10" xfId="37" applyFont="1" applyFill="1" applyBorder="1" applyAlignment="1">
      <alignment horizontal="center" vertical="center"/>
    </xf>
    <xf numFmtId="0" fontId="39" fillId="0" borderId="0" xfId="55" applyFont="1" applyAlignment="1">
      <alignment horizontal="center" vertical="center"/>
    </xf>
    <xf numFmtId="0" fontId="14" fillId="0" borderId="0" xfId="46" applyFont="1" applyFill="1" applyBorder="1" applyAlignment="1">
      <alignment horizontal="center"/>
    </xf>
    <xf numFmtId="0" fontId="47" fillId="0" borderId="0" xfId="57" applyFont="1" applyAlignment="1">
      <alignment horizontal="center" wrapText="1"/>
    </xf>
    <xf numFmtId="0" fontId="39" fillId="0" borderId="0" xfId="55" applyFont="1" applyAlignment="1">
      <alignment vertical="center"/>
    </xf>
    <xf numFmtId="0" fontId="39" fillId="0" borderId="10" xfId="55" applyFont="1" applyBorder="1" applyAlignment="1">
      <alignment horizontal="center" vertical="center"/>
    </xf>
    <xf numFmtId="0" fontId="34" fillId="0" borderId="0" xfId="37" applyFont="1" applyAlignment="1">
      <alignment horizontal="center"/>
    </xf>
    <xf numFmtId="0" fontId="42" fillId="0" borderId="0" xfId="37" applyFont="1" applyAlignment="1">
      <alignment horizontal="center" vertical="center" wrapText="1"/>
    </xf>
    <xf numFmtId="0" fontId="34" fillId="0" borderId="0" xfId="37" applyFont="1" applyAlignment="1">
      <alignment horizontal="center" vertical="center" wrapText="1"/>
    </xf>
    <xf numFmtId="0" fontId="34" fillId="0" borderId="10" xfId="37" applyFont="1" applyBorder="1" applyAlignment="1">
      <alignment vertical="center" wrapText="1"/>
    </xf>
    <xf numFmtId="0" fontId="49" fillId="0" borderId="0" xfId="37" applyFont="1" applyFill="1" applyBorder="1" applyAlignment="1">
      <alignment horizontal="center" vertical="center"/>
    </xf>
    <xf numFmtId="0" fontId="34" fillId="0" borderId="0" xfId="37" applyFont="1" applyBorder="1" applyAlignment="1">
      <alignment horizontal="center" vertical="center"/>
    </xf>
    <xf numFmtId="0" fontId="60" fillId="0" borderId="0" xfId="37" applyFont="1" applyFill="1" applyBorder="1" applyAlignment="1">
      <alignment horizontal="left" vertical="center" wrapText="1"/>
    </xf>
    <xf numFmtId="0" fontId="61" fillId="0" borderId="0" xfId="37" applyFont="1" applyFill="1" applyBorder="1" applyAlignment="1">
      <alignment horizontal="left" vertical="center" wrapText="1"/>
    </xf>
    <xf numFmtId="0" fontId="59" fillId="0" borderId="0" xfId="37" applyFont="1" applyFill="1" applyBorder="1" applyAlignment="1">
      <alignment horizontal="center" vertical="center" wrapText="1"/>
    </xf>
    <xf numFmtId="0" fontId="60" fillId="0" borderId="0" xfId="37" applyFont="1" applyFill="1" applyBorder="1" applyAlignment="1">
      <alignment horizontal="center" vertical="center" wrapText="1"/>
    </xf>
    <xf numFmtId="0" fontId="34" fillId="0" borderId="10" xfId="37" applyFont="1" applyBorder="1" applyAlignment="1">
      <alignment vertical="center"/>
    </xf>
    <xf numFmtId="0" fontId="62" fillId="0" borderId="0" xfId="37" applyFont="1" applyFill="1" applyAlignment="1">
      <alignment wrapText="1"/>
    </xf>
    <xf numFmtId="0" fontId="59" fillId="0" borderId="0" xfId="37" applyFont="1" applyFill="1" applyBorder="1" applyAlignment="1">
      <alignment horizontal="left" vertical="center" wrapText="1"/>
    </xf>
    <xf numFmtId="0" fontId="44" fillId="0" borderId="0" xfId="0" applyFont="1" applyFill="1" applyAlignment="1"/>
    <xf numFmtId="0" fontId="37" fillId="0" borderId="0" xfId="45" applyFont="1" applyFill="1" applyBorder="1" applyAlignment="1">
      <alignment horizontal="center" vertical="center" textRotation="90" wrapText="1"/>
    </xf>
    <xf numFmtId="0" fontId="40" fillId="0" borderId="0" xfId="55" applyFont="1" applyBorder="1" applyAlignment="1">
      <alignment horizontal="center" vertical="center" wrapText="1"/>
    </xf>
    <xf numFmtId="0" fontId="47" fillId="0" borderId="0" xfId="57" applyFont="1" applyAlignment="1">
      <alignment wrapText="1"/>
    </xf>
    <xf numFmtId="49" fontId="39" fillId="0" borderId="10" xfId="55" applyNumberFormat="1" applyFont="1" applyFill="1" applyBorder="1" applyAlignment="1">
      <alignment horizontal="center" vertical="center"/>
    </xf>
    <xf numFmtId="0" fontId="34" fillId="0" borderId="10" xfId="37" applyFont="1" applyBorder="1" applyAlignment="1">
      <alignment horizontal="center" vertical="center" textRotation="90"/>
    </xf>
    <xf numFmtId="0" fontId="34" fillId="0" borderId="0" xfId="37" applyFont="1"/>
    <xf numFmtId="0" fontId="49" fillId="0" borderId="10" xfId="0" applyFont="1" applyFill="1" applyBorder="1" applyAlignment="1">
      <alignment horizontal="center" vertical="center" textRotation="90" wrapText="1"/>
    </xf>
    <xf numFmtId="0" fontId="49" fillId="0" borderId="10" xfId="37" applyFont="1" applyFill="1" applyBorder="1" applyAlignment="1">
      <alignment horizontal="center" vertical="center" textRotation="90" wrapText="1"/>
    </xf>
    <xf numFmtId="0" fontId="13" fillId="0" borderId="10" xfId="37" applyFont="1" applyFill="1" applyBorder="1" applyAlignment="1">
      <alignment horizontal="center" vertical="center" textRotation="90" wrapText="1"/>
    </xf>
    <xf numFmtId="0" fontId="38" fillId="0" borderId="10" xfId="45" applyFont="1" applyFill="1" applyBorder="1" applyAlignment="1">
      <alignment horizontal="center" vertical="center"/>
    </xf>
    <xf numFmtId="0" fontId="37" fillId="0" borderId="10" xfId="45" applyFont="1" applyFill="1" applyBorder="1" applyAlignment="1">
      <alignment horizontal="center" vertical="center" textRotation="90" wrapText="1"/>
    </xf>
    <xf numFmtId="49" fontId="39" fillId="0" borderId="10" xfId="55" applyNumberFormat="1" applyFont="1" applyBorder="1" applyAlignment="1">
      <alignment horizontal="center"/>
    </xf>
    <xf numFmtId="0" fontId="46" fillId="0" borderId="0" xfId="55" applyFont="1" applyAlignment="1">
      <alignment horizontal="center"/>
    </xf>
    <xf numFmtId="0" fontId="39" fillId="0" borderId="0" xfId="55" applyFont="1" applyAlignment="1">
      <alignment horizontal="center" vertical="top"/>
    </xf>
    <xf numFmtId="0" fontId="47" fillId="0" borderId="0" xfId="0" applyFont="1" applyFill="1" applyAlignment="1">
      <alignment horizontal="center"/>
    </xf>
    <xf numFmtId="0" fontId="13" fillId="0" borderId="0" xfId="0" applyFont="1" applyFill="1"/>
    <xf numFmtId="0" fontId="34" fillId="0" borderId="0" xfId="37" applyFont="1"/>
    <xf numFmtId="0" fontId="55" fillId="0" borderId="0" xfId="55" applyFont="1" applyAlignment="1">
      <alignment horizontal="left" vertical="center"/>
    </xf>
    <xf numFmtId="0" fontId="46" fillId="0" borderId="0" xfId="55" applyFont="1" applyAlignment="1">
      <alignment vertical="center"/>
    </xf>
    <xf numFmtId="0" fontId="39" fillId="0" borderId="0" xfId="55" applyFont="1" applyAlignment="1">
      <alignment vertical="top"/>
    </xf>
    <xf numFmtId="49" fontId="38" fillId="0" borderId="10" xfId="45" applyNumberFormat="1" applyFont="1" applyFill="1" applyBorder="1" applyAlignment="1">
      <alignment horizontal="center" vertical="center"/>
    </xf>
    <xf numFmtId="0" fontId="44" fillId="0" borderId="0" xfId="0" applyFont="1" applyFill="1" applyAlignment="1">
      <alignment vertical="center"/>
    </xf>
    <xf numFmtId="0" fontId="13" fillId="0" borderId="0" xfId="0" applyFont="1" applyFill="1" applyAlignment="1">
      <alignment vertical="center"/>
    </xf>
    <xf numFmtId="0" fontId="46" fillId="0" borderId="0" xfId="55" applyFont="1" applyAlignment="1"/>
    <xf numFmtId="0" fontId="40" fillId="0" borderId="0" xfId="55" applyFont="1" applyAlignment="1">
      <alignment vertical="center"/>
    </xf>
    <xf numFmtId="0" fontId="36" fillId="0" borderId="0" xfId="44" applyFont="1" applyFill="1" applyBorder="1" applyAlignment="1">
      <alignment horizontal="center" vertical="center"/>
    </xf>
    <xf numFmtId="0" fontId="13" fillId="0" borderId="10" xfId="0" applyFont="1" applyBorder="1" applyAlignment="1">
      <alignment horizontal="center" vertical="center"/>
    </xf>
    <xf numFmtId="0" fontId="39" fillId="0" borderId="0" xfId="55" applyFont="1" applyAlignment="1">
      <alignment horizontal="center" vertical="top"/>
    </xf>
    <xf numFmtId="0" fontId="46" fillId="0" borderId="0" xfId="55" applyFont="1" applyAlignment="1">
      <alignment horizontal="center"/>
    </xf>
    <xf numFmtId="0" fontId="47" fillId="0" borderId="0" xfId="0" applyFont="1" applyFill="1" applyAlignment="1">
      <alignment horizontal="center"/>
    </xf>
    <xf numFmtId="0" fontId="14" fillId="0" borderId="0" xfId="0" applyFont="1" applyFill="1" applyAlignment="1">
      <alignment horizontal="center"/>
    </xf>
    <xf numFmtId="0" fontId="34" fillId="0" borderId="0" xfId="37" applyFont="1"/>
    <xf numFmtId="0" fontId="47" fillId="0" borderId="0" xfId="0" applyFont="1" applyFill="1" applyAlignment="1">
      <alignment horizontal="center"/>
    </xf>
    <xf numFmtId="0" fontId="47" fillId="0" borderId="0" xfId="0" applyFont="1" applyFill="1" applyAlignment="1">
      <alignment horizontal="center"/>
    </xf>
    <xf numFmtId="0" fontId="39" fillId="0" borderId="0" xfId="55" applyFont="1" applyAlignment="1">
      <alignment horizontal="center" vertical="top"/>
    </xf>
    <xf numFmtId="0" fontId="14" fillId="0" borderId="0" xfId="0" applyFont="1" applyFill="1" applyAlignment="1">
      <alignment horizontal="center"/>
    </xf>
    <xf numFmtId="0" fontId="14" fillId="0" borderId="0" xfId="0" applyFont="1" applyFill="1" applyAlignment="1">
      <alignment horizontal="center" vertical="center"/>
    </xf>
    <xf numFmtId="0" fontId="14" fillId="0" borderId="0" xfId="0" applyFont="1" applyFill="1" applyAlignment="1"/>
    <xf numFmtId="0" fontId="34" fillId="0" borderId="0" xfId="37" applyFont="1" applyAlignment="1"/>
    <xf numFmtId="0" fontId="13" fillId="0" borderId="10" xfId="0" applyFont="1" applyBorder="1" applyAlignment="1">
      <alignment horizontal="center" vertical="center" wrapText="1"/>
    </xf>
    <xf numFmtId="0" fontId="14" fillId="0" borderId="0" xfId="0" applyFont="1" applyFill="1" applyAlignment="1">
      <alignment horizontal="center"/>
    </xf>
    <xf numFmtId="0" fontId="36" fillId="0" borderId="0" xfId="44" applyFont="1" applyFill="1" applyBorder="1" applyAlignment="1">
      <alignment horizontal="center"/>
    </xf>
    <xf numFmtId="0" fontId="34" fillId="0" borderId="0" xfId="37" applyFont="1" applyAlignment="1">
      <alignment horizontal="center"/>
    </xf>
    <xf numFmtId="0" fontId="41" fillId="0" borderId="0" xfId="37" applyFont="1" applyAlignment="1">
      <alignment horizontal="center"/>
    </xf>
    <xf numFmtId="0" fontId="47" fillId="0" borderId="0" xfId="57" applyFont="1" applyAlignment="1">
      <alignment horizontal="center" wrapText="1"/>
    </xf>
    <xf numFmtId="49" fontId="13" fillId="0" borderId="10" xfId="0" applyNumberFormat="1" applyFont="1" applyFill="1" applyBorder="1" applyAlignment="1">
      <alignment horizontal="center" vertical="center" wrapText="1"/>
    </xf>
    <xf numFmtId="0" fontId="39" fillId="0" borderId="11" xfId="55" applyFont="1" applyBorder="1" applyAlignment="1">
      <alignment horizontal="center" vertical="center" wrapText="1"/>
    </xf>
    <xf numFmtId="0" fontId="13" fillId="0" borderId="10" xfId="36" applyFont="1" applyBorder="1" applyAlignment="1">
      <alignment horizontal="center" vertical="center" wrapText="1"/>
    </xf>
    <xf numFmtId="0" fontId="39" fillId="0" borderId="10" xfId="55" applyFont="1" applyFill="1" applyBorder="1" applyAlignment="1">
      <alignment horizontal="center"/>
    </xf>
    <xf numFmtId="0" fontId="39" fillId="0" borderId="10" xfId="55" applyFont="1" applyFill="1" applyBorder="1" applyAlignment="1">
      <alignment horizontal="center" vertical="center" wrapText="1"/>
    </xf>
    <xf numFmtId="49" fontId="34" fillId="0" borderId="10" xfId="37" applyNumberFormat="1" applyFont="1" applyFill="1" applyBorder="1" applyAlignment="1">
      <alignment horizontal="center" vertical="center"/>
    </xf>
    <xf numFmtId="0" fontId="49" fillId="0" borderId="10" xfId="36" applyFont="1" applyBorder="1" applyAlignment="1">
      <alignment horizontal="center" vertical="center" wrapText="1"/>
    </xf>
    <xf numFmtId="0" fontId="39" fillId="0" borderId="0" xfId="37" applyFont="1" applyAlignment="1">
      <alignment horizontal="center"/>
    </xf>
    <xf numFmtId="0" fontId="39" fillId="0" borderId="0" xfId="37" applyFont="1"/>
    <xf numFmtId="0" fontId="13" fillId="0" borderId="10" xfId="0" applyFont="1" applyBorder="1" applyAlignment="1">
      <alignment horizontal="center"/>
    </xf>
    <xf numFmtId="49" fontId="37" fillId="0" borderId="10" xfId="45" applyNumberFormat="1" applyFont="1" applyFill="1" applyBorder="1" applyAlignment="1">
      <alignment horizontal="center" vertical="center"/>
    </xf>
    <xf numFmtId="0" fontId="39" fillId="0" borderId="0" xfId="55" applyFont="1" applyAlignment="1">
      <alignment horizontal="center" vertical="top"/>
    </xf>
    <xf numFmtId="0" fontId="39" fillId="0" borderId="0" xfId="55" applyFont="1" applyAlignment="1">
      <alignment horizontal="center" vertical="center"/>
    </xf>
    <xf numFmtId="0" fontId="41" fillId="0" borderId="0" xfId="37" applyFont="1" applyAlignment="1">
      <alignment horizontal="center"/>
    </xf>
    <xf numFmtId="49" fontId="34" fillId="0" borderId="10" xfId="102" applyNumberFormat="1" applyFont="1" applyFill="1" applyBorder="1" applyAlignment="1">
      <alignment horizontal="center" vertical="center" wrapText="1"/>
    </xf>
    <xf numFmtId="49" fontId="39" fillId="0" borderId="0" xfId="55" applyNumberFormat="1" applyFont="1" applyBorder="1" applyAlignment="1">
      <alignment horizontal="center" vertical="center"/>
    </xf>
    <xf numFmtId="0" fontId="39" fillId="0" borderId="10"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13" fillId="0" borderId="0" xfId="0" applyFont="1" applyFill="1" applyAlignment="1">
      <alignment horizontal="center"/>
    </xf>
    <xf numFmtId="0" fontId="49" fillId="0" borderId="10" xfId="37" applyFont="1" applyFill="1" applyBorder="1" applyAlignment="1">
      <alignment horizontal="center" vertical="center" wrapText="1"/>
    </xf>
    <xf numFmtId="0" fontId="39" fillId="0" borderId="10" xfId="0" applyFont="1" applyFill="1" applyBorder="1" applyAlignment="1">
      <alignment horizontal="center" vertical="center" wrapText="1"/>
    </xf>
    <xf numFmtId="49" fontId="34" fillId="0" borderId="0" xfId="37" applyNumberFormat="1" applyFont="1"/>
    <xf numFmtId="49" fontId="39" fillId="0" borderId="10" xfId="0" applyNumberFormat="1" applyFont="1" applyFill="1" applyBorder="1" applyAlignment="1">
      <alignment horizontal="center" vertical="center" wrapText="1"/>
    </xf>
    <xf numFmtId="0" fontId="34" fillId="0" borderId="0" xfId="37" applyFont="1" applyFill="1" applyBorder="1" applyAlignment="1"/>
    <xf numFmtId="49" fontId="34" fillId="0" borderId="0" xfId="37" applyNumberFormat="1" applyFont="1" applyFill="1"/>
    <xf numFmtId="0" fontId="44" fillId="0" borderId="0" xfId="37" applyFont="1" applyFill="1" applyAlignment="1">
      <alignment horizontal="right" vertical="center"/>
    </xf>
    <xf numFmtId="0" fontId="44" fillId="0" borderId="0" xfId="37" applyFont="1" applyFill="1" applyAlignment="1">
      <alignment horizontal="right"/>
    </xf>
    <xf numFmtId="0" fontId="39" fillId="0" borderId="10" xfId="0" applyFont="1" applyFill="1" applyBorder="1" applyAlignment="1">
      <alignment vertical="center" wrapText="1"/>
    </xf>
    <xf numFmtId="0" fontId="41" fillId="0" borderId="0" xfId="37" applyFont="1" applyAlignment="1">
      <alignment horizontal="center" wrapText="1"/>
    </xf>
    <xf numFmtId="0" fontId="39" fillId="0" borderId="10" xfId="0" applyFont="1" applyFill="1" applyBorder="1" applyAlignment="1">
      <alignment horizontal="center" vertical="center" wrapText="1"/>
    </xf>
    <xf numFmtId="49" fontId="39" fillId="0" borderId="10" xfId="0" applyNumberFormat="1"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0" xfId="55" applyFont="1" applyBorder="1" applyAlignment="1">
      <alignment horizontal="center" vertical="center" textRotation="90" wrapText="1"/>
    </xf>
    <xf numFmtId="0" fontId="45" fillId="0" borderId="0" xfId="55" applyFont="1" applyAlignment="1">
      <alignment horizontal="center" vertical="center"/>
    </xf>
    <xf numFmtId="0" fontId="39" fillId="0" borderId="10" xfId="55" applyFont="1" applyBorder="1" applyAlignment="1">
      <alignment horizontal="center" vertical="center" textRotation="90" wrapText="1"/>
    </xf>
    <xf numFmtId="0" fontId="40" fillId="0" borderId="0" xfId="55" applyFont="1" applyBorder="1" applyAlignment="1">
      <alignment horizontal="center" vertical="center" wrapText="1"/>
    </xf>
    <xf numFmtId="0" fontId="45" fillId="0" borderId="0" xfId="55" applyFont="1" applyAlignment="1">
      <alignment horizontal="center" vertical="center"/>
    </xf>
    <xf numFmtId="0" fontId="39" fillId="0" borderId="0" xfId="55" applyFont="1" applyAlignment="1">
      <alignment horizontal="center" vertical="center"/>
    </xf>
    <xf numFmtId="0" fontId="39" fillId="0" borderId="10" xfId="55" applyFont="1" applyFill="1" applyBorder="1" applyAlignment="1">
      <alignment horizontal="center" wrapText="1"/>
    </xf>
    <xf numFmtId="0" fontId="51" fillId="0" borderId="10" xfId="55" applyFont="1" applyBorder="1"/>
    <xf numFmtId="0" fontId="39" fillId="24" borderId="10" xfId="55" applyFont="1" applyFill="1" applyBorder="1" applyAlignment="1">
      <alignment horizontal="center" vertical="center" wrapText="1"/>
    </xf>
    <xf numFmtId="0" fontId="39" fillId="0" borderId="10" xfId="55" applyFont="1" applyFill="1" applyBorder="1" applyAlignment="1">
      <alignment horizontal="center" vertical="center" textRotation="90"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vertical="center" textRotation="90" wrapText="1"/>
    </xf>
    <xf numFmtId="0" fontId="13" fillId="0" borderId="10" xfId="0" applyFont="1" applyBorder="1" applyAlignment="1">
      <alignment horizontal="center" vertical="center" wrapText="1"/>
    </xf>
    <xf numFmtId="0" fontId="37" fillId="0" borderId="10" xfId="45" applyFont="1" applyFill="1" applyBorder="1" applyAlignment="1">
      <alignment horizontal="center" vertical="center" wrapText="1"/>
    </xf>
    <xf numFmtId="0" fontId="37" fillId="0" borderId="10" xfId="45" applyFont="1" applyFill="1" applyBorder="1" applyAlignment="1">
      <alignment horizontal="center" vertical="center"/>
    </xf>
    <xf numFmtId="0" fontId="39" fillId="0" borderId="0" xfId="55" applyFont="1" applyBorder="1" applyAlignment="1">
      <alignment horizontal="center" vertical="center" wrapText="1"/>
    </xf>
    <xf numFmtId="0" fontId="39" fillId="0" borderId="10" xfId="55" applyFont="1" applyBorder="1" applyAlignment="1">
      <alignment horizontal="center" vertical="center" wrapText="1"/>
    </xf>
    <xf numFmtId="0" fontId="13" fillId="0" borderId="10" xfId="0" applyFont="1" applyFill="1" applyBorder="1" applyAlignment="1">
      <alignment horizontal="center" vertical="center" textRotation="90" wrapText="1"/>
    </xf>
    <xf numFmtId="0" fontId="37" fillId="0" borderId="10" xfId="45" applyFont="1" applyFill="1" applyBorder="1" applyAlignment="1">
      <alignment horizontal="center" vertical="center"/>
    </xf>
    <xf numFmtId="0" fontId="34" fillId="0" borderId="10" xfId="37" applyFont="1" applyFill="1" applyBorder="1" applyAlignment="1">
      <alignment horizontal="center" vertical="center" wrapText="1"/>
    </xf>
    <xf numFmtId="0" fontId="34" fillId="0" borderId="10" xfId="37" applyFont="1" applyBorder="1" applyAlignment="1">
      <alignment horizontal="center" vertical="center" wrapText="1"/>
    </xf>
    <xf numFmtId="0" fontId="13" fillId="0" borderId="10" xfId="46" applyFont="1" applyBorder="1" applyAlignment="1">
      <alignment horizontal="center" vertical="center" wrapText="1"/>
    </xf>
    <xf numFmtId="0" fontId="49" fillId="0" borderId="10" xfId="0" applyFont="1" applyFill="1" applyBorder="1" applyAlignment="1">
      <alignment horizontal="center" vertical="center" wrapText="1"/>
    </xf>
    <xf numFmtId="49" fontId="39" fillId="25" borderId="10" xfId="55" applyNumberFormat="1" applyFont="1" applyFill="1" applyBorder="1" applyAlignment="1">
      <alignment horizontal="center" vertical="center"/>
    </xf>
    <xf numFmtId="0" fontId="39" fillId="25" borderId="10" xfId="55" applyFont="1" applyFill="1" applyBorder="1" applyAlignment="1">
      <alignment horizontal="center" vertical="center" wrapText="1"/>
    </xf>
    <xf numFmtId="0" fontId="13" fillId="25" borderId="10" xfId="0" applyFont="1" applyFill="1" applyBorder="1" applyAlignment="1">
      <alignment horizontal="center" vertical="center"/>
    </xf>
    <xf numFmtId="0" fontId="13" fillId="25" borderId="0" xfId="0" applyFont="1" applyFill="1"/>
    <xf numFmtId="0" fontId="44" fillId="0" borderId="10" xfId="0" applyFont="1" applyBorder="1" applyAlignment="1">
      <alignment horizontal="center" vertical="center"/>
    </xf>
    <xf numFmtId="0" fontId="45" fillId="0" borderId="0" xfId="55" applyFont="1" applyAlignment="1">
      <alignment horizontal="center" vertical="center" wrapText="1"/>
    </xf>
    <xf numFmtId="0" fontId="39" fillId="0" borderId="10" xfId="55" applyFont="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vertical="center" textRotation="90" wrapText="1"/>
    </xf>
    <xf numFmtId="0" fontId="13" fillId="0" borderId="10" xfId="0" applyFont="1" applyFill="1" applyBorder="1" applyAlignment="1">
      <alignment horizontal="center" vertical="center"/>
    </xf>
    <xf numFmtId="0" fontId="13" fillId="0" borderId="10" xfId="0" applyFont="1" applyBorder="1" applyAlignment="1">
      <alignment horizontal="center" vertical="center" wrapText="1"/>
    </xf>
    <xf numFmtId="0" fontId="37" fillId="0" borderId="10" xfId="45" applyFont="1" applyFill="1" applyBorder="1" applyAlignment="1">
      <alignment horizontal="center" vertical="center" wrapText="1"/>
    </xf>
    <xf numFmtId="0" fontId="34" fillId="0" borderId="10" xfId="37" applyFont="1" applyFill="1" applyBorder="1" applyAlignment="1">
      <alignment horizontal="center" vertical="center" wrapText="1"/>
    </xf>
    <xf numFmtId="0" fontId="34" fillId="0" borderId="10" xfId="37" applyFont="1" applyBorder="1" applyAlignment="1">
      <alignment horizontal="center" vertical="center" wrapText="1"/>
    </xf>
    <xf numFmtId="0" fontId="13" fillId="0" borderId="10" xfId="46" applyFont="1" applyBorder="1" applyAlignment="1">
      <alignment horizontal="center" vertical="center" wrapText="1"/>
    </xf>
    <xf numFmtId="0" fontId="34" fillId="0" borderId="10" xfId="37" applyFont="1" applyBorder="1" applyAlignment="1">
      <alignment horizontal="center" vertical="center"/>
    </xf>
    <xf numFmtId="0" fontId="49" fillId="0" borderId="10" xfId="37" applyFont="1" applyFill="1" applyBorder="1" applyAlignment="1">
      <alignment horizontal="center" vertical="center" wrapText="1"/>
    </xf>
    <xf numFmtId="0" fontId="49" fillId="0" borderId="10" xfId="0" applyFont="1" applyFill="1" applyBorder="1" applyAlignment="1">
      <alignment horizontal="center" vertical="center" wrapText="1"/>
    </xf>
    <xf numFmtId="0" fontId="34" fillId="0" borderId="18" xfId="37" applyFont="1" applyBorder="1" applyAlignment="1">
      <alignment horizontal="center" vertical="center" wrapText="1"/>
    </xf>
    <xf numFmtId="0" fontId="34" fillId="0" borderId="10" xfId="55" applyFont="1" applyBorder="1" applyAlignment="1">
      <alignment horizontal="center" vertical="center" wrapText="1"/>
    </xf>
    <xf numFmtId="0" fontId="34" fillId="0" borderId="10" xfId="102" applyFont="1" applyFill="1" applyBorder="1" applyAlignment="1">
      <alignment horizontal="center" vertical="center" wrapText="1"/>
    </xf>
    <xf numFmtId="0" fontId="37" fillId="0" borderId="10" xfId="45" applyFont="1" applyBorder="1" applyAlignment="1">
      <alignment horizontal="center" vertical="center"/>
    </xf>
    <xf numFmtId="0" fontId="51" fillId="0" borderId="10" xfId="55" applyFont="1" applyBorder="1" applyAlignment="1">
      <alignment horizontal="center" vertical="center"/>
    </xf>
    <xf numFmtId="0" fontId="39" fillId="25" borderId="10" xfId="55" applyFont="1" applyFill="1" applyBorder="1" applyAlignment="1">
      <alignment horizontal="center" vertical="center"/>
    </xf>
    <xf numFmtId="0" fontId="51" fillId="25" borderId="0" xfId="55" applyFont="1" applyFill="1"/>
    <xf numFmtId="0" fontId="13" fillId="0" borderId="0" xfId="0" applyFont="1"/>
    <xf numFmtId="0" fontId="13" fillId="0" borderId="10" xfId="0" applyFont="1" applyFill="1" applyBorder="1" applyAlignment="1">
      <alignment horizontal="center" vertical="center" wrapText="1"/>
    </xf>
    <xf numFmtId="0" fontId="34" fillId="0" borderId="10" xfId="37" applyFont="1" applyBorder="1" applyAlignment="1">
      <alignment horizontal="center" vertical="center" wrapText="1"/>
    </xf>
    <xf numFmtId="0" fontId="39" fillId="0" borderId="10" xfId="0" applyFont="1" applyFill="1" applyBorder="1" applyAlignment="1">
      <alignment horizontal="center" vertical="center" wrapText="1"/>
    </xf>
    <xf numFmtId="2" fontId="39" fillId="25" borderId="10" xfId="55" applyNumberFormat="1" applyFont="1" applyFill="1" applyBorder="1" applyAlignment="1">
      <alignment horizontal="center" vertical="center"/>
    </xf>
    <xf numFmtId="49" fontId="34" fillId="0" borderId="18" xfId="37" applyNumberFormat="1" applyFont="1" applyBorder="1" applyAlignment="1">
      <alignment horizontal="center" vertical="center" wrapText="1"/>
    </xf>
    <xf numFmtId="0" fontId="13" fillId="24" borderId="10" xfId="0" applyFont="1" applyFill="1" applyBorder="1" applyAlignment="1">
      <alignment horizontal="center" vertical="center" wrapText="1"/>
    </xf>
    <xf numFmtId="168" fontId="13" fillId="25" borderId="10" xfId="0" applyNumberFormat="1" applyFont="1" applyFill="1" applyBorder="1" applyAlignment="1">
      <alignment horizontal="center" vertical="center"/>
    </xf>
    <xf numFmtId="0" fontId="13" fillId="0" borderId="10" xfId="37" applyFont="1" applyBorder="1" applyAlignment="1">
      <alignment vertical="center" wrapText="1"/>
    </xf>
    <xf numFmtId="0" fontId="58" fillId="0" borderId="10" xfId="37" applyFont="1" applyBorder="1" applyAlignment="1">
      <alignment horizontal="center" vertical="center" wrapText="1"/>
    </xf>
    <xf numFmtId="0" fontId="39" fillId="0" borderId="10" xfId="0" applyFont="1" applyFill="1" applyBorder="1" applyAlignment="1">
      <alignment horizontal="center" vertical="center" wrapText="1"/>
    </xf>
    <xf numFmtId="0" fontId="39" fillId="25" borderId="0" xfId="55" applyFont="1" applyFill="1"/>
    <xf numFmtId="0" fontId="13" fillId="25" borderId="10" xfId="0" applyFont="1" applyFill="1" applyBorder="1" applyAlignment="1">
      <alignment horizontal="center" vertical="center" wrapText="1"/>
    </xf>
    <xf numFmtId="2" fontId="13" fillId="25" borderId="10" xfId="0" applyNumberFormat="1" applyFont="1" applyFill="1" applyBorder="1" applyAlignment="1">
      <alignment horizontal="center" vertical="center" wrapText="1"/>
    </xf>
    <xf numFmtId="2" fontId="13" fillId="25" borderId="10" xfId="0" applyNumberFormat="1" applyFont="1" applyFill="1" applyBorder="1" applyAlignment="1">
      <alignment horizontal="center" vertical="center"/>
    </xf>
    <xf numFmtId="168" fontId="34" fillId="0" borderId="18" xfId="37" applyNumberFormat="1" applyFont="1" applyBorder="1" applyAlignment="1">
      <alignment horizontal="center" vertical="center" wrapText="1"/>
    </xf>
    <xf numFmtId="0" fontId="13" fillId="25" borderId="0" xfId="0" applyFont="1" applyFill="1" applyBorder="1"/>
    <xf numFmtId="0" fontId="34" fillId="25" borderId="10" xfId="37" applyFont="1" applyFill="1" applyBorder="1" applyAlignment="1">
      <alignment horizontal="center" vertical="center"/>
    </xf>
    <xf numFmtId="0" fontId="34" fillId="25" borderId="0" xfId="37" applyFont="1" applyFill="1" applyAlignment="1">
      <alignment horizontal="center" vertical="center"/>
    </xf>
    <xf numFmtId="0" fontId="34" fillId="25" borderId="0" xfId="37" applyFont="1" applyFill="1" applyAlignment="1">
      <alignment vertical="center"/>
    </xf>
    <xf numFmtId="0" fontId="34" fillId="25" borderId="0" xfId="37" applyFont="1" applyFill="1"/>
    <xf numFmtId="0" fontId="56" fillId="25" borderId="0" xfId="55" applyFont="1" applyFill="1"/>
    <xf numFmtId="0" fontId="13" fillId="24" borderId="10" xfId="0" applyFont="1" applyFill="1" applyBorder="1" applyAlignment="1">
      <alignment horizontal="center" vertical="center"/>
    </xf>
    <xf numFmtId="49" fontId="39" fillId="24" borderId="10" xfId="55" applyNumberFormat="1" applyFont="1" applyFill="1" applyBorder="1" applyAlignment="1">
      <alignment horizontal="center" vertical="center"/>
    </xf>
    <xf numFmtId="0" fontId="13" fillId="24" borderId="0" xfId="0" applyFont="1" applyFill="1"/>
    <xf numFmtId="0" fontId="51" fillId="24" borderId="0" xfId="55" applyFont="1" applyFill="1"/>
    <xf numFmtId="168" fontId="13" fillId="24" borderId="10" xfId="0" applyNumberFormat="1" applyFont="1" applyFill="1" applyBorder="1" applyAlignment="1">
      <alignment horizontal="center" vertical="center"/>
    </xf>
    <xf numFmtId="0" fontId="56" fillId="24" borderId="0" xfId="55" applyFont="1" applyFill="1"/>
    <xf numFmtId="0" fontId="13" fillId="0" borderId="0" xfId="0" applyFont="1"/>
    <xf numFmtId="49" fontId="39" fillId="26" borderId="10" xfId="55" applyNumberFormat="1" applyFont="1" applyFill="1" applyBorder="1" applyAlignment="1">
      <alignment horizontal="center" vertical="center"/>
    </xf>
    <xf numFmtId="0" fontId="39" fillId="26" borderId="10" xfId="55" applyFont="1" applyFill="1" applyBorder="1" applyAlignment="1">
      <alignment horizontal="center" vertical="center" wrapText="1"/>
    </xf>
    <xf numFmtId="0" fontId="13" fillId="26" borderId="10" xfId="0" applyFont="1" applyFill="1" applyBorder="1" applyAlignment="1">
      <alignment horizontal="center" vertical="center"/>
    </xf>
    <xf numFmtId="0" fontId="13" fillId="26" borderId="10" xfId="0" applyFont="1" applyFill="1" applyBorder="1" applyAlignment="1">
      <alignment horizontal="center" vertical="center" wrapText="1"/>
    </xf>
    <xf numFmtId="0" fontId="13" fillId="26" borderId="10" xfId="0" applyFont="1" applyFill="1" applyBorder="1" applyAlignment="1">
      <alignment horizontal="left" vertical="center" wrapText="1"/>
    </xf>
    <xf numFmtId="0" fontId="39" fillId="26" borderId="10" xfId="55" applyFont="1" applyFill="1" applyBorder="1" applyAlignment="1">
      <alignment horizontal="center" vertical="center"/>
    </xf>
    <xf numFmtId="2" fontId="13" fillId="26" borderId="10" xfId="0" applyNumberFormat="1" applyFont="1" applyFill="1" applyBorder="1" applyAlignment="1">
      <alignment horizontal="center" vertical="center"/>
    </xf>
    <xf numFmtId="2" fontId="39" fillId="25" borderId="10" xfId="55" applyNumberFormat="1" applyFont="1" applyFill="1" applyBorder="1" applyAlignment="1">
      <alignment horizontal="center" vertical="center" wrapText="1"/>
    </xf>
    <xf numFmtId="2" fontId="39" fillId="26" borderId="10" xfId="55" applyNumberFormat="1" applyFont="1" applyFill="1" applyBorder="1" applyAlignment="1">
      <alignment horizontal="center" vertical="center" wrapText="1"/>
    </xf>
    <xf numFmtId="2" fontId="13" fillId="26" borderId="10" xfId="0" applyNumberFormat="1" applyFont="1" applyFill="1" applyBorder="1" applyAlignment="1">
      <alignment horizontal="center" vertical="center" wrapText="1"/>
    </xf>
    <xf numFmtId="2" fontId="39" fillId="26" borderId="10" xfId="55" applyNumberFormat="1" applyFont="1" applyFill="1" applyBorder="1" applyAlignment="1">
      <alignment horizontal="center" vertical="center"/>
    </xf>
    <xf numFmtId="0" fontId="13" fillId="26" borderId="10" xfId="0" applyNumberFormat="1" applyFont="1" applyFill="1" applyBorder="1" applyAlignment="1">
      <alignment horizontal="center" vertical="center"/>
    </xf>
    <xf numFmtId="0" fontId="39" fillId="26" borderId="10" xfId="0" applyNumberFormat="1" applyFont="1" applyFill="1" applyBorder="1" applyAlignment="1" applyProtection="1">
      <alignment horizontal="center" vertical="center" wrapText="1"/>
    </xf>
    <xf numFmtId="2" fontId="13" fillId="0" borderId="10" xfId="0" applyNumberFormat="1" applyFont="1" applyBorder="1" applyAlignment="1">
      <alignment horizontal="center" vertical="center"/>
    </xf>
    <xf numFmtId="2" fontId="13" fillId="0" borderId="10" xfId="0" applyNumberFormat="1" applyFont="1" applyFill="1" applyBorder="1" applyAlignment="1">
      <alignment horizontal="center" vertical="center"/>
    </xf>
    <xf numFmtId="0" fontId="13" fillId="0" borderId="0" xfId="0" applyFont="1"/>
    <xf numFmtId="0" fontId="13" fillId="26" borderId="0" xfId="0" applyFont="1" applyFill="1"/>
    <xf numFmtId="2" fontId="39" fillId="0" borderId="10" xfId="55" applyNumberFormat="1" applyFont="1" applyFill="1" applyBorder="1" applyAlignment="1">
      <alignment horizontal="center" vertical="center" wrapText="1"/>
    </xf>
    <xf numFmtId="0" fontId="13" fillId="0" borderId="0" xfId="0" applyFont="1"/>
    <xf numFmtId="0" fontId="39" fillId="26" borderId="10" xfId="37" applyFont="1" applyFill="1" applyBorder="1" applyAlignment="1">
      <alignment horizontal="center" vertical="center"/>
    </xf>
    <xf numFmtId="0" fontId="34" fillId="26" borderId="10" xfId="37" applyFont="1" applyFill="1" applyBorder="1" applyAlignment="1">
      <alignment horizontal="center" vertical="center" wrapText="1"/>
    </xf>
    <xf numFmtId="0" fontId="34" fillId="26" borderId="10" xfId="37" applyFont="1" applyFill="1" applyBorder="1" applyAlignment="1">
      <alignment horizontal="center" vertical="center"/>
    </xf>
    <xf numFmtId="2" fontId="39" fillId="0" borderId="10" xfId="55" applyNumberFormat="1" applyFont="1" applyBorder="1" applyAlignment="1">
      <alignment horizontal="center" vertical="center"/>
    </xf>
    <xf numFmtId="2" fontId="51" fillId="25" borderId="10" xfId="55" applyNumberFormat="1" applyFont="1" applyFill="1" applyBorder="1" applyAlignment="1">
      <alignment horizontal="center" vertical="center"/>
    </xf>
    <xf numFmtId="0" fontId="39" fillId="25" borderId="10" xfId="55" applyFont="1" applyFill="1" applyBorder="1" applyAlignment="1">
      <alignment horizontal="center" wrapText="1"/>
    </xf>
    <xf numFmtId="0" fontId="13" fillId="26" borderId="10" xfId="0" applyFont="1" applyFill="1" applyBorder="1"/>
    <xf numFmtId="0" fontId="13" fillId="0" borderId="10" xfId="0" applyFont="1" applyFill="1" applyBorder="1" applyAlignment="1">
      <alignment horizontal="center" vertical="center" wrapText="1"/>
    </xf>
    <xf numFmtId="0" fontId="47" fillId="0" borderId="0" xfId="0" applyFont="1" applyFill="1" applyAlignment="1">
      <alignment horizontal="center"/>
    </xf>
    <xf numFmtId="0" fontId="39" fillId="0" borderId="0" xfId="55" applyFont="1" applyAlignment="1">
      <alignment horizontal="center" vertical="top"/>
    </xf>
    <xf numFmtId="0" fontId="13" fillId="0" borderId="0" xfId="0" applyFont="1"/>
    <xf numFmtId="0" fontId="13" fillId="0" borderId="10" xfId="0" applyFont="1" applyFill="1" applyBorder="1" applyAlignment="1">
      <alignment horizontal="center" vertical="center" textRotation="90" wrapText="1"/>
    </xf>
    <xf numFmtId="0" fontId="13" fillId="0" borderId="10" xfId="0" applyFont="1" applyBorder="1" applyAlignment="1">
      <alignment horizontal="center" vertical="center" wrapText="1"/>
    </xf>
    <xf numFmtId="0" fontId="37" fillId="0" borderId="10" xfId="45" applyFont="1" applyFill="1" applyBorder="1" applyAlignment="1">
      <alignment horizontal="center" vertical="center" wrapText="1"/>
    </xf>
    <xf numFmtId="0" fontId="14" fillId="0" borderId="0" xfId="0" applyFont="1" applyFill="1" applyAlignment="1">
      <alignment horizontal="center"/>
    </xf>
    <xf numFmtId="0" fontId="14" fillId="0" borderId="0" xfId="46" applyFont="1" applyFill="1" applyBorder="1" applyAlignment="1">
      <alignment horizontal="center"/>
    </xf>
    <xf numFmtId="0" fontId="39" fillId="0" borderId="11" xfId="0" applyFont="1" applyFill="1" applyBorder="1" applyAlignment="1">
      <alignment horizontal="center" vertical="center" wrapText="1"/>
    </xf>
    <xf numFmtId="0" fontId="39" fillId="0" borderId="10" xfId="0" applyFont="1" applyFill="1" applyBorder="1" applyAlignment="1">
      <alignment horizontal="center" vertical="center" wrapText="1"/>
    </xf>
    <xf numFmtId="169" fontId="39" fillId="26" borderId="10" xfId="0" applyNumberFormat="1" applyFont="1" applyFill="1" applyBorder="1" applyAlignment="1">
      <alignment horizontal="center" vertical="center" wrapText="1"/>
    </xf>
    <xf numFmtId="0" fontId="13" fillId="0" borderId="0" xfId="0" applyFont="1"/>
    <xf numFmtId="0" fontId="13" fillId="0" borderId="0" xfId="0" applyFont="1"/>
    <xf numFmtId="0" fontId="13" fillId="0" borderId="0" xfId="0" applyFont="1"/>
    <xf numFmtId="0" fontId="13" fillId="26" borderId="10" xfId="0" applyFont="1" applyFill="1" applyBorder="1" applyAlignment="1">
      <alignment horizontal="center" vertical="center" wrapText="1"/>
    </xf>
    <xf numFmtId="0" fontId="13" fillId="26" borderId="10" xfId="0" applyFont="1" applyFill="1" applyBorder="1" applyAlignment="1">
      <alignment horizontal="left" vertical="center" wrapText="1"/>
    </xf>
    <xf numFmtId="0" fontId="13" fillId="0" borderId="0" xfId="0" applyFont="1"/>
    <xf numFmtId="0" fontId="13" fillId="0" borderId="0" xfId="0" applyFont="1" applyFill="1"/>
    <xf numFmtId="2" fontId="13" fillId="25" borderId="10" xfId="0" applyNumberFormat="1" applyFont="1" applyFill="1" applyBorder="1" applyAlignment="1">
      <alignment horizontal="center" vertical="center"/>
    </xf>
    <xf numFmtId="2" fontId="13" fillId="26" borderId="10" xfId="0" applyNumberFormat="1" applyFont="1" applyFill="1" applyBorder="1" applyAlignment="1">
      <alignment horizontal="center" vertical="center"/>
    </xf>
    <xf numFmtId="2" fontId="39" fillId="26" borderId="10" xfId="55" applyNumberFormat="1" applyFont="1" applyFill="1" applyBorder="1" applyAlignment="1">
      <alignment horizontal="center" vertical="center"/>
    </xf>
    <xf numFmtId="0" fontId="13" fillId="26" borderId="10" xfId="0" applyNumberFormat="1" applyFont="1" applyFill="1" applyBorder="1" applyAlignment="1">
      <alignment horizontal="center" vertical="center"/>
    </xf>
    <xf numFmtId="2" fontId="13" fillId="26" borderId="10" xfId="461" applyNumberFormat="1" applyFont="1" applyFill="1" applyBorder="1" applyAlignment="1">
      <alignment horizontal="center" vertical="center"/>
    </xf>
    <xf numFmtId="0" fontId="74" fillId="26" borderId="10" xfId="272" applyFont="1" applyFill="1" applyBorder="1" applyAlignment="1">
      <alignment horizontal="center" vertical="center" wrapText="1"/>
    </xf>
    <xf numFmtId="2" fontId="13" fillId="26" borderId="10" xfId="461" applyNumberFormat="1" applyFont="1" applyFill="1" applyBorder="1" applyAlignment="1">
      <alignment horizontal="center" vertical="center"/>
    </xf>
    <xf numFmtId="2" fontId="13" fillId="26" borderId="10" xfId="461" applyNumberFormat="1" applyFont="1" applyFill="1" applyBorder="1" applyAlignment="1">
      <alignment horizontal="center" vertical="center"/>
    </xf>
    <xf numFmtId="2" fontId="13" fillId="26" borderId="10" xfId="461" applyNumberFormat="1" applyFont="1" applyFill="1" applyBorder="1" applyAlignment="1">
      <alignment horizontal="center" vertical="center"/>
    </xf>
    <xf numFmtId="2" fontId="13" fillId="26" borderId="10" xfId="461" applyNumberFormat="1" applyFont="1" applyFill="1" applyBorder="1" applyAlignment="1">
      <alignment horizontal="center" vertical="center"/>
    </xf>
    <xf numFmtId="2" fontId="13" fillId="26" borderId="10" xfId="461" applyNumberFormat="1" applyFont="1" applyFill="1" applyBorder="1" applyAlignment="1">
      <alignment horizontal="center" vertical="center"/>
    </xf>
    <xf numFmtId="2" fontId="13" fillId="26" borderId="10" xfId="461" applyNumberFormat="1" applyFont="1" applyFill="1" applyBorder="1" applyAlignment="1">
      <alignment horizontal="center" vertical="center"/>
    </xf>
    <xf numFmtId="2" fontId="13" fillId="26" borderId="10" xfId="461" applyNumberFormat="1" applyFont="1" applyFill="1" applyBorder="1" applyAlignment="1">
      <alignment horizontal="center" vertical="center"/>
    </xf>
    <xf numFmtId="0" fontId="51" fillId="0" borderId="0" xfId="55" applyFont="1"/>
    <xf numFmtId="2" fontId="39" fillId="25" borderId="10" xfId="55" applyNumberFormat="1" applyFont="1" applyFill="1" applyBorder="1" applyAlignment="1">
      <alignment horizontal="center" vertical="center"/>
    </xf>
    <xf numFmtId="0" fontId="13" fillId="0" borderId="0" xfId="0" applyFont="1"/>
    <xf numFmtId="0" fontId="56" fillId="0" borderId="0" xfId="55" applyFont="1"/>
    <xf numFmtId="0" fontId="13" fillId="25" borderId="0" xfId="0" applyFont="1" applyFill="1"/>
    <xf numFmtId="2" fontId="13" fillId="25" borderId="10" xfId="0" applyNumberFormat="1" applyFont="1" applyFill="1" applyBorder="1" applyAlignment="1">
      <alignment horizontal="center" vertical="center" wrapText="1"/>
    </xf>
    <xf numFmtId="2" fontId="13" fillId="25" borderId="10" xfId="0" applyNumberFormat="1" applyFont="1" applyFill="1" applyBorder="1" applyAlignment="1">
      <alignment horizontal="center" vertical="center"/>
    </xf>
    <xf numFmtId="0" fontId="34" fillId="25" borderId="0" xfId="37" applyFont="1" applyFill="1" applyAlignment="1">
      <alignment horizontal="center" vertical="center"/>
    </xf>
    <xf numFmtId="0" fontId="34" fillId="25" borderId="0" xfId="37" applyFont="1" applyFill="1" applyAlignment="1">
      <alignment vertical="center"/>
    </xf>
    <xf numFmtId="0" fontId="34" fillId="25" borderId="0" xfId="37" applyFont="1" applyFill="1"/>
    <xf numFmtId="0" fontId="56" fillId="25" borderId="0" xfId="55" applyFont="1" applyFill="1"/>
    <xf numFmtId="49" fontId="39" fillId="26" borderId="10" xfId="55" applyNumberFormat="1" applyFont="1" applyFill="1" applyBorder="1" applyAlignment="1">
      <alignment horizontal="center" vertical="center"/>
    </xf>
    <xf numFmtId="0" fontId="39" fillId="26" borderId="10" xfId="55" applyFont="1" applyFill="1" applyBorder="1" applyAlignment="1">
      <alignment horizontal="center" vertical="center" wrapText="1"/>
    </xf>
    <xf numFmtId="0" fontId="13" fillId="26" borderId="10" xfId="0" applyFont="1" applyFill="1" applyBorder="1" applyAlignment="1">
      <alignment horizontal="center" vertical="center"/>
    </xf>
    <xf numFmtId="0" fontId="13" fillId="26" borderId="10" xfId="0" applyFont="1" applyFill="1" applyBorder="1" applyAlignment="1">
      <alignment horizontal="left" vertical="center" wrapText="1"/>
    </xf>
    <xf numFmtId="0" fontId="39" fillId="26" borderId="10" xfId="55" applyFont="1" applyFill="1" applyBorder="1" applyAlignment="1">
      <alignment horizontal="center" vertical="center"/>
    </xf>
    <xf numFmtId="2" fontId="13" fillId="26" borderId="10" xfId="0" applyNumberFormat="1" applyFont="1" applyFill="1" applyBorder="1" applyAlignment="1">
      <alignment horizontal="center" vertical="center"/>
    </xf>
    <xf numFmtId="2" fontId="39" fillId="26" borderId="10" xfId="55" applyNumberFormat="1" applyFont="1" applyFill="1" applyBorder="1" applyAlignment="1">
      <alignment horizontal="center" vertical="center" wrapText="1"/>
    </xf>
    <xf numFmtId="2" fontId="13" fillId="26" borderId="10" xfId="0" applyNumberFormat="1" applyFont="1" applyFill="1" applyBorder="1" applyAlignment="1">
      <alignment horizontal="center" vertical="center" wrapText="1"/>
    </xf>
    <xf numFmtId="2" fontId="39" fillId="26" borderId="10" xfId="55" applyNumberFormat="1" applyFont="1" applyFill="1" applyBorder="1" applyAlignment="1">
      <alignment horizontal="center" vertical="center"/>
    </xf>
    <xf numFmtId="0" fontId="39" fillId="26" borderId="10" xfId="0" applyNumberFormat="1" applyFont="1" applyFill="1" applyBorder="1" applyAlignment="1" applyProtection="1">
      <alignment horizontal="center" vertical="center" wrapText="1"/>
    </xf>
    <xf numFmtId="2" fontId="13" fillId="0" borderId="10" xfId="0" applyNumberFormat="1" applyFont="1" applyBorder="1" applyAlignment="1">
      <alignment horizontal="center" vertical="center"/>
    </xf>
    <xf numFmtId="0" fontId="13" fillId="26" borderId="0" xfId="0" applyFont="1" applyFill="1"/>
    <xf numFmtId="0" fontId="39" fillId="26" borderId="10" xfId="37" applyFont="1" applyFill="1" applyBorder="1" applyAlignment="1">
      <alignment horizontal="center" vertical="center"/>
    </xf>
    <xf numFmtId="0" fontId="34" fillId="26" borderId="10" xfId="37" applyFont="1" applyFill="1" applyBorder="1" applyAlignment="1">
      <alignment horizontal="center" vertical="center" wrapText="1"/>
    </xf>
    <xf numFmtId="0" fontId="34" fillId="26" borderId="10" xfId="37" applyFont="1" applyFill="1" applyBorder="1" applyAlignment="1">
      <alignment horizontal="center" vertical="center"/>
    </xf>
    <xf numFmtId="49" fontId="39" fillId="0" borderId="10" xfId="0" applyNumberFormat="1" applyFont="1" applyFill="1" applyBorder="1" applyAlignment="1">
      <alignment horizontal="center" vertical="center" wrapText="1"/>
    </xf>
    <xf numFmtId="0" fontId="39" fillId="0" borderId="10" xfId="0" applyFont="1" applyFill="1" applyBorder="1" applyAlignment="1">
      <alignment horizontal="center" vertical="center" wrapText="1"/>
    </xf>
    <xf numFmtId="0" fontId="46" fillId="0" borderId="0" xfId="55" applyFont="1" applyFill="1" applyAlignment="1">
      <alignment vertical="center"/>
    </xf>
    <xf numFmtId="0" fontId="39" fillId="0" borderId="0" xfId="55" applyFont="1" applyFill="1" applyAlignment="1">
      <alignment vertical="top"/>
    </xf>
    <xf numFmtId="0" fontId="39" fillId="0" borderId="0" xfId="0" applyFont="1" applyFill="1"/>
    <xf numFmtId="0" fontId="45" fillId="0" borderId="0" xfId="37" applyFont="1" applyFill="1" applyAlignment="1">
      <alignment horizontal="right" vertical="center"/>
    </xf>
    <xf numFmtId="0" fontId="39" fillId="0" borderId="0" xfId="0" applyFont="1"/>
    <xf numFmtId="0" fontId="45" fillId="0" borderId="0" xfId="37" applyFont="1" applyFill="1" applyAlignment="1">
      <alignment horizontal="right"/>
    </xf>
    <xf numFmtId="0" fontId="46" fillId="0" borderId="0" xfId="0" applyFont="1" applyFill="1" applyAlignment="1">
      <alignment horizontal="center"/>
    </xf>
    <xf numFmtId="0" fontId="45" fillId="0" borderId="0" xfId="37" applyFont="1" applyAlignment="1">
      <alignment horizontal="right"/>
    </xf>
    <xf numFmtId="0" fontId="46" fillId="0" borderId="0" xfId="0" applyFont="1" applyFill="1" applyAlignment="1">
      <alignment vertical="center"/>
    </xf>
    <xf numFmtId="0" fontId="46" fillId="0" borderId="0" xfId="0" applyFont="1" applyFill="1" applyAlignment="1">
      <alignment horizontal="center" vertical="center"/>
    </xf>
    <xf numFmtId="0" fontId="45" fillId="0" borderId="0" xfId="0" applyFont="1" applyFill="1" applyAlignment="1"/>
    <xf numFmtId="0" fontId="39" fillId="0" borderId="0" xfId="0" applyFont="1" applyFill="1" applyAlignment="1"/>
    <xf numFmtId="0" fontId="39" fillId="0" borderId="0" xfId="0" applyFont="1" applyAlignment="1">
      <alignment horizontal="right"/>
    </xf>
    <xf numFmtId="0" fontId="39" fillId="0" borderId="13" xfId="0" applyFont="1" applyFill="1" applyBorder="1" applyAlignment="1">
      <alignment horizontal="center" vertical="center" textRotation="90" wrapText="1"/>
    </xf>
    <xf numFmtId="0" fontId="39" fillId="0" borderId="13" xfId="0" applyFont="1" applyFill="1" applyBorder="1" applyAlignment="1">
      <alignment vertical="center" textRotation="90" wrapText="1"/>
    </xf>
    <xf numFmtId="0" fontId="39" fillId="0" borderId="10" xfId="0" applyFont="1" applyFill="1" applyBorder="1" applyAlignment="1">
      <alignment horizontal="center" vertical="center" textRotation="90" wrapText="1"/>
    </xf>
    <xf numFmtId="0" fontId="39" fillId="0" borderId="17" xfId="0" applyFont="1" applyFill="1" applyBorder="1" applyAlignment="1">
      <alignment horizontal="center" vertical="center" textRotation="90" wrapText="1"/>
    </xf>
    <xf numFmtId="2" fontId="39" fillId="25" borderId="10" xfId="0" applyNumberFormat="1" applyFont="1" applyFill="1" applyBorder="1" applyAlignment="1">
      <alignment horizontal="center" vertical="center" wrapText="1"/>
    </xf>
    <xf numFmtId="0" fontId="39" fillId="25" borderId="0" xfId="0" applyFont="1" applyFill="1"/>
    <xf numFmtId="2" fontId="39" fillId="0" borderId="10" xfId="0" applyNumberFormat="1" applyFont="1" applyFill="1" applyBorder="1" applyAlignment="1">
      <alignment horizontal="center" vertical="center" wrapText="1"/>
    </xf>
    <xf numFmtId="2" fontId="39" fillId="26" borderId="10" xfId="0" applyNumberFormat="1" applyFont="1" applyFill="1" applyBorder="1" applyAlignment="1">
      <alignment horizontal="center" vertical="center"/>
    </xf>
    <xf numFmtId="0" fontId="39" fillId="26" borderId="10" xfId="0" applyNumberFormat="1" applyFont="1" applyFill="1" applyBorder="1" applyAlignment="1">
      <alignment horizontal="center" vertical="center"/>
    </xf>
    <xf numFmtId="2" fontId="39" fillId="26" borderId="10" xfId="0" applyNumberFormat="1" applyFont="1" applyFill="1" applyBorder="1" applyAlignment="1">
      <alignment horizontal="center" vertical="center" wrapText="1"/>
    </xf>
    <xf numFmtId="0" fontId="39" fillId="26" borderId="0" xfId="0" applyFont="1" applyFill="1"/>
    <xf numFmtId="0" fontId="39" fillId="26" borderId="10" xfId="272" applyFont="1" applyFill="1" applyBorder="1" applyAlignment="1">
      <alignment horizontal="center" vertical="center" wrapText="1"/>
    </xf>
    <xf numFmtId="2" fontId="39" fillId="26" borderId="10" xfId="461" applyNumberFormat="1" applyFont="1" applyFill="1" applyBorder="1" applyAlignment="1">
      <alignment horizontal="center" vertical="center"/>
    </xf>
    <xf numFmtId="164" fontId="39" fillId="25" borderId="10" xfId="273" applyNumberFormat="1" applyFont="1" applyFill="1" applyBorder="1" applyAlignment="1">
      <alignment horizontal="center" vertical="center" wrapText="1"/>
    </xf>
    <xf numFmtId="0" fontId="39" fillId="26" borderId="10" xfId="0" applyFont="1" applyFill="1" applyBorder="1" applyAlignment="1">
      <alignment horizontal="left" vertical="center" wrapText="1"/>
    </xf>
    <xf numFmtId="0" fontId="39" fillId="26" borderId="10" xfId="0" applyFont="1" applyFill="1" applyBorder="1" applyAlignment="1">
      <alignment horizontal="center" vertical="center" wrapText="1"/>
    </xf>
    <xf numFmtId="2" fontId="39" fillId="26" borderId="10" xfId="0" applyNumberFormat="1" applyFont="1" applyFill="1" applyBorder="1" applyAlignment="1">
      <alignment horizontal="left" vertical="center" wrapText="1"/>
    </xf>
    <xf numFmtId="168" fontId="39" fillId="0" borderId="10" xfId="0" applyNumberFormat="1" applyFont="1" applyFill="1" applyBorder="1" applyAlignment="1">
      <alignment horizontal="center" vertical="center" wrapText="1"/>
    </xf>
    <xf numFmtId="0" fontId="39" fillId="0" borderId="0" xfId="0" applyFont="1" applyFill="1" applyBorder="1"/>
    <xf numFmtId="0" fontId="39" fillId="0" borderId="0" xfId="0" applyFont="1" applyBorder="1"/>
    <xf numFmtId="0" fontId="39" fillId="0" borderId="0" xfId="0" applyFont="1" applyFill="1" applyBorder="1" applyAlignment="1">
      <alignment wrapText="1"/>
    </xf>
    <xf numFmtId="0" fontId="39" fillId="0" borderId="0" xfId="0" applyFont="1" applyFill="1" applyAlignment="1">
      <alignment wrapText="1"/>
    </xf>
    <xf numFmtId="0" fontId="39" fillId="0" borderId="0" xfId="0" applyFont="1" applyAlignment="1">
      <alignment wrapText="1"/>
    </xf>
    <xf numFmtId="0" fontId="39" fillId="0" borderId="0" xfId="0" applyFont="1" applyFill="1" applyBorder="1" applyAlignment="1"/>
    <xf numFmtId="0" fontId="39" fillId="0" borderId="10" xfId="0" applyFont="1" applyFill="1" applyBorder="1" applyAlignment="1">
      <alignment horizontal="center" vertical="center" textRotation="90" wrapText="1"/>
    </xf>
    <xf numFmtId="0" fontId="0" fillId="0" borderId="0" xfId="0" applyAlignment="1">
      <alignment horizontal="center" wrapText="1"/>
    </xf>
    <xf numFmtId="2" fontId="39" fillId="24" borderId="10" xfId="55" applyNumberFormat="1" applyFont="1" applyFill="1" applyBorder="1" applyAlignment="1">
      <alignment horizontal="center" vertical="center"/>
    </xf>
    <xf numFmtId="0" fontId="39" fillId="24" borderId="10" xfId="0" applyNumberFormat="1" applyFont="1" applyFill="1" applyBorder="1" applyAlignment="1" applyProtection="1">
      <alignment horizontal="center" vertical="center" wrapText="1"/>
    </xf>
    <xf numFmtId="2" fontId="13" fillId="24" borderId="10" xfId="0" applyNumberFormat="1" applyFont="1" applyFill="1" applyBorder="1" applyAlignment="1">
      <alignment horizontal="center" vertical="center"/>
    </xf>
    <xf numFmtId="0" fontId="39" fillId="0" borderId="0" xfId="0" applyFont="1"/>
    <xf numFmtId="0" fontId="34" fillId="0" borderId="0" xfId="37" applyFont="1" applyAlignment="1">
      <alignment horizontal="center"/>
    </xf>
    <xf numFmtId="0" fontId="39" fillId="0" borderId="12" xfId="55" applyFont="1" applyBorder="1" applyAlignment="1">
      <alignment horizontal="center" vertical="center" textRotation="90" wrapText="1"/>
    </xf>
    <xf numFmtId="0" fontId="39" fillId="0" borderId="18" xfId="55" applyFont="1" applyBorder="1" applyAlignment="1">
      <alignment horizontal="center" vertical="center" textRotation="90" wrapText="1"/>
    </xf>
    <xf numFmtId="0" fontId="39" fillId="0" borderId="10" xfId="55" applyFont="1" applyBorder="1" applyAlignment="1">
      <alignment horizontal="center" vertical="center" textRotation="90" wrapText="1"/>
    </xf>
    <xf numFmtId="0" fontId="39" fillId="0" borderId="10" xfId="55" applyFont="1" applyBorder="1" applyAlignment="1">
      <alignment horizontal="center" vertical="center" wrapText="1"/>
    </xf>
    <xf numFmtId="0" fontId="46" fillId="0" borderId="0" xfId="55" applyFont="1" applyAlignment="1">
      <alignment horizontal="center"/>
    </xf>
    <xf numFmtId="0" fontId="44" fillId="0" borderId="0" xfId="0" applyFont="1" applyFill="1" applyAlignment="1">
      <alignment horizontal="center"/>
    </xf>
    <xf numFmtId="0" fontId="40" fillId="0" borderId="0" xfId="55" applyFont="1" applyBorder="1" applyAlignment="1">
      <alignment horizontal="center" vertical="center" wrapText="1"/>
    </xf>
    <xf numFmtId="0" fontId="46" fillId="0" borderId="0" xfId="55" applyFont="1" applyAlignment="1">
      <alignment horizontal="center" vertical="center"/>
    </xf>
    <xf numFmtId="0" fontId="45" fillId="0" borderId="0" xfId="55" applyFont="1" applyAlignment="1">
      <alignment horizontal="center" vertical="center"/>
    </xf>
    <xf numFmtId="0" fontId="39" fillId="0" borderId="0" xfId="55" applyFont="1" applyAlignment="1">
      <alignment horizontal="center" vertical="top"/>
    </xf>
    <xf numFmtId="0" fontId="13" fillId="0" borderId="0" xfId="0" applyFont="1" applyFill="1" applyAlignment="1">
      <alignment horizontal="center"/>
    </xf>
    <xf numFmtId="0" fontId="39" fillId="0" borderId="10" xfId="55" applyNumberFormat="1" applyFont="1" applyBorder="1" applyAlignment="1">
      <alignment horizontal="center" vertical="center" textRotation="90" wrapText="1"/>
    </xf>
    <xf numFmtId="0" fontId="39" fillId="0" borderId="12" xfId="55" applyFont="1" applyFill="1" applyBorder="1" applyAlignment="1">
      <alignment horizontal="center" vertical="center" textRotation="90" wrapText="1"/>
    </xf>
    <xf numFmtId="0" fontId="39" fillId="0" borderId="18" xfId="55" applyFont="1" applyFill="1" applyBorder="1" applyAlignment="1">
      <alignment horizontal="center" vertical="center" textRotation="90" wrapText="1"/>
    </xf>
    <xf numFmtId="0" fontId="39" fillId="0" borderId="0" xfId="0" applyFont="1" applyFill="1" applyBorder="1" applyAlignment="1">
      <alignment horizontal="left" wrapText="1"/>
    </xf>
    <xf numFmtId="0" fontId="39" fillId="0" borderId="0" xfId="0" applyFont="1" applyFill="1" applyBorder="1" applyAlignment="1">
      <alignment horizontal="left"/>
    </xf>
    <xf numFmtId="0" fontId="39" fillId="0" borderId="0" xfId="0" applyFont="1" applyFill="1" applyAlignment="1">
      <alignment horizontal="left" vertical="center" wrapText="1"/>
    </xf>
    <xf numFmtId="0" fontId="39" fillId="0" borderId="0" xfId="0" applyFont="1" applyFill="1" applyAlignment="1">
      <alignment wrapText="1"/>
    </xf>
    <xf numFmtId="0" fontId="39" fillId="0" borderId="0" xfId="0" applyFont="1" applyAlignment="1">
      <alignment wrapText="1"/>
    </xf>
    <xf numFmtId="0" fontId="39" fillId="0" borderId="0" xfId="0" applyFont="1"/>
    <xf numFmtId="0" fontId="39" fillId="0" borderId="0" xfId="0" applyFont="1" applyFill="1" applyAlignment="1">
      <alignment horizontal="left" wrapText="1"/>
    </xf>
    <xf numFmtId="0" fontId="39" fillId="0" borderId="12" xfId="0" applyFont="1" applyFill="1" applyBorder="1" applyAlignment="1">
      <alignment horizontal="center" vertical="center" wrapText="1"/>
    </xf>
    <xf numFmtId="0" fontId="39" fillId="0" borderId="22"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0" xfId="0" applyFont="1" applyFill="1" applyBorder="1" applyAlignment="1">
      <alignment wrapText="1"/>
    </xf>
    <xf numFmtId="0" fontId="39" fillId="0" borderId="10"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10" xfId="0" applyFont="1" applyFill="1" applyBorder="1" applyAlignment="1">
      <alignment horizontal="center" vertical="center" textRotation="90" wrapText="1"/>
    </xf>
    <xf numFmtId="0" fontId="39" fillId="0" borderId="16"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11"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11" xfId="0" applyFont="1" applyFill="1" applyBorder="1" applyAlignment="1">
      <alignment horizontal="center" vertical="center" textRotation="90" wrapText="1"/>
    </xf>
    <xf numFmtId="0" fontId="39" fillId="0" borderId="17" xfId="0" applyFont="1" applyFill="1" applyBorder="1" applyAlignment="1">
      <alignment horizontal="center" vertical="center" textRotation="90" wrapText="1"/>
    </xf>
    <xf numFmtId="0" fontId="39" fillId="0" borderId="13" xfId="0" applyFont="1" applyFill="1" applyBorder="1" applyAlignment="1">
      <alignment horizontal="center" vertical="center" textRotation="90" wrapText="1"/>
    </xf>
    <xf numFmtId="0" fontId="46" fillId="0" borderId="0" xfId="0" applyFont="1" applyFill="1" applyAlignment="1">
      <alignment horizontal="center" vertical="center"/>
    </xf>
    <xf numFmtId="0" fontId="45" fillId="0" borderId="0" xfId="0" applyFont="1" applyFill="1" applyAlignment="1">
      <alignment horizontal="center"/>
    </xf>
    <xf numFmtId="0" fontId="39" fillId="0" borderId="0" xfId="0" applyFont="1" applyFill="1" applyAlignment="1">
      <alignment horizontal="center"/>
    </xf>
    <xf numFmtId="0" fontId="46" fillId="0" borderId="0" xfId="0" applyFont="1" applyFill="1" applyAlignment="1">
      <alignment horizontal="center"/>
    </xf>
    <xf numFmtId="0" fontId="47" fillId="0" borderId="0" xfId="0" applyFont="1" applyFill="1" applyAlignment="1">
      <alignment horizontal="center"/>
    </xf>
    <xf numFmtId="0" fontId="13" fillId="0" borderId="10" xfId="0" applyFont="1" applyBorder="1" applyAlignment="1">
      <alignment horizontal="center" vertical="center" wrapText="1"/>
    </xf>
    <xf numFmtId="0" fontId="13" fillId="0" borderId="10" xfId="0" applyFont="1" applyFill="1" applyBorder="1" applyAlignment="1">
      <alignment horizontal="center" vertical="center" wrapText="1"/>
    </xf>
    <xf numFmtId="1" fontId="14" fillId="0" borderId="21" xfId="0" applyNumberFormat="1" applyFont="1" applyFill="1" applyBorder="1" applyAlignment="1">
      <alignment horizontal="center" vertical="top"/>
    </xf>
    <xf numFmtId="0" fontId="13" fillId="0" borderId="10" xfId="0" applyFont="1" applyFill="1" applyBorder="1" applyAlignment="1">
      <alignment horizontal="center" vertical="center"/>
    </xf>
    <xf numFmtId="0" fontId="13" fillId="0" borderId="10" xfId="0" applyFont="1" applyFill="1" applyBorder="1" applyAlignment="1">
      <alignment horizontal="center" vertical="center" textRotation="90" wrapText="1"/>
    </xf>
    <xf numFmtId="0" fontId="37" fillId="0" borderId="10" xfId="45" applyFont="1" applyFill="1" applyBorder="1" applyAlignment="1">
      <alignment horizontal="center" vertical="center"/>
    </xf>
    <xf numFmtId="0" fontId="37" fillId="0" borderId="10" xfId="45" applyFont="1" applyFill="1" applyBorder="1" applyAlignment="1">
      <alignment horizontal="center" vertical="center" wrapText="1"/>
    </xf>
    <xf numFmtId="0" fontId="36" fillId="0" borderId="0" xfId="44" applyFont="1" applyFill="1" applyBorder="1" applyAlignment="1">
      <alignment horizontal="center"/>
    </xf>
    <xf numFmtId="0" fontId="14" fillId="0" borderId="0" xfId="0" applyFont="1" applyFill="1" applyAlignment="1">
      <alignment horizontal="center"/>
    </xf>
    <xf numFmtId="0" fontId="44" fillId="0" borderId="0" xfId="0" applyFont="1" applyFill="1" applyAlignment="1">
      <alignment horizontal="center" vertical="center"/>
    </xf>
    <xf numFmtId="0" fontId="13" fillId="0" borderId="0" xfId="0" applyFont="1" applyFill="1" applyAlignment="1">
      <alignment horizontal="center" vertical="center"/>
    </xf>
    <xf numFmtId="0" fontId="14" fillId="0" borderId="21" xfId="46" applyFont="1" applyFill="1" applyBorder="1" applyAlignment="1">
      <alignment horizontal="center"/>
    </xf>
    <xf numFmtId="0" fontId="64" fillId="0" borderId="0" xfId="44" applyFont="1" applyFill="1" applyBorder="1" applyAlignment="1">
      <alignment horizontal="center"/>
    </xf>
    <xf numFmtId="0" fontId="37" fillId="0" borderId="0" xfId="45" applyFont="1" applyFill="1" applyBorder="1" applyAlignment="1">
      <alignment horizontal="center" vertical="center" wrapText="1"/>
    </xf>
    <xf numFmtId="0" fontId="36" fillId="0" borderId="0" xfId="45" applyFont="1" applyFill="1" applyBorder="1" applyAlignment="1">
      <alignment horizontal="center" vertical="center"/>
    </xf>
    <xf numFmtId="0" fontId="37" fillId="0" borderId="0" xfId="45" applyFont="1" applyFill="1" applyBorder="1" applyAlignment="1">
      <alignment horizontal="center" vertical="center"/>
    </xf>
    <xf numFmtId="0" fontId="36" fillId="0" borderId="0" xfId="44" applyFont="1" applyFill="1" applyBorder="1" applyAlignment="1">
      <alignment horizontal="center" wrapText="1"/>
    </xf>
    <xf numFmtId="0" fontId="14" fillId="0" borderId="0" xfId="46" applyFont="1" applyFill="1" applyBorder="1" applyAlignment="1">
      <alignment horizontal="center"/>
    </xf>
    <xf numFmtId="0" fontId="13" fillId="0" borderId="12" xfId="46" applyFont="1" applyFill="1" applyBorder="1" applyAlignment="1">
      <alignment horizontal="center" vertical="center"/>
    </xf>
    <xf numFmtId="0" fontId="13" fillId="0" borderId="22" xfId="46" applyFont="1" applyFill="1" applyBorder="1" applyAlignment="1">
      <alignment horizontal="center" vertical="center"/>
    </xf>
    <xf numFmtId="0" fontId="13" fillId="0" borderId="10" xfId="46" applyFont="1" applyFill="1" applyBorder="1" applyAlignment="1">
      <alignment horizontal="center" vertical="center"/>
    </xf>
    <xf numFmtId="0" fontId="39" fillId="0" borderId="0" xfId="55" applyFont="1" applyAlignment="1">
      <alignment horizontal="center" vertical="center"/>
    </xf>
    <xf numFmtId="0" fontId="13" fillId="0" borderId="10" xfId="46" applyFont="1" applyFill="1" applyBorder="1" applyAlignment="1">
      <alignment horizontal="center"/>
    </xf>
    <xf numFmtId="0" fontId="36" fillId="0" borderId="0" xfId="44" applyFont="1" applyFill="1" applyBorder="1" applyAlignment="1">
      <alignment horizontal="center" vertical="center"/>
    </xf>
    <xf numFmtId="0" fontId="49" fillId="0" borderId="0" xfId="0" applyFont="1" applyFill="1" applyAlignment="1">
      <alignment horizontal="center" vertical="top" wrapText="1"/>
    </xf>
    <xf numFmtId="0" fontId="42" fillId="0" borderId="21" xfId="37" applyFont="1" applyFill="1" applyBorder="1" applyAlignment="1">
      <alignment horizontal="center"/>
    </xf>
    <xf numFmtId="0" fontId="34" fillId="0" borderId="10" xfId="37" applyFont="1" applyFill="1" applyBorder="1" applyAlignment="1">
      <alignment horizontal="center" vertical="center" wrapText="1"/>
    </xf>
    <xf numFmtId="0" fontId="13" fillId="0" borderId="10" xfId="46" applyFont="1" applyBorder="1" applyAlignment="1">
      <alignment horizontal="center" vertical="center" wrapText="1"/>
    </xf>
    <xf numFmtId="0" fontId="49" fillId="0" borderId="10" xfId="37" applyFont="1" applyFill="1" applyBorder="1" applyAlignment="1">
      <alignment horizontal="center" vertical="center" wrapText="1"/>
    </xf>
    <xf numFmtId="0" fontId="34" fillId="0" borderId="10" xfId="37" applyFont="1" applyBorder="1" applyAlignment="1">
      <alignment horizontal="center" vertical="center" wrapText="1"/>
    </xf>
    <xf numFmtId="0" fontId="34" fillId="0" borderId="21" xfId="37" applyFont="1" applyFill="1" applyBorder="1"/>
    <xf numFmtId="0" fontId="34" fillId="0" borderId="10" xfId="37" applyFont="1" applyBorder="1" applyAlignment="1">
      <alignment horizontal="center" vertical="center"/>
    </xf>
    <xf numFmtId="0" fontId="13" fillId="0" borderId="10" xfId="46" applyFont="1" applyFill="1" applyBorder="1" applyAlignment="1">
      <alignment horizontal="center" vertical="center" wrapText="1"/>
    </xf>
    <xf numFmtId="0" fontId="34" fillId="0" borderId="0" xfId="37" applyFont="1" applyAlignment="1">
      <alignment horizontal="center"/>
    </xf>
    <xf numFmtId="0" fontId="41" fillId="0" borderId="0" xfId="37" applyFont="1" applyAlignment="1">
      <alignment horizontal="center"/>
    </xf>
    <xf numFmtId="49" fontId="39" fillId="0" borderId="10" xfId="0" applyNumberFormat="1" applyFont="1" applyFill="1" applyBorder="1" applyAlignment="1">
      <alignment horizontal="center" vertical="center" wrapText="1"/>
    </xf>
    <xf numFmtId="0" fontId="39" fillId="0" borderId="10" xfId="0" applyFont="1" applyFill="1" applyBorder="1" applyAlignment="1">
      <alignment horizontal="left" vertical="center" wrapText="1"/>
    </xf>
    <xf numFmtId="49" fontId="39" fillId="0" borderId="11" xfId="0" applyNumberFormat="1" applyFont="1" applyFill="1" applyBorder="1" applyAlignment="1">
      <alignment horizontal="center" vertical="center" wrapText="1"/>
    </xf>
    <xf numFmtId="49" fontId="39" fillId="0" borderId="13" xfId="0" applyNumberFormat="1" applyFont="1" applyFill="1" applyBorder="1" applyAlignment="1">
      <alignment horizontal="center" vertical="center" wrapText="1"/>
    </xf>
    <xf numFmtId="0" fontId="39" fillId="0" borderId="0" xfId="55" applyFont="1" applyFill="1" applyAlignment="1">
      <alignment horizontal="center" vertical="center"/>
    </xf>
    <xf numFmtId="0" fontId="34" fillId="0" borderId="0" xfId="55" applyFont="1" applyFill="1" applyAlignment="1">
      <alignment horizontal="center" vertical="top"/>
    </xf>
    <xf numFmtId="0" fontId="34" fillId="0" borderId="0" xfId="37" applyFont="1" applyFill="1" applyAlignment="1">
      <alignment horizontal="center"/>
    </xf>
    <xf numFmtId="0" fontId="49" fillId="0" borderId="0" xfId="0" applyFont="1" applyFill="1" applyAlignment="1">
      <alignment horizontal="center"/>
    </xf>
    <xf numFmtId="0" fontId="41" fillId="0" borderId="0" xfId="37" applyFont="1" applyAlignment="1">
      <alignment horizontal="center" wrapText="1"/>
    </xf>
    <xf numFmtId="0" fontId="34" fillId="0" borderId="0" xfId="55" applyFont="1" applyAlignment="1">
      <alignment horizontal="center" vertical="top"/>
    </xf>
    <xf numFmtId="0" fontId="34" fillId="0" borderId="0" xfId="37" applyFont="1" applyFill="1" applyAlignment="1">
      <alignment horizontal="left" vertical="center" wrapText="1"/>
    </xf>
    <xf numFmtId="0" fontId="47" fillId="0" borderId="21" xfId="46" applyFont="1" applyBorder="1" applyAlignment="1">
      <alignment horizontal="center" vertical="center"/>
    </xf>
    <xf numFmtId="0" fontId="14" fillId="0" borderId="0" xfId="0" applyFont="1" applyFill="1" applyAlignment="1">
      <alignment horizontal="center" vertical="center"/>
    </xf>
    <xf numFmtId="0" fontId="54" fillId="0" borderId="0" xfId="55" applyFont="1" applyAlignment="1">
      <alignment horizontal="center" vertical="center"/>
    </xf>
    <xf numFmtId="0" fontId="13" fillId="0" borderId="0" xfId="0" applyFont="1" applyFill="1" applyAlignment="1">
      <alignment horizontal="left" wrapText="1"/>
    </xf>
    <xf numFmtId="0" fontId="49" fillId="0" borderId="16" xfId="37" applyFont="1" applyFill="1" applyBorder="1" applyAlignment="1">
      <alignment horizontal="center" vertical="center" wrapText="1"/>
    </xf>
    <xf numFmtId="0" fontId="49" fillId="0" borderId="14" xfId="37" applyFont="1" applyFill="1" applyBorder="1" applyAlignment="1">
      <alignment horizontal="center" vertical="center" wrapText="1"/>
    </xf>
    <xf numFmtId="0" fontId="34" fillId="0" borderId="11" xfId="37" applyFont="1" applyFill="1" applyBorder="1" applyAlignment="1">
      <alignment horizontal="center" vertical="center" wrapText="1"/>
    </xf>
    <xf numFmtId="0" fontId="34" fillId="0" borderId="13" xfId="37" applyFont="1" applyFill="1" applyBorder="1" applyAlignment="1">
      <alignment horizontal="center" vertical="center" wrapText="1"/>
    </xf>
    <xf numFmtId="0" fontId="42" fillId="0" borderId="0" xfId="37" applyFont="1" applyFill="1" applyBorder="1" applyAlignment="1">
      <alignment horizontal="center"/>
    </xf>
    <xf numFmtId="0" fontId="49" fillId="0" borderId="10" xfId="0" applyFont="1" applyFill="1" applyBorder="1" applyAlignment="1">
      <alignment horizontal="center" vertical="center" wrapText="1"/>
    </xf>
    <xf numFmtId="0" fontId="13" fillId="0" borderId="0" xfId="37" applyFont="1" applyFill="1" applyAlignment="1">
      <alignment horizontal="center"/>
    </xf>
    <xf numFmtId="0" fontId="14" fillId="0" borderId="0" xfId="37" applyFont="1" applyFill="1" applyAlignment="1">
      <alignment horizontal="center" vertical="center"/>
    </xf>
    <xf numFmtId="0" fontId="13" fillId="0" borderId="0" xfId="37" applyFont="1" applyFill="1" applyAlignment="1">
      <alignment horizontal="center" vertical="center"/>
    </xf>
    <xf numFmtId="0" fontId="34" fillId="0" borderId="10" xfId="55" applyFont="1" applyBorder="1" applyAlignment="1">
      <alignment horizontal="center" vertical="center" wrapText="1"/>
    </xf>
    <xf numFmtId="0" fontId="49" fillId="0" borderId="10" xfId="46" applyFont="1" applyBorder="1" applyAlignment="1">
      <alignment horizontal="center" vertical="center" wrapText="1"/>
    </xf>
    <xf numFmtId="0" fontId="34" fillId="0" borderId="10" xfId="102" applyFont="1" applyFill="1" applyBorder="1" applyAlignment="1">
      <alignment horizontal="center" vertical="center" wrapText="1"/>
    </xf>
    <xf numFmtId="0" fontId="40" fillId="0" borderId="0" xfId="37" applyFont="1" applyAlignment="1">
      <alignment horizontal="center" wrapText="1"/>
    </xf>
    <xf numFmtId="0" fontId="39" fillId="0" borderId="0" xfId="55" applyFont="1" applyAlignment="1">
      <alignment horizontal="center" vertical="center" wrapText="1"/>
    </xf>
    <xf numFmtId="0" fontId="37" fillId="0" borderId="10" xfId="45" applyFont="1" applyBorder="1" applyAlignment="1">
      <alignment horizontal="center" vertical="center"/>
    </xf>
    <xf numFmtId="0" fontId="36" fillId="0" borderId="0" xfId="44" applyFont="1" applyFill="1" applyBorder="1" applyAlignment="1">
      <alignment horizontal="center" vertical="center" wrapText="1"/>
    </xf>
    <xf numFmtId="0" fontId="47" fillId="0" borderId="0" xfId="57" applyFont="1" applyAlignment="1">
      <alignment horizontal="center" vertical="center" wrapText="1"/>
    </xf>
  </cellXfs>
  <cellStyles count="861">
    <cellStyle name="20% - Акцент1" xfId="1" builtinId="30" customBuiltin="1"/>
    <cellStyle name="20% - Акцент1 2" xfId="60"/>
    <cellStyle name="20% — акцент1 2" xfId="503"/>
    <cellStyle name="20% — акцент1 3" xfId="502"/>
    <cellStyle name="20% - Акцент2" xfId="2" builtinId="34" customBuiltin="1"/>
    <cellStyle name="20% - Акцент2 2" xfId="61"/>
    <cellStyle name="20% — акцент2 2" xfId="501"/>
    <cellStyle name="20% — акцент2 3" xfId="500"/>
    <cellStyle name="20% - Акцент3" xfId="3" builtinId="38" customBuiltin="1"/>
    <cellStyle name="20% - Акцент3 2" xfId="62"/>
    <cellStyle name="20% — акцент3 2" xfId="499"/>
    <cellStyle name="20% — акцент3 3" xfId="498"/>
    <cellStyle name="20% - Акцент4" xfId="4" builtinId="42" customBuiltin="1"/>
    <cellStyle name="20% - Акцент4 2" xfId="63"/>
    <cellStyle name="20% — акцент4 2" xfId="497"/>
    <cellStyle name="20% — акцент4 3" xfId="496"/>
    <cellStyle name="20% - Акцент5" xfId="5" builtinId="46" customBuiltin="1"/>
    <cellStyle name="20% - Акцент5 2" xfId="64"/>
    <cellStyle name="20% — акцент5 2" xfId="460"/>
    <cellStyle name="20% — акцент5 3" xfId="276"/>
    <cellStyle name="20% - Акцент6" xfId="6" builtinId="50" customBuiltin="1"/>
    <cellStyle name="20% - Акцент6 2" xfId="65"/>
    <cellStyle name="20% — акцент6 2" xfId="495"/>
    <cellStyle name="20% — акцент6 3" xfId="494"/>
    <cellStyle name="40% - Акцент1" xfId="7" builtinId="31" customBuiltin="1"/>
    <cellStyle name="40% - Акцент1 2" xfId="66"/>
    <cellStyle name="40% — акцент1 2" xfId="493"/>
    <cellStyle name="40% — акцент1 3" xfId="492"/>
    <cellStyle name="40% - Акцент2" xfId="8" builtinId="35" customBuiltin="1"/>
    <cellStyle name="40% - Акцент2 2" xfId="67"/>
    <cellStyle name="40% — акцент2 2" xfId="491"/>
    <cellStyle name="40% — акцент2 3" xfId="458"/>
    <cellStyle name="40% - Акцент3" xfId="9" builtinId="39" customBuiltin="1"/>
    <cellStyle name="40% - Акцент3 2" xfId="68"/>
    <cellStyle name="40% — акцент3 2" xfId="490"/>
    <cellStyle name="40% — акцент3 3" xfId="288"/>
    <cellStyle name="40% - Акцент4" xfId="10" builtinId="43" customBuiltin="1"/>
    <cellStyle name="40% - Акцент4 2" xfId="69"/>
    <cellStyle name="40% — акцент4 2" xfId="459"/>
    <cellStyle name="40% — акцент4 3" xfId="277"/>
    <cellStyle name="40% - Акцент5" xfId="11" builtinId="47" customBuiltin="1"/>
    <cellStyle name="40% - Акцент5 2" xfId="70"/>
    <cellStyle name="40% — акцент5 2" xfId="456"/>
    <cellStyle name="40% — акцент5 3" xfId="274"/>
    <cellStyle name="40% - Акцент6" xfId="12" builtinId="51" customBuiltin="1"/>
    <cellStyle name="40% - Акцент6 2" xfId="71"/>
    <cellStyle name="40% — акцент6 2" xfId="455"/>
    <cellStyle name="40% — акцент6 3" xfId="285"/>
    <cellStyle name="60% - Акцент1" xfId="13" builtinId="32" customBuiltin="1"/>
    <cellStyle name="60% - Акцент1 2" xfId="72"/>
    <cellStyle name="60% — акцент1 2" xfId="289"/>
    <cellStyle name="60% — акцент1 3" xfId="286"/>
    <cellStyle name="60% - Акцент2" xfId="14" builtinId="36" customBuiltin="1"/>
    <cellStyle name="60% - Акцент2 2" xfId="73"/>
    <cellStyle name="60% — акцент2 2" xfId="489"/>
    <cellStyle name="60% — акцент2 3" xfId="488"/>
    <cellStyle name="60% - Акцент3" xfId="15" builtinId="40" customBuiltin="1"/>
    <cellStyle name="60% - Акцент3 2" xfId="74"/>
    <cellStyle name="60% — акцент3 2" xfId="487"/>
    <cellStyle name="60% — акцент3 3" xfId="463"/>
    <cellStyle name="60% - Акцент4" xfId="16" builtinId="44" customBuiltin="1"/>
    <cellStyle name="60% - Акцент4 2" xfId="75"/>
    <cellStyle name="60% — акцент4 2" xfId="486"/>
    <cellStyle name="60% — акцент4 3" xfId="485"/>
    <cellStyle name="60% - Акцент5" xfId="17" builtinId="48" customBuiltin="1"/>
    <cellStyle name="60% - Акцент5 2" xfId="76"/>
    <cellStyle name="60% — акцент5 2" xfId="462"/>
    <cellStyle name="60% — акцент5 3" xfId="457"/>
    <cellStyle name="60% - Акцент6" xfId="18" builtinId="52" customBuiltin="1"/>
    <cellStyle name="60% - Акцент6 2" xfId="77"/>
    <cellStyle name="60% — акцент6 2" xfId="484"/>
    <cellStyle name="60% — акцент6 3" xfId="483"/>
    <cellStyle name="Normal 2" xfId="78"/>
    <cellStyle name="Акцент1" xfId="19" builtinId="29" customBuiltin="1"/>
    <cellStyle name="Акцент1 2" xfId="79"/>
    <cellStyle name="Акцент1 3" xfId="482"/>
    <cellStyle name="Акцент2" xfId="20" builtinId="33" customBuiltin="1"/>
    <cellStyle name="Акцент2 2" xfId="80"/>
    <cellStyle name="Акцент2 3" xfId="481"/>
    <cellStyle name="Акцент3" xfId="21" builtinId="37" customBuiltin="1"/>
    <cellStyle name="Акцент3 2" xfId="81"/>
    <cellStyle name="Акцент3 3" xfId="480"/>
    <cellStyle name="Акцент4" xfId="22" builtinId="41" customBuiltin="1"/>
    <cellStyle name="Акцент4 2" xfId="82"/>
    <cellStyle name="Акцент4 3" xfId="479"/>
    <cellStyle name="Акцент5" xfId="23" builtinId="45" customBuiltin="1"/>
    <cellStyle name="Акцент5 2" xfId="83"/>
    <cellStyle name="Акцент5 3" xfId="287"/>
    <cellStyle name="Акцент6" xfId="24" builtinId="49" customBuiltin="1"/>
    <cellStyle name="Акцент6 2" xfId="84"/>
    <cellStyle name="Акцент6 3" xfId="478"/>
    <cellStyle name="Ввод " xfId="25" builtinId="20" customBuiltin="1"/>
    <cellStyle name="Ввод  2" xfId="85"/>
    <cellStyle name="Ввод  3" xfId="477"/>
    <cellStyle name="Вывод" xfId="26" builtinId="21" customBuiltin="1"/>
    <cellStyle name="Вывод 2" xfId="86"/>
    <cellStyle name="Вывод 3" xfId="476"/>
    <cellStyle name="Вычисление" xfId="27" builtinId="22" customBuiltin="1"/>
    <cellStyle name="Вычисление 2" xfId="87"/>
    <cellStyle name="Вычисление 3" xfId="475"/>
    <cellStyle name="Заголовок 1" xfId="28" builtinId="16" customBuiltin="1"/>
    <cellStyle name="Заголовок 1 2" xfId="88"/>
    <cellStyle name="Заголовок 1 3" xfId="474"/>
    <cellStyle name="Заголовок 2" xfId="29" builtinId="17" customBuiltin="1"/>
    <cellStyle name="Заголовок 2 2" xfId="89"/>
    <cellStyle name="Заголовок 2 3" xfId="473"/>
    <cellStyle name="Заголовок 3" xfId="30" builtinId="18" customBuiltin="1"/>
    <cellStyle name="Заголовок 3 2" xfId="90"/>
    <cellStyle name="Заголовок 3 3" xfId="472"/>
    <cellStyle name="Заголовок 4" xfId="31" builtinId="19" customBuiltin="1"/>
    <cellStyle name="Заголовок 4 2" xfId="91"/>
    <cellStyle name="Заголовок 4 3" xfId="471"/>
    <cellStyle name="Итог" xfId="32" builtinId="25" customBuiltin="1"/>
    <cellStyle name="Итог 2" xfId="92"/>
    <cellStyle name="Итог 3" xfId="470"/>
    <cellStyle name="Контрольная ячейка" xfId="33" builtinId="23" customBuiltin="1"/>
    <cellStyle name="Контрольная ячейка 2" xfId="93"/>
    <cellStyle name="Контрольная ячейка 3" xfId="469"/>
    <cellStyle name="Название" xfId="34" builtinId="15" customBuiltin="1"/>
    <cellStyle name="Название 2" xfId="94"/>
    <cellStyle name="Название 3" xfId="468"/>
    <cellStyle name="Нейтральный" xfId="35" builtinId="28" customBuiltin="1"/>
    <cellStyle name="Нейтральный 2" xfId="95"/>
    <cellStyle name="Нейтральный 3" xfId="467"/>
    <cellStyle name="Обычный" xfId="0" builtinId="0"/>
    <cellStyle name="Обычный 10" xfId="461"/>
    <cellStyle name="Обычный 11" xfId="466"/>
    <cellStyle name="Обычный 11 2" xfId="513"/>
    <cellStyle name="Обычный 12 2" xfId="48"/>
    <cellStyle name="Обычный 13 3" xfId="465"/>
    <cellStyle name="Обычный 13 3 2" xfId="514"/>
    <cellStyle name="Обычный 17 2" xfId="464"/>
    <cellStyle name="Обычный 2" xfId="36"/>
    <cellStyle name="Обычный 2 26 2" xfId="108"/>
    <cellStyle name="Обычный 2 4" xfId="272"/>
    <cellStyle name="Обычный 3" xfId="37"/>
    <cellStyle name="Обычный 3 2" xfId="57"/>
    <cellStyle name="Обычный 3 2 2 2" xfId="49"/>
    <cellStyle name="Обычный 3 21" xfId="103"/>
    <cellStyle name="Обычный 4" xfId="44"/>
    <cellStyle name="Обычный 4 2" xfId="56"/>
    <cellStyle name="Обычный 5" xfId="45"/>
    <cellStyle name="Обычный 6" xfId="47"/>
    <cellStyle name="Обычный 6 10" xfId="515"/>
    <cellStyle name="Обычный 6 2" xfId="53"/>
    <cellStyle name="Обычный 6 2 10" xfId="282"/>
    <cellStyle name="Обычный 6 2 10 2" xfId="517"/>
    <cellStyle name="Обычный 6 2 11" xfId="516"/>
    <cellStyle name="Обычный 6 2 2" xfId="54"/>
    <cellStyle name="Обычный 6 2 2 10" xfId="518"/>
    <cellStyle name="Обычный 6 2 2 2" xfId="110"/>
    <cellStyle name="Обычный 6 2 2 2 2" xfId="127"/>
    <cellStyle name="Обычный 6 2 2 2 2 2" xfId="131"/>
    <cellStyle name="Обычный 6 2 2 2 2 2 2" xfId="132"/>
    <cellStyle name="Обычный 6 2 2 2 2 2 2 2" xfId="315"/>
    <cellStyle name="Обычный 6 2 2 2 2 2 2 2 2" xfId="523"/>
    <cellStyle name="Обычный 6 2 2 2 2 2 2 3" xfId="522"/>
    <cellStyle name="Обычный 6 2 2 2 2 2 3" xfId="133"/>
    <cellStyle name="Обычный 6 2 2 2 2 2 3 2" xfId="316"/>
    <cellStyle name="Обычный 6 2 2 2 2 2 3 2 2" xfId="525"/>
    <cellStyle name="Обычный 6 2 2 2 2 2 3 3" xfId="524"/>
    <cellStyle name="Обычный 6 2 2 2 2 2 4" xfId="314"/>
    <cellStyle name="Обычный 6 2 2 2 2 2 4 2" xfId="526"/>
    <cellStyle name="Обычный 6 2 2 2 2 2 5" xfId="521"/>
    <cellStyle name="Обычный 6 2 2 2 2 3" xfId="134"/>
    <cellStyle name="Обычный 6 2 2 2 2 3 2" xfId="317"/>
    <cellStyle name="Обычный 6 2 2 2 2 3 2 2" xfId="528"/>
    <cellStyle name="Обычный 6 2 2 2 2 3 3" xfId="527"/>
    <cellStyle name="Обычный 6 2 2 2 2 4" xfId="135"/>
    <cellStyle name="Обычный 6 2 2 2 2 4 2" xfId="318"/>
    <cellStyle name="Обычный 6 2 2 2 2 4 2 2" xfId="530"/>
    <cellStyle name="Обычный 6 2 2 2 2 4 3" xfId="529"/>
    <cellStyle name="Обычный 6 2 2 2 2 5" xfId="310"/>
    <cellStyle name="Обычный 6 2 2 2 2 5 2" xfId="531"/>
    <cellStyle name="Обычный 6 2 2 2 2 6" xfId="520"/>
    <cellStyle name="Обычный 6 2 2 2 3" xfId="129"/>
    <cellStyle name="Обычный 6 2 2 2 3 2" xfId="136"/>
    <cellStyle name="Обычный 6 2 2 2 3 2 2" xfId="319"/>
    <cellStyle name="Обычный 6 2 2 2 3 2 2 2" xfId="534"/>
    <cellStyle name="Обычный 6 2 2 2 3 2 3" xfId="533"/>
    <cellStyle name="Обычный 6 2 2 2 3 3" xfId="137"/>
    <cellStyle name="Обычный 6 2 2 2 3 3 2" xfId="320"/>
    <cellStyle name="Обычный 6 2 2 2 3 3 2 2" xfId="536"/>
    <cellStyle name="Обычный 6 2 2 2 3 3 3" xfId="535"/>
    <cellStyle name="Обычный 6 2 2 2 3 4" xfId="312"/>
    <cellStyle name="Обычный 6 2 2 2 3 4 2" xfId="537"/>
    <cellStyle name="Обычный 6 2 2 2 3 5" xfId="532"/>
    <cellStyle name="Обычный 6 2 2 2 4" xfId="138"/>
    <cellStyle name="Обычный 6 2 2 2 4 2" xfId="321"/>
    <cellStyle name="Обычный 6 2 2 2 4 2 2" xfId="539"/>
    <cellStyle name="Обычный 6 2 2 2 4 3" xfId="538"/>
    <cellStyle name="Обычный 6 2 2 2 5" xfId="139"/>
    <cellStyle name="Обычный 6 2 2 2 5 2" xfId="322"/>
    <cellStyle name="Обычный 6 2 2 2 5 2 2" xfId="541"/>
    <cellStyle name="Обычный 6 2 2 2 5 3" xfId="540"/>
    <cellStyle name="Обычный 6 2 2 2 6" xfId="293"/>
    <cellStyle name="Обычный 6 2 2 2 6 2" xfId="542"/>
    <cellStyle name="Обычный 6 2 2 2 7" xfId="519"/>
    <cellStyle name="Обычный 6 2 2 3" xfId="122"/>
    <cellStyle name="Обычный 6 2 2 3 2" xfId="140"/>
    <cellStyle name="Обычный 6 2 2 3 2 2" xfId="141"/>
    <cellStyle name="Обычный 6 2 2 3 2 2 2" xfId="324"/>
    <cellStyle name="Обычный 6 2 2 3 2 2 2 2" xfId="546"/>
    <cellStyle name="Обычный 6 2 2 3 2 2 3" xfId="545"/>
    <cellStyle name="Обычный 6 2 2 3 2 3" xfId="142"/>
    <cellStyle name="Обычный 6 2 2 3 2 3 2" xfId="325"/>
    <cellStyle name="Обычный 6 2 2 3 2 3 2 2" xfId="548"/>
    <cellStyle name="Обычный 6 2 2 3 2 3 3" xfId="547"/>
    <cellStyle name="Обычный 6 2 2 3 2 4" xfId="323"/>
    <cellStyle name="Обычный 6 2 2 3 2 4 2" xfId="549"/>
    <cellStyle name="Обычный 6 2 2 3 2 5" xfId="544"/>
    <cellStyle name="Обычный 6 2 2 3 3" xfId="143"/>
    <cellStyle name="Обычный 6 2 2 3 3 2" xfId="326"/>
    <cellStyle name="Обычный 6 2 2 3 3 2 2" xfId="551"/>
    <cellStyle name="Обычный 6 2 2 3 3 3" xfId="550"/>
    <cellStyle name="Обычный 6 2 2 3 4" xfId="144"/>
    <cellStyle name="Обычный 6 2 2 3 4 2" xfId="327"/>
    <cellStyle name="Обычный 6 2 2 3 4 2 2" xfId="553"/>
    <cellStyle name="Обычный 6 2 2 3 4 3" xfId="552"/>
    <cellStyle name="Обычный 6 2 2 3 5" xfId="305"/>
    <cellStyle name="Обычный 6 2 2 3 5 2" xfId="554"/>
    <cellStyle name="Обычный 6 2 2 3 6" xfId="543"/>
    <cellStyle name="Обычный 6 2 2 4" xfId="115"/>
    <cellStyle name="Обычный 6 2 2 4 2" xfId="145"/>
    <cellStyle name="Обычный 6 2 2 4 2 2" xfId="146"/>
    <cellStyle name="Обычный 6 2 2 4 2 2 2" xfId="329"/>
    <cellStyle name="Обычный 6 2 2 4 2 2 2 2" xfId="558"/>
    <cellStyle name="Обычный 6 2 2 4 2 2 3" xfId="557"/>
    <cellStyle name="Обычный 6 2 2 4 2 3" xfId="147"/>
    <cellStyle name="Обычный 6 2 2 4 2 3 2" xfId="330"/>
    <cellStyle name="Обычный 6 2 2 4 2 3 2 2" xfId="560"/>
    <cellStyle name="Обычный 6 2 2 4 2 3 3" xfId="559"/>
    <cellStyle name="Обычный 6 2 2 4 2 4" xfId="328"/>
    <cellStyle name="Обычный 6 2 2 4 2 4 2" xfId="561"/>
    <cellStyle name="Обычный 6 2 2 4 2 5" xfId="556"/>
    <cellStyle name="Обычный 6 2 2 4 3" xfId="148"/>
    <cellStyle name="Обычный 6 2 2 4 3 2" xfId="331"/>
    <cellStyle name="Обычный 6 2 2 4 3 2 2" xfId="563"/>
    <cellStyle name="Обычный 6 2 2 4 3 3" xfId="562"/>
    <cellStyle name="Обычный 6 2 2 4 4" xfId="149"/>
    <cellStyle name="Обычный 6 2 2 4 4 2" xfId="332"/>
    <cellStyle name="Обычный 6 2 2 4 4 2 2" xfId="565"/>
    <cellStyle name="Обычный 6 2 2 4 4 3" xfId="564"/>
    <cellStyle name="Обычный 6 2 2 4 5" xfId="298"/>
    <cellStyle name="Обычный 6 2 2 4 5 2" xfId="566"/>
    <cellStyle name="Обычный 6 2 2 4 6" xfId="555"/>
    <cellStyle name="Обычный 6 2 2 5" xfId="150"/>
    <cellStyle name="Обычный 6 2 2 5 2" xfId="151"/>
    <cellStyle name="Обычный 6 2 2 5 2 2" xfId="334"/>
    <cellStyle name="Обычный 6 2 2 5 2 2 2" xfId="569"/>
    <cellStyle name="Обычный 6 2 2 5 2 3" xfId="568"/>
    <cellStyle name="Обычный 6 2 2 5 3" xfId="152"/>
    <cellStyle name="Обычный 6 2 2 5 3 2" xfId="335"/>
    <cellStyle name="Обычный 6 2 2 5 3 2 2" xfId="571"/>
    <cellStyle name="Обычный 6 2 2 5 3 3" xfId="570"/>
    <cellStyle name="Обычный 6 2 2 5 4" xfId="333"/>
    <cellStyle name="Обычный 6 2 2 5 4 2" xfId="572"/>
    <cellStyle name="Обычный 6 2 2 5 5" xfId="567"/>
    <cellStyle name="Обычный 6 2 2 6" xfId="153"/>
    <cellStyle name="Обычный 6 2 2 6 2" xfId="336"/>
    <cellStyle name="Обычный 6 2 2 6 2 2" xfId="574"/>
    <cellStyle name="Обычный 6 2 2 6 3" xfId="573"/>
    <cellStyle name="Обычный 6 2 2 7" xfId="154"/>
    <cellStyle name="Обычный 6 2 2 7 2" xfId="337"/>
    <cellStyle name="Обычный 6 2 2 7 2 2" xfId="576"/>
    <cellStyle name="Обычный 6 2 2 7 3" xfId="575"/>
    <cellStyle name="Обычный 6 2 2 8" xfId="155"/>
    <cellStyle name="Обычный 6 2 2 8 2" xfId="338"/>
    <cellStyle name="Обычный 6 2 2 8 2 2" xfId="578"/>
    <cellStyle name="Обычный 6 2 2 8 3" xfId="577"/>
    <cellStyle name="Обычный 6 2 2 9" xfId="283"/>
    <cellStyle name="Обычный 6 2 2 9 2" xfId="579"/>
    <cellStyle name="Обычный 6 2 3" xfId="102"/>
    <cellStyle name="Обычный 6 2 3 10" xfId="278"/>
    <cellStyle name="Обычный 6 2 3 10 2" xfId="581"/>
    <cellStyle name="Обычный 6 2 3 11" xfId="580"/>
    <cellStyle name="Обычный 6 2 3 2" xfId="109"/>
    <cellStyle name="Обычный 6 2 3 2 2" xfId="126"/>
    <cellStyle name="Обычный 6 2 3 2 2 2" xfId="156"/>
    <cellStyle name="Обычный 6 2 3 2 2 2 2" xfId="157"/>
    <cellStyle name="Обычный 6 2 3 2 2 2 2 2" xfId="340"/>
    <cellStyle name="Обычный 6 2 3 2 2 2 2 2 2" xfId="586"/>
    <cellStyle name="Обычный 6 2 3 2 2 2 2 3" xfId="585"/>
    <cellStyle name="Обычный 6 2 3 2 2 2 3" xfId="158"/>
    <cellStyle name="Обычный 6 2 3 2 2 2 3 2" xfId="341"/>
    <cellStyle name="Обычный 6 2 3 2 2 2 3 2 2" xfId="588"/>
    <cellStyle name="Обычный 6 2 3 2 2 2 3 3" xfId="587"/>
    <cellStyle name="Обычный 6 2 3 2 2 2 4" xfId="339"/>
    <cellStyle name="Обычный 6 2 3 2 2 2 4 2" xfId="589"/>
    <cellStyle name="Обычный 6 2 3 2 2 2 5" xfId="584"/>
    <cellStyle name="Обычный 6 2 3 2 2 3" xfId="159"/>
    <cellStyle name="Обычный 6 2 3 2 2 3 2" xfId="342"/>
    <cellStyle name="Обычный 6 2 3 2 2 3 2 2" xfId="591"/>
    <cellStyle name="Обычный 6 2 3 2 2 3 3" xfId="590"/>
    <cellStyle name="Обычный 6 2 3 2 2 4" xfId="160"/>
    <cellStyle name="Обычный 6 2 3 2 2 4 2" xfId="343"/>
    <cellStyle name="Обычный 6 2 3 2 2 4 2 2" xfId="593"/>
    <cellStyle name="Обычный 6 2 3 2 2 4 3" xfId="592"/>
    <cellStyle name="Обычный 6 2 3 2 2 5" xfId="309"/>
    <cellStyle name="Обычный 6 2 3 2 2 5 2" xfId="594"/>
    <cellStyle name="Обычный 6 2 3 2 2 6" xfId="583"/>
    <cellStyle name="Обычный 6 2 3 2 3" xfId="128"/>
    <cellStyle name="Обычный 6 2 3 2 3 2" xfId="161"/>
    <cellStyle name="Обычный 6 2 3 2 3 2 2" xfId="344"/>
    <cellStyle name="Обычный 6 2 3 2 3 2 2 2" xfId="597"/>
    <cellStyle name="Обычный 6 2 3 2 3 2 3" xfId="596"/>
    <cellStyle name="Обычный 6 2 3 2 3 3" xfId="162"/>
    <cellStyle name="Обычный 6 2 3 2 3 3 2" xfId="345"/>
    <cellStyle name="Обычный 6 2 3 2 3 3 2 2" xfId="599"/>
    <cellStyle name="Обычный 6 2 3 2 3 3 3" xfId="598"/>
    <cellStyle name="Обычный 6 2 3 2 3 4" xfId="311"/>
    <cellStyle name="Обычный 6 2 3 2 3 4 2" xfId="600"/>
    <cellStyle name="Обычный 6 2 3 2 3 5" xfId="595"/>
    <cellStyle name="Обычный 6 2 3 2 4" xfId="163"/>
    <cellStyle name="Обычный 6 2 3 2 4 2" xfId="346"/>
    <cellStyle name="Обычный 6 2 3 2 4 2 2" xfId="602"/>
    <cellStyle name="Обычный 6 2 3 2 4 3" xfId="601"/>
    <cellStyle name="Обычный 6 2 3 2 5" xfId="164"/>
    <cellStyle name="Обычный 6 2 3 2 5 2" xfId="347"/>
    <cellStyle name="Обычный 6 2 3 2 5 2 2" xfId="604"/>
    <cellStyle name="Обычный 6 2 3 2 5 3" xfId="603"/>
    <cellStyle name="Обычный 6 2 3 2 6" xfId="292"/>
    <cellStyle name="Обычный 6 2 3 2 6 2" xfId="605"/>
    <cellStyle name="Обычный 6 2 3 2 7" xfId="582"/>
    <cellStyle name="Обычный 6 2 3 3" xfId="124"/>
    <cellStyle name="Обычный 6 2 3 3 2" xfId="165"/>
    <cellStyle name="Обычный 6 2 3 3 2 2" xfId="166"/>
    <cellStyle name="Обычный 6 2 3 3 2 2 2" xfId="349"/>
    <cellStyle name="Обычный 6 2 3 3 2 2 2 2" xfId="609"/>
    <cellStyle name="Обычный 6 2 3 3 2 2 3" xfId="608"/>
    <cellStyle name="Обычный 6 2 3 3 2 3" xfId="167"/>
    <cellStyle name="Обычный 6 2 3 3 2 3 2" xfId="350"/>
    <cellStyle name="Обычный 6 2 3 3 2 3 2 2" xfId="611"/>
    <cellStyle name="Обычный 6 2 3 3 2 3 3" xfId="610"/>
    <cellStyle name="Обычный 6 2 3 3 2 4" xfId="348"/>
    <cellStyle name="Обычный 6 2 3 3 2 4 2" xfId="612"/>
    <cellStyle name="Обычный 6 2 3 3 2 5" xfId="607"/>
    <cellStyle name="Обычный 6 2 3 3 3" xfId="168"/>
    <cellStyle name="Обычный 6 2 3 3 3 2" xfId="351"/>
    <cellStyle name="Обычный 6 2 3 3 3 2 2" xfId="614"/>
    <cellStyle name="Обычный 6 2 3 3 3 3" xfId="613"/>
    <cellStyle name="Обычный 6 2 3 3 4" xfId="169"/>
    <cellStyle name="Обычный 6 2 3 3 4 2" xfId="352"/>
    <cellStyle name="Обычный 6 2 3 3 4 2 2" xfId="616"/>
    <cellStyle name="Обычный 6 2 3 3 4 3" xfId="615"/>
    <cellStyle name="Обычный 6 2 3 3 5" xfId="307"/>
    <cellStyle name="Обычный 6 2 3 3 5 2" xfId="617"/>
    <cellStyle name="Обычный 6 2 3 3 6" xfId="606"/>
    <cellStyle name="Обычный 6 2 3 4" xfId="117"/>
    <cellStyle name="Обычный 6 2 3 4 2" xfId="170"/>
    <cellStyle name="Обычный 6 2 3 4 2 2" xfId="171"/>
    <cellStyle name="Обычный 6 2 3 4 2 2 2" xfId="354"/>
    <cellStyle name="Обычный 6 2 3 4 2 2 2 2" xfId="621"/>
    <cellStyle name="Обычный 6 2 3 4 2 2 3" xfId="620"/>
    <cellStyle name="Обычный 6 2 3 4 2 3" xfId="172"/>
    <cellStyle name="Обычный 6 2 3 4 2 3 2" xfId="355"/>
    <cellStyle name="Обычный 6 2 3 4 2 3 2 2" xfId="623"/>
    <cellStyle name="Обычный 6 2 3 4 2 3 3" xfId="622"/>
    <cellStyle name="Обычный 6 2 3 4 2 4" xfId="353"/>
    <cellStyle name="Обычный 6 2 3 4 2 4 2" xfId="624"/>
    <cellStyle name="Обычный 6 2 3 4 2 5" xfId="619"/>
    <cellStyle name="Обычный 6 2 3 4 3" xfId="173"/>
    <cellStyle name="Обычный 6 2 3 4 3 2" xfId="356"/>
    <cellStyle name="Обычный 6 2 3 4 3 2 2" xfId="626"/>
    <cellStyle name="Обычный 6 2 3 4 3 3" xfId="625"/>
    <cellStyle name="Обычный 6 2 3 4 4" xfId="174"/>
    <cellStyle name="Обычный 6 2 3 4 4 2" xfId="357"/>
    <cellStyle name="Обычный 6 2 3 4 4 2 2" xfId="628"/>
    <cellStyle name="Обычный 6 2 3 4 4 3" xfId="627"/>
    <cellStyle name="Обычный 6 2 3 4 5" xfId="300"/>
    <cellStyle name="Обычный 6 2 3 4 5 2" xfId="629"/>
    <cellStyle name="Обычный 6 2 3 4 6" xfId="618"/>
    <cellStyle name="Обычный 6 2 3 5" xfId="175"/>
    <cellStyle name="Обычный 6 2 3 5 2" xfId="176"/>
    <cellStyle name="Обычный 6 2 3 5 2 2" xfId="359"/>
    <cellStyle name="Обычный 6 2 3 5 2 2 2" xfId="632"/>
    <cellStyle name="Обычный 6 2 3 5 2 3" xfId="631"/>
    <cellStyle name="Обычный 6 2 3 5 3" xfId="177"/>
    <cellStyle name="Обычный 6 2 3 5 3 2" xfId="360"/>
    <cellStyle name="Обычный 6 2 3 5 3 2 2" xfId="634"/>
    <cellStyle name="Обычный 6 2 3 5 3 3" xfId="633"/>
    <cellStyle name="Обычный 6 2 3 5 4" xfId="358"/>
    <cellStyle name="Обычный 6 2 3 5 4 2" xfId="635"/>
    <cellStyle name="Обычный 6 2 3 5 5" xfId="630"/>
    <cellStyle name="Обычный 6 2 3 6" xfId="178"/>
    <cellStyle name="Обычный 6 2 3 6 2" xfId="361"/>
    <cellStyle name="Обычный 6 2 3 6 2 2" xfId="637"/>
    <cellStyle name="Обычный 6 2 3 6 3" xfId="636"/>
    <cellStyle name="Обычный 6 2 3 7" xfId="179"/>
    <cellStyle name="Обычный 6 2 3 7 2" xfId="362"/>
    <cellStyle name="Обычный 6 2 3 7 2 2" xfId="639"/>
    <cellStyle name="Обычный 6 2 3 7 3" xfId="638"/>
    <cellStyle name="Обычный 6 2 3 8" xfId="180"/>
    <cellStyle name="Обычный 6 2 3 8 2" xfId="363"/>
    <cellStyle name="Обычный 6 2 3 8 2 2" xfId="641"/>
    <cellStyle name="Обычный 6 2 3 8 3" xfId="640"/>
    <cellStyle name="Обычный 6 2 3 9" xfId="290"/>
    <cellStyle name="Обычный 6 2 3 9 2" xfId="275"/>
    <cellStyle name="Обычный 6 2 3 9 2 2" xfId="643"/>
    <cellStyle name="Обычный 6 2 3 9 3" xfId="642"/>
    <cellStyle name="Обычный 6 2 4" xfId="121"/>
    <cellStyle name="Обычный 6 2 4 2" xfId="181"/>
    <cellStyle name="Обычный 6 2 4 2 2" xfId="182"/>
    <cellStyle name="Обычный 6 2 4 2 2 2" xfId="365"/>
    <cellStyle name="Обычный 6 2 4 2 2 2 2" xfId="647"/>
    <cellStyle name="Обычный 6 2 4 2 2 3" xfId="646"/>
    <cellStyle name="Обычный 6 2 4 2 3" xfId="183"/>
    <cellStyle name="Обычный 6 2 4 2 3 2" xfId="366"/>
    <cellStyle name="Обычный 6 2 4 2 3 2 2" xfId="649"/>
    <cellStyle name="Обычный 6 2 4 2 3 3" xfId="648"/>
    <cellStyle name="Обычный 6 2 4 2 4" xfId="364"/>
    <cellStyle name="Обычный 6 2 4 2 4 2" xfId="650"/>
    <cellStyle name="Обычный 6 2 4 2 5" xfId="645"/>
    <cellStyle name="Обычный 6 2 4 3" xfId="184"/>
    <cellStyle name="Обычный 6 2 4 3 2" xfId="367"/>
    <cellStyle name="Обычный 6 2 4 3 2 2" xfId="652"/>
    <cellStyle name="Обычный 6 2 4 3 3" xfId="651"/>
    <cellStyle name="Обычный 6 2 4 4" xfId="185"/>
    <cellStyle name="Обычный 6 2 4 4 2" xfId="368"/>
    <cellStyle name="Обычный 6 2 4 4 2 2" xfId="654"/>
    <cellStyle name="Обычный 6 2 4 4 3" xfId="653"/>
    <cellStyle name="Обычный 6 2 4 5" xfId="304"/>
    <cellStyle name="Обычный 6 2 4 5 2" xfId="655"/>
    <cellStyle name="Обычный 6 2 4 6" xfId="644"/>
    <cellStyle name="Обычный 6 2 5" xfId="114"/>
    <cellStyle name="Обычный 6 2 5 2" xfId="186"/>
    <cellStyle name="Обычный 6 2 5 2 2" xfId="187"/>
    <cellStyle name="Обычный 6 2 5 2 2 2" xfId="370"/>
    <cellStyle name="Обычный 6 2 5 2 2 2 2" xfId="659"/>
    <cellStyle name="Обычный 6 2 5 2 2 3" xfId="658"/>
    <cellStyle name="Обычный 6 2 5 2 3" xfId="188"/>
    <cellStyle name="Обычный 6 2 5 2 3 2" xfId="371"/>
    <cellStyle name="Обычный 6 2 5 2 3 2 2" xfId="661"/>
    <cellStyle name="Обычный 6 2 5 2 3 3" xfId="660"/>
    <cellStyle name="Обычный 6 2 5 2 4" xfId="369"/>
    <cellStyle name="Обычный 6 2 5 2 4 2" xfId="662"/>
    <cellStyle name="Обычный 6 2 5 2 5" xfId="657"/>
    <cellStyle name="Обычный 6 2 5 3" xfId="189"/>
    <cellStyle name="Обычный 6 2 5 3 2" xfId="372"/>
    <cellStyle name="Обычный 6 2 5 3 2 2" xfId="664"/>
    <cellStyle name="Обычный 6 2 5 3 3" xfId="663"/>
    <cellStyle name="Обычный 6 2 5 4" xfId="190"/>
    <cellStyle name="Обычный 6 2 5 4 2" xfId="373"/>
    <cellStyle name="Обычный 6 2 5 4 2 2" xfId="666"/>
    <cellStyle name="Обычный 6 2 5 4 3" xfId="665"/>
    <cellStyle name="Обычный 6 2 5 5" xfId="297"/>
    <cellStyle name="Обычный 6 2 5 5 2" xfId="667"/>
    <cellStyle name="Обычный 6 2 5 6" xfId="656"/>
    <cellStyle name="Обычный 6 2 6" xfId="191"/>
    <cellStyle name="Обычный 6 2 6 2" xfId="192"/>
    <cellStyle name="Обычный 6 2 6 2 2" xfId="375"/>
    <cellStyle name="Обычный 6 2 6 2 2 2" xfId="670"/>
    <cellStyle name="Обычный 6 2 6 2 3" xfId="669"/>
    <cellStyle name="Обычный 6 2 6 3" xfId="193"/>
    <cellStyle name="Обычный 6 2 6 3 2" xfId="376"/>
    <cellStyle name="Обычный 6 2 6 3 2 2" xfId="672"/>
    <cellStyle name="Обычный 6 2 6 3 3" xfId="671"/>
    <cellStyle name="Обычный 6 2 6 4" xfId="374"/>
    <cellStyle name="Обычный 6 2 6 4 2" xfId="673"/>
    <cellStyle name="Обычный 6 2 6 5" xfId="668"/>
    <cellStyle name="Обычный 6 2 7" xfId="194"/>
    <cellStyle name="Обычный 6 2 7 2" xfId="377"/>
    <cellStyle name="Обычный 6 2 7 2 2" xfId="675"/>
    <cellStyle name="Обычный 6 2 7 3" xfId="674"/>
    <cellStyle name="Обычный 6 2 8" xfId="195"/>
    <cellStyle name="Обычный 6 2 8 2" xfId="378"/>
    <cellStyle name="Обычный 6 2 8 2 2" xfId="677"/>
    <cellStyle name="Обычный 6 2 8 3" xfId="676"/>
    <cellStyle name="Обычный 6 2 9" xfId="196"/>
    <cellStyle name="Обычный 6 2 9 2" xfId="379"/>
    <cellStyle name="Обычный 6 2 9 2 2" xfId="679"/>
    <cellStyle name="Обычный 6 2 9 3" xfId="678"/>
    <cellStyle name="Обычный 6 3" xfId="118"/>
    <cellStyle name="Обычный 6 3 2" xfId="197"/>
    <cellStyle name="Обычный 6 3 2 2" xfId="198"/>
    <cellStyle name="Обычный 6 3 2 2 2" xfId="381"/>
    <cellStyle name="Обычный 6 3 2 2 2 2" xfId="683"/>
    <cellStyle name="Обычный 6 3 2 2 3" xfId="682"/>
    <cellStyle name="Обычный 6 3 2 3" xfId="199"/>
    <cellStyle name="Обычный 6 3 2 3 2" xfId="382"/>
    <cellStyle name="Обычный 6 3 2 3 2 2" xfId="685"/>
    <cellStyle name="Обычный 6 3 2 3 3" xfId="684"/>
    <cellStyle name="Обычный 6 3 2 4" xfId="380"/>
    <cellStyle name="Обычный 6 3 2 4 2" xfId="686"/>
    <cellStyle name="Обычный 6 3 2 5" xfId="681"/>
    <cellStyle name="Обычный 6 3 3" xfId="200"/>
    <cellStyle name="Обычный 6 3 3 2" xfId="383"/>
    <cellStyle name="Обычный 6 3 3 2 2" xfId="688"/>
    <cellStyle name="Обычный 6 3 3 3" xfId="687"/>
    <cellStyle name="Обычный 6 3 4" xfId="201"/>
    <cellStyle name="Обычный 6 3 4 2" xfId="384"/>
    <cellStyle name="Обычный 6 3 4 2 2" xfId="690"/>
    <cellStyle name="Обычный 6 3 4 3" xfId="689"/>
    <cellStyle name="Обычный 6 3 5" xfId="301"/>
    <cellStyle name="Обычный 6 3 5 2" xfId="691"/>
    <cellStyle name="Обычный 6 3 6" xfId="680"/>
    <cellStyle name="Обычный 6 4" xfId="111"/>
    <cellStyle name="Обычный 6 4 2" xfId="202"/>
    <cellStyle name="Обычный 6 4 2 2" xfId="203"/>
    <cellStyle name="Обычный 6 4 2 2 2" xfId="386"/>
    <cellStyle name="Обычный 6 4 2 2 2 2" xfId="695"/>
    <cellStyle name="Обычный 6 4 2 2 3" xfId="694"/>
    <cellStyle name="Обычный 6 4 2 3" xfId="204"/>
    <cellStyle name="Обычный 6 4 2 3 2" xfId="387"/>
    <cellStyle name="Обычный 6 4 2 3 2 2" xfId="697"/>
    <cellStyle name="Обычный 6 4 2 3 3" xfId="696"/>
    <cellStyle name="Обычный 6 4 2 4" xfId="385"/>
    <cellStyle name="Обычный 6 4 2 4 2" xfId="698"/>
    <cellStyle name="Обычный 6 4 2 5" xfId="693"/>
    <cellStyle name="Обычный 6 4 3" xfId="205"/>
    <cellStyle name="Обычный 6 4 3 2" xfId="388"/>
    <cellStyle name="Обычный 6 4 3 2 2" xfId="700"/>
    <cellStyle name="Обычный 6 4 3 3" xfId="699"/>
    <cellStyle name="Обычный 6 4 4" xfId="206"/>
    <cellStyle name="Обычный 6 4 4 2" xfId="389"/>
    <cellStyle name="Обычный 6 4 4 2 2" xfId="702"/>
    <cellStyle name="Обычный 6 4 4 3" xfId="701"/>
    <cellStyle name="Обычный 6 4 5" xfId="294"/>
    <cellStyle name="Обычный 6 4 5 2" xfId="703"/>
    <cellStyle name="Обычный 6 4 6" xfId="692"/>
    <cellStyle name="Обычный 6 5" xfId="207"/>
    <cellStyle name="Обычный 6 5 2" xfId="208"/>
    <cellStyle name="Обычный 6 5 2 2" xfId="391"/>
    <cellStyle name="Обычный 6 5 2 2 2" xfId="706"/>
    <cellStyle name="Обычный 6 5 2 3" xfId="705"/>
    <cellStyle name="Обычный 6 5 3" xfId="209"/>
    <cellStyle name="Обычный 6 5 3 2" xfId="392"/>
    <cellStyle name="Обычный 6 5 3 2 2" xfId="708"/>
    <cellStyle name="Обычный 6 5 3 3" xfId="707"/>
    <cellStyle name="Обычный 6 5 4" xfId="390"/>
    <cellStyle name="Обычный 6 5 4 2" xfId="709"/>
    <cellStyle name="Обычный 6 5 5" xfId="704"/>
    <cellStyle name="Обычный 6 6" xfId="210"/>
    <cellStyle name="Обычный 6 6 2" xfId="393"/>
    <cellStyle name="Обычный 6 6 2 2" xfId="711"/>
    <cellStyle name="Обычный 6 6 3" xfId="710"/>
    <cellStyle name="Обычный 6 7" xfId="211"/>
    <cellStyle name="Обычный 6 7 2" xfId="394"/>
    <cellStyle name="Обычный 6 7 2 2" xfId="713"/>
    <cellStyle name="Обычный 6 7 3" xfId="712"/>
    <cellStyle name="Обычный 6 8" xfId="212"/>
    <cellStyle name="Обычный 6 8 2" xfId="395"/>
    <cellStyle name="Обычный 6 8 2 2" xfId="715"/>
    <cellStyle name="Обычный 6 8 3" xfId="714"/>
    <cellStyle name="Обычный 6 9" xfId="279"/>
    <cellStyle name="Обычный 6 9 2" xfId="716"/>
    <cellStyle name="Обычный 7" xfId="55"/>
    <cellStyle name="Обычный 7 2" xfId="59"/>
    <cellStyle name="Обычный 7 2 2" xfId="123"/>
    <cellStyle name="Обычный 7 2 2 2" xfId="213"/>
    <cellStyle name="Обычный 7 2 2 2 2" xfId="214"/>
    <cellStyle name="Обычный 7 2 2 2 2 2" xfId="397"/>
    <cellStyle name="Обычный 7 2 2 2 2 2 2" xfId="721"/>
    <cellStyle name="Обычный 7 2 2 2 2 3" xfId="720"/>
    <cellStyle name="Обычный 7 2 2 2 3" xfId="215"/>
    <cellStyle name="Обычный 7 2 2 2 3 2" xfId="398"/>
    <cellStyle name="Обычный 7 2 2 2 3 2 2" xfId="723"/>
    <cellStyle name="Обычный 7 2 2 2 3 3" xfId="722"/>
    <cellStyle name="Обычный 7 2 2 2 4" xfId="396"/>
    <cellStyle name="Обычный 7 2 2 2 4 2" xfId="724"/>
    <cellStyle name="Обычный 7 2 2 2 5" xfId="719"/>
    <cellStyle name="Обычный 7 2 2 3" xfId="216"/>
    <cellStyle name="Обычный 7 2 2 3 2" xfId="399"/>
    <cellStyle name="Обычный 7 2 2 3 2 2" xfId="726"/>
    <cellStyle name="Обычный 7 2 2 3 3" xfId="725"/>
    <cellStyle name="Обычный 7 2 2 4" xfId="217"/>
    <cellStyle name="Обычный 7 2 2 4 2" xfId="400"/>
    <cellStyle name="Обычный 7 2 2 4 2 2" xfId="728"/>
    <cellStyle name="Обычный 7 2 2 4 3" xfId="727"/>
    <cellStyle name="Обычный 7 2 2 5" xfId="306"/>
    <cellStyle name="Обычный 7 2 2 5 2" xfId="729"/>
    <cellStyle name="Обычный 7 2 2 6" xfId="718"/>
    <cellStyle name="Обычный 7 2 3" xfId="116"/>
    <cellStyle name="Обычный 7 2 3 2" xfId="218"/>
    <cellStyle name="Обычный 7 2 3 2 2" xfId="219"/>
    <cellStyle name="Обычный 7 2 3 2 2 2" xfId="402"/>
    <cellStyle name="Обычный 7 2 3 2 2 2 2" xfId="733"/>
    <cellStyle name="Обычный 7 2 3 2 2 3" xfId="732"/>
    <cellStyle name="Обычный 7 2 3 2 3" xfId="220"/>
    <cellStyle name="Обычный 7 2 3 2 3 2" xfId="403"/>
    <cellStyle name="Обычный 7 2 3 2 3 2 2" xfId="735"/>
    <cellStyle name="Обычный 7 2 3 2 3 3" xfId="734"/>
    <cellStyle name="Обычный 7 2 3 2 4" xfId="401"/>
    <cellStyle name="Обычный 7 2 3 2 4 2" xfId="736"/>
    <cellStyle name="Обычный 7 2 3 2 5" xfId="731"/>
    <cellStyle name="Обычный 7 2 3 3" xfId="221"/>
    <cellStyle name="Обычный 7 2 3 3 2" xfId="404"/>
    <cellStyle name="Обычный 7 2 3 3 2 2" xfId="738"/>
    <cellStyle name="Обычный 7 2 3 3 3" xfId="737"/>
    <cellStyle name="Обычный 7 2 3 4" xfId="222"/>
    <cellStyle name="Обычный 7 2 3 4 2" xfId="405"/>
    <cellStyle name="Обычный 7 2 3 4 2 2" xfId="740"/>
    <cellStyle name="Обычный 7 2 3 4 3" xfId="739"/>
    <cellStyle name="Обычный 7 2 3 5" xfId="299"/>
    <cellStyle name="Обычный 7 2 3 5 2" xfId="741"/>
    <cellStyle name="Обычный 7 2 3 6" xfId="730"/>
    <cellStyle name="Обычный 7 2 4" xfId="223"/>
    <cellStyle name="Обычный 7 2 4 2" xfId="224"/>
    <cellStyle name="Обычный 7 2 4 2 2" xfId="407"/>
    <cellStyle name="Обычный 7 2 4 2 2 2" xfId="744"/>
    <cellStyle name="Обычный 7 2 4 2 3" xfId="743"/>
    <cellStyle name="Обычный 7 2 4 3" xfId="225"/>
    <cellStyle name="Обычный 7 2 4 3 2" xfId="408"/>
    <cellStyle name="Обычный 7 2 4 3 2 2" xfId="746"/>
    <cellStyle name="Обычный 7 2 4 3 3" xfId="745"/>
    <cellStyle name="Обычный 7 2 4 4" xfId="406"/>
    <cellStyle name="Обычный 7 2 4 4 2" xfId="747"/>
    <cellStyle name="Обычный 7 2 4 5" xfId="742"/>
    <cellStyle name="Обычный 7 2 5" xfId="226"/>
    <cellStyle name="Обычный 7 2 5 2" xfId="409"/>
    <cellStyle name="Обычный 7 2 5 2 2" xfId="749"/>
    <cellStyle name="Обычный 7 2 5 3" xfId="748"/>
    <cellStyle name="Обычный 7 2 6" xfId="227"/>
    <cellStyle name="Обычный 7 2 6 2" xfId="410"/>
    <cellStyle name="Обычный 7 2 6 2 2" xfId="751"/>
    <cellStyle name="Обычный 7 2 6 3" xfId="750"/>
    <cellStyle name="Обычный 7 2 7" xfId="228"/>
    <cellStyle name="Обычный 7 2 7 2" xfId="411"/>
    <cellStyle name="Обычный 7 2 7 2 2" xfId="753"/>
    <cellStyle name="Обычный 7 2 7 3" xfId="752"/>
    <cellStyle name="Обычный 7 2 8" xfId="284"/>
    <cellStyle name="Обычный 7 2 8 2" xfId="754"/>
    <cellStyle name="Обычный 7 2 9" xfId="717"/>
    <cellStyle name="Обычный 8" xfId="58"/>
    <cellStyle name="Обычный 9" xfId="107"/>
    <cellStyle name="Обычный 9 2" xfId="125"/>
    <cellStyle name="Обычный 9 2 2" xfId="229"/>
    <cellStyle name="Обычный 9 2 2 2" xfId="230"/>
    <cellStyle name="Обычный 9 2 2 2 2" xfId="413"/>
    <cellStyle name="Обычный 9 2 2 2 2 2" xfId="759"/>
    <cellStyle name="Обычный 9 2 2 2 3" xfId="758"/>
    <cellStyle name="Обычный 9 2 2 3" xfId="231"/>
    <cellStyle name="Обычный 9 2 2 3 2" xfId="414"/>
    <cellStyle name="Обычный 9 2 2 3 2 2" xfId="761"/>
    <cellStyle name="Обычный 9 2 2 3 3" xfId="760"/>
    <cellStyle name="Обычный 9 2 2 4" xfId="232"/>
    <cellStyle name="Обычный 9 2 2 4 2" xfId="415"/>
    <cellStyle name="Обычный 9 2 2 4 2 2" xfId="763"/>
    <cellStyle name="Обычный 9 2 2 4 3" xfId="762"/>
    <cellStyle name="Обычный 9 2 2 5" xfId="412"/>
    <cellStyle name="Обычный 9 2 2 5 2" xfId="764"/>
    <cellStyle name="Обычный 9 2 2 6" xfId="757"/>
    <cellStyle name="Обычный 9 2 3" xfId="233"/>
    <cellStyle name="Обычный 9 2 3 2" xfId="416"/>
    <cellStyle name="Обычный 9 2 3 2 2" xfId="766"/>
    <cellStyle name="Обычный 9 2 3 3" xfId="765"/>
    <cellStyle name="Обычный 9 2 4" xfId="234"/>
    <cellStyle name="Обычный 9 2 4 2" xfId="417"/>
    <cellStyle name="Обычный 9 2 4 2 2" xfId="768"/>
    <cellStyle name="Обычный 9 2 4 3" xfId="767"/>
    <cellStyle name="Обычный 9 2 5" xfId="308"/>
    <cellStyle name="Обычный 9 2 5 2" xfId="769"/>
    <cellStyle name="Обычный 9 2 6" xfId="756"/>
    <cellStyle name="Обычный 9 3" xfId="130"/>
    <cellStyle name="Обычный 9 3 2" xfId="235"/>
    <cellStyle name="Обычный 9 3 2 2" xfId="418"/>
    <cellStyle name="Обычный 9 3 2 2 2" xfId="772"/>
    <cellStyle name="Обычный 9 3 2 3" xfId="771"/>
    <cellStyle name="Обычный 9 3 3" xfId="236"/>
    <cellStyle name="Обычный 9 3 3 2" xfId="419"/>
    <cellStyle name="Обычный 9 3 3 2 2" xfId="774"/>
    <cellStyle name="Обычный 9 3 3 3" xfId="773"/>
    <cellStyle name="Обычный 9 3 4" xfId="237"/>
    <cellStyle name="Обычный 9 3 4 2" xfId="420"/>
    <cellStyle name="Обычный 9 3 4 2 2" xfId="776"/>
    <cellStyle name="Обычный 9 3 4 3" xfId="775"/>
    <cellStyle name="Обычный 9 3 5" xfId="313"/>
    <cellStyle name="Обычный 9 3 5 2" xfId="777"/>
    <cellStyle name="Обычный 9 3 6" xfId="770"/>
    <cellStyle name="Обычный 9 4" xfId="238"/>
    <cellStyle name="Обычный 9 4 2" xfId="421"/>
    <cellStyle name="Обычный 9 4 2 2" xfId="779"/>
    <cellStyle name="Обычный 9 4 3" xfId="778"/>
    <cellStyle name="Обычный 9 5" xfId="239"/>
    <cellStyle name="Обычный 9 5 2" xfId="422"/>
    <cellStyle name="Обычный 9 5 2 2" xfId="781"/>
    <cellStyle name="Обычный 9 5 3" xfId="780"/>
    <cellStyle name="Обычный 9 6" xfId="291"/>
    <cellStyle name="Обычный 9 6 2" xfId="782"/>
    <cellStyle name="Обычный 9 7" xfId="755"/>
    <cellStyle name="Обычный_Форматы по компаниям_last" xfId="46"/>
    <cellStyle name="Плохой" xfId="38" builtinId="27" customBuiltin="1"/>
    <cellStyle name="Плохой 2" xfId="96"/>
    <cellStyle name="Плохой 3" xfId="504"/>
    <cellStyle name="Пояснение" xfId="39" builtinId="53" customBuiltin="1"/>
    <cellStyle name="Пояснение 2" xfId="97"/>
    <cellStyle name="Пояснение 3" xfId="505"/>
    <cellStyle name="Примечание" xfId="40" builtinId="10" customBuiltin="1"/>
    <cellStyle name="Примечание 2" xfId="98"/>
    <cellStyle name="Примечание 3" xfId="506"/>
    <cellStyle name="Процентный 2" xfId="104"/>
    <cellStyle name="Процентный 3" xfId="105"/>
    <cellStyle name="Связанная ячейка" xfId="41" builtinId="24" customBuiltin="1"/>
    <cellStyle name="Связанная ячейка 2" xfId="99"/>
    <cellStyle name="Связанная ячейка 3" xfId="507"/>
    <cellStyle name="Стиль 1" xfId="106"/>
    <cellStyle name="Текст предупреждения" xfId="42" builtinId="11" customBuiltin="1"/>
    <cellStyle name="Текст предупреждения 2" xfId="100"/>
    <cellStyle name="Текст предупреждения 3" xfId="508"/>
    <cellStyle name="Финансовый" xfId="273" builtinId="3"/>
    <cellStyle name="Финансовый 2" xfId="50"/>
    <cellStyle name="Финансовый 2 10" xfId="783"/>
    <cellStyle name="Финансовый 2 2" xfId="119"/>
    <cellStyle name="Финансовый 2 2 2" xfId="240"/>
    <cellStyle name="Финансовый 2 2 2 2" xfId="241"/>
    <cellStyle name="Финансовый 2 2 2 2 2" xfId="51"/>
    <cellStyle name="Финансовый 2 2 2 2 3" xfId="424"/>
    <cellStyle name="Финансовый 2 2 2 2 3 2" xfId="787"/>
    <cellStyle name="Финансовый 2 2 2 2 4" xfId="786"/>
    <cellStyle name="Финансовый 2 2 2 3" xfId="242"/>
    <cellStyle name="Финансовый 2 2 2 3 2" xfId="425"/>
    <cellStyle name="Финансовый 2 2 2 3 2 2" xfId="789"/>
    <cellStyle name="Финансовый 2 2 2 3 3" xfId="788"/>
    <cellStyle name="Финансовый 2 2 2 4" xfId="423"/>
    <cellStyle name="Финансовый 2 2 2 4 2" xfId="790"/>
    <cellStyle name="Финансовый 2 2 2 5" xfId="785"/>
    <cellStyle name="Финансовый 2 2 3" xfId="243"/>
    <cellStyle name="Финансовый 2 2 3 2" xfId="426"/>
    <cellStyle name="Финансовый 2 2 3 2 2" xfId="792"/>
    <cellStyle name="Финансовый 2 2 3 3" xfId="791"/>
    <cellStyle name="Финансовый 2 2 4" xfId="244"/>
    <cellStyle name="Финансовый 2 2 4 2" xfId="427"/>
    <cellStyle name="Финансовый 2 2 4 2 2" xfId="794"/>
    <cellStyle name="Финансовый 2 2 4 3" xfId="793"/>
    <cellStyle name="Финансовый 2 2 5" xfId="302"/>
    <cellStyle name="Финансовый 2 2 5 2" xfId="795"/>
    <cellStyle name="Финансовый 2 2 6" xfId="784"/>
    <cellStyle name="Финансовый 2 3" xfId="112"/>
    <cellStyle name="Финансовый 2 3 2" xfId="245"/>
    <cellStyle name="Финансовый 2 3 2 2" xfId="246"/>
    <cellStyle name="Финансовый 2 3 2 2 2" xfId="429"/>
    <cellStyle name="Финансовый 2 3 2 2 2 2" xfId="799"/>
    <cellStyle name="Финансовый 2 3 2 2 3" xfId="798"/>
    <cellStyle name="Финансовый 2 3 2 3" xfId="247"/>
    <cellStyle name="Финансовый 2 3 2 3 2" xfId="430"/>
    <cellStyle name="Финансовый 2 3 2 3 2 2" xfId="801"/>
    <cellStyle name="Финансовый 2 3 2 3 3" xfId="800"/>
    <cellStyle name="Финансовый 2 3 2 4" xfId="428"/>
    <cellStyle name="Финансовый 2 3 2 4 2" xfId="802"/>
    <cellStyle name="Финансовый 2 3 2 5" xfId="797"/>
    <cellStyle name="Финансовый 2 3 3" xfId="248"/>
    <cellStyle name="Финансовый 2 3 3 2" xfId="431"/>
    <cellStyle name="Финансовый 2 3 3 2 2" xfId="804"/>
    <cellStyle name="Финансовый 2 3 3 3" xfId="803"/>
    <cellStyle name="Финансовый 2 3 4" xfId="249"/>
    <cellStyle name="Финансовый 2 3 4 2" xfId="432"/>
    <cellStyle name="Финансовый 2 3 4 2 2" xfId="806"/>
    <cellStyle name="Финансовый 2 3 4 3" xfId="805"/>
    <cellStyle name="Финансовый 2 3 5" xfId="295"/>
    <cellStyle name="Финансовый 2 3 5 2" xfId="807"/>
    <cellStyle name="Финансовый 2 3 6" xfId="796"/>
    <cellStyle name="Финансовый 2 4" xfId="250"/>
    <cellStyle name="Финансовый 2 4 2" xfId="251"/>
    <cellStyle name="Финансовый 2 4 2 2" xfId="434"/>
    <cellStyle name="Финансовый 2 4 2 2 2" xfId="810"/>
    <cellStyle name="Финансовый 2 4 2 3" xfId="809"/>
    <cellStyle name="Финансовый 2 4 3" xfId="252"/>
    <cellStyle name="Финансовый 2 4 3 2" xfId="435"/>
    <cellStyle name="Финансовый 2 4 3 2 2" xfId="812"/>
    <cellStyle name="Финансовый 2 4 3 3" xfId="811"/>
    <cellStyle name="Финансовый 2 4 4" xfId="433"/>
    <cellStyle name="Финансовый 2 4 4 2" xfId="813"/>
    <cellStyle name="Финансовый 2 4 5" xfId="808"/>
    <cellStyle name="Финансовый 2 5" xfId="253"/>
    <cellStyle name="Финансовый 2 5 2" xfId="436"/>
    <cellStyle name="Финансовый 2 5 2 2" xfId="815"/>
    <cellStyle name="Финансовый 2 5 3" xfId="814"/>
    <cellStyle name="Финансовый 2 6" xfId="254"/>
    <cellStyle name="Финансовый 2 6 2" xfId="437"/>
    <cellStyle name="Финансовый 2 6 2 2" xfId="817"/>
    <cellStyle name="Финансовый 2 6 3" xfId="816"/>
    <cellStyle name="Финансовый 2 7" xfId="255"/>
    <cellStyle name="Финансовый 2 7 2" xfId="438"/>
    <cellStyle name="Финансовый 2 7 2 2" xfId="819"/>
    <cellStyle name="Финансовый 2 7 3" xfId="818"/>
    <cellStyle name="Финансовый 2 8" xfId="280"/>
    <cellStyle name="Финансовый 2 8 2" xfId="509"/>
    <cellStyle name="Финансовый 2 8 2 2" xfId="821"/>
    <cellStyle name="Финансовый 2 8 3" xfId="820"/>
    <cellStyle name="Финансовый 2 9" xfId="510"/>
    <cellStyle name="Финансовый 2 9 2" xfId="822"/>
    <cellStyle name="Финансовый 3" xfId="52"/>
    <cellStyle name="Финансовый 3 2" xfId="120"/>
    <cellStyle name="Финансовый 3 2 2" xfId="256"/>
    <cellStyle name="Финансовый 3 2 2 2" xfId="257"/>
    <cellStyle name="Финансовый 3 2 2 2 2" xfId="440"/>
    <cellStyle name="Финансовый 3 2 2 2 2 2" xfId="827"/>
    <cellStyle name="Финансовый 3 2 2 2 3" xfId="826"/>
    <cellStyle name="Финансовый 3 2 2 3" xfId="258"/>
    <cellStyle name="Финансовый 3 2 2 3 2" xfId="441"/>
    <cellStyle name="Финансовый 3 2 2 3 2 2" xfId="829"/>
    <cellStyle name="Финансовый 3 2 2 3 3" xfId="828"/>
    <cellStyle name="Финансовый 3 2 2 4" xfId="439"/>
    <cellStyle name="Финансовый 3 2 2 4 2" xfId="830"/>
    <cellStyle name="Финансовый 3 2 2 5" xfId="825"/>
    <cellStyle name="Финансовый 3 2 3" xfId="259"/>
    <cellStyle name="Финансовый 3 2 3 2" xfId="442"/>
    <cellStyle name="Финансовый 3 2 3 2 2" xfId="832"/>
    <cellStyle name="Финансовый 3 2 3 3" xfId="831"/>
    <cellStyle name="Финансовый 3 2 4" xfId="260"/>
    <cellStyle name="Финансовый 3 2 4 2" xfId="443"/>
    <cellStyle name="Финансовый 3 2 4 2 2" xfId="834"/>
    <cellStyle name="Финансовый 3 2 4 3" xfId="833"/>
    <cellStyle name="Финансовый 3 2 5" xfId="303"/>
    <cellStyle name="Финансовый 3 2 5 2" xfId="835"/>
    <cellStyle name="Финансовый 3 2 6" xfId="824"/>
    <cellStyle name="Финансовый 3 3" xfId="113"/>
    <cellStyle name="Финансовый 3 3 2" xfId="261"/>
    <cellStyle name="Финансовый 3 3 2 2" xfId="262"/>
    <cellStyle name="Финансовый 3 3 2 2 2" xfId="445"/>
    <cellStyle name="Финансовый 3 3 2 2 2 2" xfId="839"/>
    <cellStyle name="Финансовый 3 3 2 2 3" xfId="838"/>
    <cellStyle name="Финансовый 3 3 2 3" xfId="263"/>
    <cellStyle name="Финансовый 3 3 2 3 2" xfId="446"/>
    <cellStyle name="Финансовый 3 3 2 3 2 2" xfId="841"/>
    <cellStyle name="Финансовый 3 3 2 3 3" xfId="840"/>
    <cellStyle name="Финансовый 3 3 2 4" xfId="444"/>
    <cellStyle name="Финансовый 3 3 2 4 2" xfId="842"/>
    <cellStyle name="Финансовый 3 3 2 5" xfId="837"/>
    <cellStyle name="Финансовый 3 3 3" xfId="264"/>
    <cellStyle name="Финансовый 3 3 3 2" xfId="447"/>
    <cellStyle name="Финансовый 3 3 3 2 2" xfId="844"/>
    <cellStyle name="Финансовый 3 3 3 3" xfId="843"/>
    <cellStyle name="Финансовый 3 3 4" xfId="265"/>
    <cellStyle name="Финансовый 3 3 4 2" xfId="448"/>
    <cellStyle name="Финансовый 3 3 4 2 2" xfId="846"/>
    <cellStyle name="Финансовый 3 3 4 3" xfId="845"/>
    <cellStyle name="Финансовый 3 3 5" xfId="296"/>
    <cellStyle name="Финансовый 3 3 5 2" xfId="847"/>
    <cellStyle name="Финансовый 3 3 6" xfId="836"/>
    <cellStyle name="Финансовый 3 4" xfId="266"/>
    <cellStyle name="Финансовый 3 4 2" xfId="267"/>
    <cellStyle name="Финансовый 3 4 2 2" xfId="450"/>
    <cellStyle name="Финансовый 3 4 2 2 2" xfId="850"/>
    <cellStyle name="Финансовый 3 4 2 3" xfId="849"/>
    <cellStyle name="Финансовый 3 4 3" xfId="268"/>
    <cellStyle name="Финансовый 3 4 3 2" xfId="451"/>
    <cellStyle name="Финансовый 3 4 3 2 2" xfId="852"/>
    <cellStyle name="Финансовый 3 4 3 3" xfId="851"/>
    <cellStyle name="Финансовый 3 4 4" xfId="449"/>
    <cellStyle name="Финансовый 3 4 4 2" xfId="853"/>
    <cellStyle name="Финансовый 3 4 5" xfId="848"/>
    <cellStyle name="Финансовый 3 5" xfId="269"/>
    <cellStyle name="Финансовый 3 5 2" xfId="452"/>
    <cellStyle name="Финансовый 3 5 2 2" xfId="855"/>
    <cellStyle name="Финансовый 3 5 3" xfId="854"/>
    <cellStyle name="Финансовый 3 6" xfId="270"/>
    <cellStyle name="Финансовый 3 6 2" xfId="453"/>
    <cellStyle name="Финансовый 3 6 2 2" xfId="857"/>
    <cellStyle name="Финансовый 3 6 3" xfId="856"/>
    <cellStyle name="Финансовый 3 7" xfId="271"/>
    <cellStyle name="Финансовый 3 7 2" xfId="454"/>
    <cellStyle name="Финансовый 3 7 2 2" xfId="859"/>
    <cellStyle name="Финансовый 3 7 3" xfId="858"/>
    <cellStyle name="Финансовый 3 8" xfId="281"/>
    <cellStyle name="Финансовый 3 8 2" xfId="860"/>
    <cellStyle name="Финансовый 3 9" xfId="823"/>
    <cellStyle name="Финансовый 4" xfId="511"/>
    <cellStyle name="Хороший" xfId="43" builtinId="26" customBuiltin="1"/>
    <cellStyle name="Хороший 2" xfId="101"/>
    <cellStyle name="Хороший 3" xfId="51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3.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4.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absolute">
    <xdr:from>
      <xdr:col>0</xdr:col>
      <xdr:colOff>177800</xdr:colOff>
      <xdr:row>0</xdr:row>
      <xdr:rowOff>177800</xdr:rowOff>
    </xdr:from>
    <xdr:to>
      <xdr:col>2</xdr:col>
      <xdr:colOff>1071781</xdr:colOff>
      <xdr:row>1</xdr:row>
      <xdr:rowOff>9623</xdr:rowOff>
    </xdr:to>
    <xdr:sp macro="" textlink="">
      <xdr:nvSpPr>
        <xdr:cNvPr id="2" name="StampObjectLite"/>
        <xdr:cNvSpPr txBox="1"/>
      </xdr:nvSpPr>
      <xdr:spPr>
        <a:xfrm>
          <a:off x="177800" y="177800"/>
          <a:ext cx="4218206" cy="574773"/>
        </a:xfrm>
        <a:prstGeom prst="rect">
          <a:avLst/>
        </a:prstGeom>
        <a:noFill/>
        <a:ln w="25400" cap="flat" cmpd="sng" algn="ctr">
          <a:solidFill>
            <a:srgbClr val="0000FF"/>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vert="horz" wrap="none" rtlCol="0" anchor="t">
          <a:spAutoFit/>
        </a:bodyPr>
        <a:lstStyle/>
        <a:p>
          <a:pPr marL="0" marR="0" indent="0" algn="ctr">
            <a:spcAft>
              <a:spcPts val="100"/>
            </a:spcAft>
          </a:pPr>
          <a:r>
            <a:rPr lang="ru-RU" sz="1500" b="1" i="0">
              <a:solidFill>
                <a:srgbClr val="0000FF"/>
              </a:solidFill>
              <a:latin typeface="Calibri"/>
            </a:rPr>
            <a:t>Электронная подпись. Подписал: Епифанов Е.Л.</a:t>
          </a:r>
        </a:p>
        <a:p>
          <a:pPr marL="0" marR="0" indent="0" algn="l">
            <a:spcAft>
              <a:spcPts val="100"/>
            </a:spcAft>
          </a:pPr>
          <a:r>
            <a:rPr lang="ru-RU" sz="1500" b="1" i="0">
              <a:solidFill>
                <a:srgbClr val="0000FF"/>
              </a:solidFill>
              <a:latin typeface="Calibri"/>
            </a:rPr>
            <a:t>№ИСХ-1119/ЗАБ НТЭ от 26.02.2021</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177800</xdr:colOff>
      <xdr:row>0</xdr:row>
      <xdr:rowOff>177800</xdr:rowOff>
    </xdr:from>
    <xdr:to>
      <xdr:col>2</xdr:col>
      <xdr:colOff>543210</xdr:colOff>
      <xdr:row>1</xdr:row>
      <xdr:rowOff>4191</xdr:rowOff>
    </xdr:to>
    <xdr:sp macro="" textlink="">
      <xdr:nvSpPr>
        <xdr:cNvPr id="2" name="StampObjectLite10"/>
        <xdr:cNvSpPr txBox="1"/>
      </xdr:nvSpPr>
      <xdr:spPr>
        <a:xfrm>
          <a:off x="177800" y="177800"/>
          <a:ext cx="3680110" cy="512191"/>
        </a:xfrm>
        <a:prstGeom prst="rect">
          <a:avLst/>
        </a:prstGeom>
        <a:noFill/>
        <a:ln w="25400" cap="flat" cmpd="sng" algn="ctr">
          <a:solidFill>
            <a:srgbClr val="0000FF"/>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vert="horz" wrap="none" rtlCol="0" anchor="t">
          <a:spAutoFit/>
        </a:bodyPr>
        <a:lstStyle/>
        <a:p>
          <a:pPr marL="0" marR="0" indent="0" algn="ctr">
            <a:spcAft>
              <a:spcPts val="100"/>
            </a:spcAft>
          </a:pPr>
          <a:r>
            <a:rPr lang="ru-RU" sz="1300" b="1" i="0">
              <a:solidFill>
                <a:srgbClr val="0000FF"/>
              </a:solidFill>
              <a:latin typeface="Calibri"/>
            </a:rPr>
            <a:t>Электронная подпись. Подписал: Епифанов Е.Л.</a:t>
          </a:r>
        </a:p>
        <a:p>
          <a:pPr marL="0" marR="0" indent="0" algn="l">
            <a:spcAft>
              <a:spcPts val="100"/>
            </a:spcAft>
          </a:pPr>
          <a:r>
            <a:rPr lang="ru-RU" sz="1300" b="1" i="0">
              <a:solidFill>
                <a:srgbClr val="0000FF"/>
              </a:solidFill>
              <a:latin typeface="Calibri"/>
            </a:rPr>
            <a:t>№ИСХ-1119/ЗАБ НТЭ от 26.02.2021</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177800</xdr:colOff>
      <xdr:row>0</xdr:row>
      <xdr:rowOff>177800</xdr:rowOff>
    </xdr:from>
    <xdr:to>
      <xdr:col>2</xdr:col>
      <xdr:colOff>1205131</xdr:colOff>
      <xdr:row>1</xdr:row>
      <xdr:rowOff>9623</xdr:rowOff>
    </xdr:to>
    <xdr:sp macro="" textlink="">
      <xdr:nvSpPr>
        <xdr:cNvPr id="2" name="StampObjectLite11"/>
        <xdr:cNvSpPr txBox="1"/>
      </xdr:nvSpPr>
      <xdr:spPr>
        <a:xfrm>
          <a:off x="177800" y="177800"/>
          <a:ext cx="4218206" cy="574773"/>
        </a:xfrm>
        <a:prstGeom prst="rect">
          <a:avLst/>
        </a:prstGeom>
        <a:noFill/>
        <a:ln w="25400" cap="flat" cmpd="sng" algn="ctr">
          <a:solidFill>
            <a:srgbClr val="0000FF"/>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vert="horz" wrap="none" rtlCol="0" anchor="t">
          <a:spAutoFit/>
        </a:bodyPr>
        <a:lstStyle/>
        <a:p>
          <a:pPr marL="0" marR="0" indent="0" algn="ctr">
            <a:spcAft>
              <a:spcPts val="100"/>
            </a:spcAft>
          </a:pPr>
          <a:r>
            <a:rPr lang="ru-RU" sz="1500" b="1" i="0">
              <a:solidFill>
                <a:srgbClr val="0000FF"/>
              </a:solidFill>
              <a:latin typeface="Calibri"/>
            </a:rPr>
            <a:t>Электронная подпись. Подписал: Епифанов Е.Л.</a:t>
          </a:r>
        </a:p>
        <a:p>
          <a:pPr marL="0" marR="0" indent="0" algn="l">
            <a:spcAft>
              <a:spcPts val="100"/>
            </a:spcAft>
          </a:pPr>
          <a:r>
            <a:rPr lang="ru-RU" sz="1500" b="1" i="0">
              <a:solidFill>
                <a:srgbClr val="0000FF"/>
              </a:solidFill>
              <a:latin typeface="Calibri"/>
            </a:rPr>
            <a:t>№ИСХ-1119/ЗАБ НТЭ от 26.02.2021</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177800</xdr:colOff>
      <xdr:row>0</xdr:row>
      <xdr:rowOff>177800</xdr:rowOff>
    </xdr:from>
    <xdr:to>
      <xdr:col>2</xdr:col>
      <xdr:colOff>422315</xdr:colOff>
      <xdr:row>1</xdr:row>
      <xdr:rowOff>5441</xdr:rowOff>
    </xdr:to>
    <xdr:sp macro="" textlink="">
      <xdr:nvSpPr>
        <xdr:cNvPr id="2" name="StampObjectLite12"/>
        <xdr:cNvSpPr txBox="1"/>
      </xdr:nvSpPr>
      <xdr:spPr>
        <a:xfrm>
          <a:off x="177800" y="177800"/>
          <a:ext cx="2873415" cy="418191"/>
        </a:xfrm>
        <a:prstGeom prst="rect">
          <a:avLst/>
        </a:prstGeom>
        <a:noFill/>
        <a:ln w="25400" cap="flat" cmpd="sng" algn="ctr">
          <a:solidFill>
            <a:srgbClr val="0000FF"/>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vert="horz" wrap="none" rtlCol="0" anchor="t">
          <a:spAutoFit/>
        </a:bodyPr>
        <a:lstStyle/>
        <a:p>
          <a:pPr marL="0" marR="0" indent="0" algn="ctr">
            <a:spcAft>
              <a:spcPts val="100"/>
            </a:spcAft>
          </a:pPr>
          <a:r>
            <a:rPr lang="ru-RU" sz="1000" b="1" i="0">
              <a:solidFill>
                <a:srgbClr val="0000FF"/>
              </a:solidFill>
              <a:latin typeface="Calibri"/>
            </a:rPr>
            <a:t>Электронная подпись. Подписал: Епифанов Е.Л.</a:t>
          </a:r>
        </a:p>
        <a:p>
          <a:pPr marL="0" marR="0" indent="0" algn="l">
            <a:spcAft>
              <a:spcPts val="100"/>
            </a:spcAft>
          </a:pPr>
          <a:r>
            <a:rPr lang="ru-RU" sz="1000" b="1" i="0">
              <a:solidFill>
                <a:srgbClr val="0000FF"/>
              </a:solidFill>
              <a:latin typeface="Calibri"/>
            </a:rPr>
            <a:t>№ИСХ-1119/ЗАБ НТЭ от 26.02.2021</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177800</xdr:colOff>
      <xdr:row>0</xdr:row>
      <xdr:rowOff>177800</xdr:rowOff>
    </xdr:from>
    <xdr:to>
      <xdr:col>2</xdr:col>
      <xdr:colOff>528856</xdr:colOff>
      <xdr:row>1</xdr:row>
      <xdr:rowOff>9623</xdr:rowOff>
    </xdr:to>
    <xdr:sp macro="" textlink="">
      <xdr:nvSpPr>
        <xdr:cNvPr id="2" name="StampObjectLite13"/>
        <xdr:cNvSpPr txBox="1"/>
      </xdr:nvSpPr>
      <xdr:spPr>
        <a:xfrm>
          <a:off x="177800" y="177800"/>
          <a:ext cx="4218206" cy="574773"/>
        </a:xfrm>
        <a:prstGeom prst="rect">
          <a:avLst/>
        </a:prstGeom>
        <a:noFill/>
        <a:ln w="25400" cap="flat" cmpd="sng" algn="ctr">
          <a:solidFill>
            <a:srgbClr val="0000FF"/>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vert="horz" wrap="none" rtlCol="0" anchor="t">
          <a:spAutoFit/>
        </a:bodyPr>
        <a:lstStyle/>
        <a:p>
          <a:pPr marL="0" marR="0" indent="0" algn="ctr">
            <a:spcAft>
              <a:spcPts val="100"/>
            </a:spcAft>
          </a:pPr>
          <a:r>
            <a:rPr lang="ru-RU" sz="1500" b="1" i="0">
              <a:solidFill>
                <a:srgbClr val="0000FF"/>
              </a:solidFill>
              <a:latin typeface="Calibri"/>
            </a:rPr>
            <a:t>Электронная подпись. Подписал: Епифанов Е.Л.</a:t>
          </a:r>
        </a:p>
        <a:p>
          <a:pPr marL="0" marR="0" indent="0" algn="l">
            <a:spcAft>
              <a:spcPts val="100"/>
            </a:spcAft>
          </a:pPr>
          <a:r>
            <a:rPr lang="ru-RU" sz="1500" b="1" i="0">
              <a:solidFill>
                <a:srgbClr val="0000FF"/>
              </a:solidFill>
              <a:latin typeface="Calibri"/>
            </a:rPr>
            <a:t>№ИСХ-1119/ЗАБ НТЭ от 26.02.2021</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177800</xdr:colOff>
      <xdr:row>0</xdr:row>
      <xdr:rowOff>177800</xdr:rowOff>
    </xdr:from>
    <xdr:to>
      <xdr:col>2</xdr:col>
      <xdr:colOff>962310</xdr:colOff>
      <xdr:row>1</xdr:row>
      <xdr:rowOff>4191</xdr:rowOff>
    </xdr:to>
    <xdr:sp macro="" textlink="">
      <xdr:nvSpPr>
        <xdr:cNvPr id="2" name="StampObjectLite14"/>
        <xdr:cNvSpPr txBox="1"/>
      </xdr:nvSpPr>
      <xdr:spPr>
        <a:xfrm>
          <a:off x="177800" y="177800"/>
          <a:ext cx="3680110" cy="512191"/>
        </a:xfrm>
        <a:prstGeom prst="rect">
          <a:avLst/>
        </a:prstGeom>
        <a:noFill/>
        <a:ln w="25400" cap="flat" cmpd="sng" algn="ctr">
          <a:solidFill>
            <a:srgbClr val="0000FF"/>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vert="horz" wrap="none" rtlCol="0" anchor="t">
          <a:spAutoFit/>
        </a:bodyPr>
        <a:lstStyle/>
        <a:p>
          <a:pPr marL="0" marR="0" indent="0" algn="ctr">
            <a:spcAft>
              <a:spcPts val="100"/>
            </a:spcAft>
          </a:pPr>
          <a:r>
            <a:rPr lang="ru-RU" sz="1300" b="1" i="0">
              <a:solidFill>
                <a:srgbClr val="0000FF"/>
              </a:solidFill>
              <a:latin typeface="Calibri"/>
            </a:rPr>
            <a:t>Электронная подпись. Подписал: Епифанов Е.Л.</a:t>
          </a:r>
        </a:p>
        <a:p>
          <a:pPr marL="0" marR="0" indent="0" algn="l">
            <a:spcAft>
              <a:spcPts val="100"/>
            </a:spcAft>
          </a:pPr>
          <a:r>
            <a:rPr lang="ru-RU" sz="1300" b="1" i="0">
              <a:solidFill>
                <a:srgbClr val="0000FF"/>
              </a:solidFill>
              <a:latin typeface="Calibri"/>
            </a:rPr>
            <a:t>№ИСХ-1119/ЗАБ НТЭ от 26.02.2021</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177800</xdr:colOff>
      <xdr:row>0</xdr:row>
      <xdr:rowOff>177800</xdr:rowOff>
    </xdr:from>
    <xdr:to>
      <xdr:col>3</xdr:col>
      <xdr:colOff>81181</xdr:colOff>
      <xdr:row>1</xdr:row>
      <xdr:rowOff>9623</xdr:rowOff>
    </xdr:to>
    <xdr:sp macro="" textlink="">
      <xdr:nvSpPr>
        <xdr:cNvPr id="2" name="StampObjectLite15"/>
        <xdr:cNvSpPr txBox="1"/>
      </xdr:nvSpPr>
      <xdr:spPr>
        <a:xfrm>
          <a:off x="177800" y="177800"/>
          <a:ext cx="4218206" cy="574773"/>
        </a:xfrm>
        <a:prstGeom prst="rect">
          <a:avLst/>
        </a:prstGeom>
        <a:noFill/>
        <a:ln w="25400" cap="flat" cmpd="sng" algn="ctr">
          <a:solidFill>
            <a:srgbClr val="0000FF"/>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vert="horz" wrap="none" rtlCol="0" anchor="t">
          <a:spAutoFit/>
        </a:bodyPr>
        <a:lstStyle/>
        <a:p>
          <a:pPr marL="0" marR="0" indent="0" algn="ctr">
            <a:spcAft>
              <a:spcPts val="100"/>
            </a:spcAft>
          </a:pPr>
          <a:r>
            <a:rPr lang="ru-RU" sz="1500" b="1" i="0">
              <a:solidFill>
                <a:srgbClr val="0000FF"/>
              </a:solidFill>
              <a:latin typeface="Calibri"/>
            </a:rPr>
            <a:t>Электронная подпись. Подписал: Епифанов Е.Л.</a:t>
          </a:r>
        </a:p>
        <a:p>
          <a:pPr marL="0" marR="0" indent="0" algn="l">
            <a:spcAft>
              <a:spcPts val="100"/>
            </a:spcAft>
          </a:pPr>
          <a:r>
            <a:rPr lang="ru-RU" sz="1500" b="1" i="0">
              <a:solidFill>
                <a:srgbClr val="0000FF"/>
              </a:solidFill>
              <a:latin typeface="Calibri"/>
            </a:rPr>
            <a:t>№ИСХ-1119/ЗАБ НТЭ от 26.02.2021</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177800</xdr:colOff>
      <xdr:row>0</xdr:row>
      <xdr:rowOff>177800</xdr:rowOff>
    </xdr:from>
    <xdr:to>
      <xdr:col>2</xdr:col>
      <xdr:colOff>686085</xdr:colOff>
      <xdr:row>1</xdr:row>
      <xdr:rowOff>4191</xdr:rowOff>
    </xdr:to>
    <xdr:sp macro="" textlink="">
      <xdr:nvSpPr>
        <xdr:cNvPr id="2" name="StampObjectLite16"/>
        <xdr:cNvSpPr txBox="1"/>
      </xdr:nvSpPr>
      <xdr:spPr>
        <a:xfrm>
          <a:off x="177800" y="177800"/>
          <a:ext cx="3680110" cy="512191"/>
        </a:xfrm>
        <a:prstGeom prst="rect">
          <a:avLst/>
        </a:prstGeom>
        <a:noFill/>
        <a:ln w="25400" cap="flat" cmpd="sng" algn="ctr">
          <a:solidFill>
            <a:srgbClr val="0000FF"/>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vert="horz" wrap="none" rtlCol="0" anchor="t">
          <a:spAutoFit/>
        </a:bodyPr>
        <a:lstStyle/>
        <a:p>
          <a:pPr marL="0" marR="0" indent="0" algn="ctr">
            <a:spcAft>
              <a:spcPts val="100"/>
            </a:spcAft>
          </a:pPr>
          <a:r>
            <a:rPr lang="ru-RU" sz="1300" b="1" i="0">
              <a:solidFill>
                <a:srgbClr val="0000FF"/>
              </a:solidFill>
              <a:latin typeface="Calibri"/>
            </a:rPr>
            <a:t>Электронная подпись. Подписал: Епифанов Е.Л.</a:t>
          </a:r>
        </a:p>
        <a:p>
          <a:pPr marL="0" marR="0" indent="0" algn="l">
            <a:spcAft>
              <a:spcPts val="100"/>
            </a:spcAft>
          </a:pPr>
          <a:r>
            <a:rPr lang="ru-RU" sz="1300" b="1" i="0">
              <a:solidFill>
                <a:srgbClr val="0000FF"/>
              </a:solidFill>
              <a:latin typeface="Calibri"/>
            </a:rPr>
            <a:t>№ИСХ-1119/ЗАБ НТЭ от 26.02.2021</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177800</xdr:colOff>
      <xdr:row>0</xdr:row>
      <xdr:rowOff>177800</xdr:rowOff>
    </xdr:from>
    <xdr:to>
      <xdr:col>2</xdr:col>
      <xdr:colOff>15345</xdr:colOff>
      <xdr:row>1</xdr:row>
      <xdr:rowOff>8285</xdr:rowOff>
    </xdr:to>
    <xdr:sp macro="" textlink="">
      <xdr:nvSpPr>
        <xdr:cNvPr id="2" name="StampObjectLite17"/>
        <xdr:cNvSpPr txBox="1"/>
      </xdr:nvSpPr>
      <xdr:spPr>
        <a:xfrm>
          <a:off x="177800" y="177800"/>
          <a:ext cx="3142720" cy="449610"/>
        </a:xfrm>
        <a:prstGeom prst="rect">
          <a:avLst/>
        </a:prstGeom>
        <a:noFill/>
        <a:ln w="25400" cap="flat" cmpd="sng" algn="ctr">
          <a:solidFill>
            <a:srgbClr val="0000FF"/>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vert="horz" wrap="none" rtlCol="0" anchor="t">
          <a:spAutoFit/>
        </a:bodyPr>
        <a:lstStyle/>
        <a:p>
          <a:pPr marL="0" marR="0" indent="0" algn="ctr">
            <a:spcAft>
              <a:spcPts val="100"/>
            </a:spcAft>
          </a:pPr>
          <a:r>
            <a:rPr lang="ru-RU" sz="1100" b="1" i="0">
              <a:solidFill>
                <a:srgbClr val="0000FF"/>
              </a:solidFill>
              <a:latin typeface="Calibri"/>
            </a:rPr>
            <a:t>Электронная подпись. Подписал: Епифанов Е.Л.</a:t>
          </a:r>
        </a:p>
        <a:p>
          <a:pPr marL="0" marR="0" indent="0" algn="l">
            <a:spcAft>
              <a:spcPts val="100"/>
            </a:spcAft>
          </a:pPr>
          <a:r>
            <a:rPr lang="ru-RU" sz="1100" b="1" i="0">
              <a:solidFill>
                <a:srgbClr val="0000FF"/>
              </a:solidFill>
              <a:latin typeface="Calibri"/>
            </a:rPr>
            <a:t>№ИСХ-1119/ЗАБ НТЭ от 26.02.2021</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177800</xdr:colOff>
      <xdr:row>0</xdr:row>
      <xdr:rowOff>177800</xdr:rowOff>
    </xdr:from>
    <xdr:to>
      <xdr:col>1</xdr:col>
      <xdr:colOff>2406120</xdr:colOff>
      <xdr:row>1</xdr:row>
      <xdr:rowOff>8285</xdr:rowOff>
    </xdr:to>
    <xdr:sp macro="" textlink="">
      <xdr:nvSpPr>
        <xdr:cNvPr id="2" name="StampObjectLite18"/>
        <xdr:cNvSpPr txBox="1"/>
      </xdr:nvSpPr>
      <xdr:spPr>
        <a:xfrm>
          <a:off x="177800" y="177800"/>
          <a:ext cx="3142720" cy="449610"/>
        </a:xfrm>
        <a:prstGeom prst="rect">
          <a:avLst/>
        </a:prstGeom>
        <a:noFill/>
        <a:ln w="25400" cap="flat" cmpd="sng" algn="ctr">
          <a:solidFill>
            <a:srgbClr val="0000FF"/>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vert="horz" wrap="none" rtlCol="0" anchor="t">
          <a:spAutoFit/>
        </a:bodyPr>
        <a:lstStyle/>
        <a:p>
          <a:pPr marL="0" marR="0" indent="0" algn="ctr">
            <a:spcAft>
              <a:spcPts val="100"/>
            </a:spcAft>
          </a:pPr>
          <a:r>
            <a:rPr lang="ru-RU" sz="1100" b="1" i="0">
              <a:solidFill>
                <a:srgbClr val="0000FF"/>
              </a:solidFill>
              <a:latin typeface="Calibri"/>
            </a:rPr>
            <a:t>Электронная подпись. Подписал: Епифанов Е.Л.</a:t>
          </a:r>
        </a:p>
        <a:p>
          <a:pPr marL="0" marR="0" indent="0" algn="l">
            <a:spcAft>
              <a:spcPts val="100"/>
            </a:spcAft>
          </a:pPr>
          <a:r>
            <a:rPr lang="ru-RU" sz="1100" b="1" i="0">
              <a:solidFill>
                <a:srgbClr val="0000FF"/>
              </a:solidFill>
              <a:latin typeface="Calibri"/>
            </a:rPr>
            <a:t>№ИСХ-1119/ЗАБ НТЭ от 26.02.2021</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177800</xdr:colOff>
      <xdr:row>0</xdr:row>
      <xdr:rowOff>177800</xdr:rowOff>
    </xdr:from>
    <xdr:to>
      <xdr:col>2</xdr:col>
      <xdr:colOff>612815</xdr:colOff>
      <xdr:row>1</xdr:row>
      <xdr:rowOff>5441</xdr:rowOff>
    </xdr:to>
    <xdr:sp macro="" textlink="">
      <xdr:nvSpPr>
        <xdr:cNvPr id="2" name="StampObjectLite19"/>
        <xdr:cNvSpPr txBox="1"/>
      </xdr:nvSpPr>
      <xdr:spPr>
        <a:xfrm>
          <a:off x="177800" y="177800"/>
          <a:ext cx="2873415" cy="418191"/>
        </a:xfrm>
        <a:prstGeom prst="rect">
          <a:avLst/>
        </a:prstGeom>
        <a:noFill/>
        <a:ln w="25400" cap="flat" cmpd="sng" algn="ctr">
          <a:solidFill>
            <a:srgbClr val="0000FF"/>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vert="horz" wrap="none" rtlCol="0" anchor="t">
          <a:spAutoFit/>
        </a:bodyPr>
        <a:lstStyle/>
        <a:p>
          <a:pPr marL="0" marR="0" indent="0" algn="ctr">
            <a:spcAft>
              <a:spcPts val="100"/>
            </a:spcAft>
          </a:pPr>
          <a:r>
            <a:rPr lang="ru-RU" sz="1000" b="1" i="0">
              <a:solidFill>
                <a:srgbClr val="0000FF"/>
              </a:solidFill>
              <a:latin typeface="Calibri"/>
            </a:rPr>
            <a:t>Электронная подпись. Подписал: Епифанов Е.Л.</a:t>
          </a:r>
        </a:p>
        <a:p>
          <a:pPr marL="0" marR="0" indent="0" algn="l">
            <a:spcAft>
              <a:spcPts val="100"/>
            </a:spcAft>
          </a:pPr>
          <a:r>
            <a:rPr lang="ru-RU" sz="1000" b="1" i="0">
              <a:solidFill>
                <a:srgbClr val="0000FF"/>
              </a:solidFill>
              <a:latin typeface="Calibri"/>
            </a:rPr>
            <a:t>№ИСХ-1119/ЗАБ НТЭ от 26.02.2021</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177800</xdr:colOff>
      <xdr:row>0</xdr:row>
      <xdr:rowOff>177800</xdr:rowOff>
    </xdr:from>
    <xdr:to>
      <xdr:col>2</xdr:col>
      <xdr:colOff>1071781</xdr:colOff>
      <xdr:row>1</xdr:row>
      <xdr:rowOff>9623</xdr:rowOff>
    </xdr:to>
    <xdr:sp macro="" textlink="">
      <xdr:nvSpPr>
        <xdr:cNvPr id="2" name="StampObjectLite2"/>
        <xdr:cNvSpPr txBox="1"/>
      </xdr:nvSpPr>
      <xdr:spPr>
        <a:xfrm>
          <a:off x="177800" y="177800"/>
          <a:ext cx="4218206" cy="574773"/>
        </a:xfrm>
        <a:prstGeom prst="rect">
          <a:avLst/>
        </a:prstGeom>
        <a:noFill/>
        <a:ln w="25400" cap="flat" cmpd="sng" algn="ctr">
          <a:solidFill>
            <a:srgbClr val="0000FF"/>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vert="horz" wrap="none" rtlCol="0" anchor="t">
          <a:spAutoFit/>
        </a:bodyPr>
        <a:lstStyle/>
        <a:p>
          <a:pPr marL="0" marR="0" indent="0" algn="ctr">
            <a:spcAft>
              <a:spcPts val="100"/>
            </a:spcAft>
          </a:pPr>
          <a:r>
            <a:rPr lang="ru-RU" sz="1500" b="1" i="0">
              <a:solidFill>
                <a:srgbClr val="0000FF"/>
              </a:solidFill>
              <a:latin typeface="Calibri"/>
            </a:rPr>
            <a:t>Электронная подпись. Подписал: Епифанов Е.Л.</a:t>
          </a:r>
        </a:p>
        <a:p>
          <a:pPr marL="0" marR="0" indent="0" algn="l">
            <a:spcAft>
              <a:spcPts val="100"/>
            </a:spcAft>
          </a:pPr>
          <a:r>
            <a:rPr lang="ru-RU" sz="1500" b="1" i="0">
              <a:solidFill>
                <a:srgbClr val="0000FF"/>
              </a:solidFill>
              <a:latin typeface="Calibri"/>
            </a:rPr>
            <a:t>№ИСХ-1119/ЗАБ НТЭ от 26.02.2021</a:t>
          </a: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177800</xdr:colOff>
      <xdr:row>0</xdr:row>
      <xdr:rowOff>177800</xdr:rowOff>
    </xdr:from>
    <xdr:to>
      <xdr:col>1</xdr:col>
      <xdr:colOff>2251115</xdr:colOff>
      <xdr:row>1</xdr:row>
      <xdr:rowOff>5441</xdr:rowOff>
    </xdr:to>
    <xdr:sp macro="" textlink="">
      <xdr:nvSpPr>
        <xdr:cNvPr id="2" name="StampObjectLite20"/>
        <xdr:cNvSpPr txBox="1"/>
      </xdr:nvSpPr>
      <xdr:spPr>
        <a:xfrm>
          <a:off x="177800" y="177800"/>
          <a:ext cx="2873415" cy="418191"/>
        </a:xfrm>
        <a:prstGeom prst="rect">
          <a:avLst/>
        </a:prstGeom>
        <a:noFill/>
        <a:ln w="25400" cap="flat" cmpd="sng" algn="ctr">
          <a:solidFill>
            <a:srgbClr val="0000FF"/>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vert="horz" wrap="none" rtlCol="0" anchor="t">
          <a:spAutoFit/>
        </a:bodyPr>
        <a:lstStyle/>
        <a:p>
          <a:pPr marL="0" marR="0" indent="0" algn="ctr">
            <a:spcAft>
              <a:spcPts val="100"/>
            </a:spcAft>
          </a:pPr>
          <a:r>
            <a:rPr lang="ru-RU" sz="1000" b="1" i="0">
              <a:solidFill>
                <a:srgbClr val="0000FF"/>
              </a:solidFill>
              <a:latin typeface="Calibri"/>
            </a:rPr>
            <a:t>Электронная подпись. Подписал: Епифанов Е.Л.</a:t>
          </a:r>
        </a:p>
        <a:p>
          <a:pPr marL="0" marR="0" indent="0" algn="l">
            <a:spcAft>
              <a:spcPts val="100"/>
            </a:spcAft>
          </a:pPr>
          <a:r>
            <a:rPr lang="ru-RU" sz="1000" b="1" i="0">
              <a:solidFill>
                <a:srgbClr val="0000FF"/>
              </a:solidFill>
              <a:latin typeface="Calibri"/>
            </a:rPr>
            <a:t>№ИСХ-1119/ЗАБ НТЭ от 26.02.2021</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177800</xdr:colOff>
      <xdr:row>0</xdr:row>
      <xdr:rowOff>177800</xdr:rowOff>
    </xdr:from>
    <xdr:to>
      <xdr:col>1</xdr:col>
      <xdr:colOff>1961182</xdr:colOff>
      <xdr:row>1</xdr:row>
      <xdr:rowOff>10</xdr:rowOff>
    </xdr:to>
    <xdr:sp macro="" textlink="">
      <xdr:nvSpPr>
        <xdr:cNvPr id="2" name="StampObjectLite21"/>
        <xdr:cNvSpPr txBox="1"/>
      </xdr:nvSpPr>
      <xdr:spPr>
        <a:xfrm>
          <a:off x="177800" y="177800"/>
          <a:ext cx="2335832" cy="355610"/>
        </a:xfrm>
        <a:prstGeom prst="rect">
          <a:avLst/>
        </a:prstGeom>
        <a:noFill/>
        <a:ln w="25400" cap="flat" cmpd="sng" algn="ctr">
          <a:solidFill>
            <a:srgbClr val="0000FF"/>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vert="horz" wrap="none" rtlCol="0" anchor="t">
          <a:spAutoFit/>
        </a:bodyPr>
        <a:lstStyle/>
        <a:p>
          <a:pPr marL="0" marR="0" indent="0" algn="ctr">
            <a:spcAft>
              <a:spcPts val="100"/>
            </a:spcAft>
          </a:pPr>
          <a:r>
            <a:rPr lang="ru-RU" sz="800" b="1" i="0">
              <a:solidFill>
                <a:srgbClr val="0000FF"/>
              </a:solidFill>
              <a:latin typeface="Calibri"/>
            </a:rPr>
            <a:t>Электронная подпись. Подписал: Епифанов Е.Л.</a:t>
          </a:r>
        </a:p>
        <a:p>
          <a:pPr marL="0" marR="0" indent="0" algn="l">
            <a:spcAft>
              <a:spcPts val="100"/>
            </a:spcAft>
          </a:pPr>
          <a:r>
            <a:rPr lang="ru-RU" sz="800" b="1" i="0">
              <a:solidFill>
                <a:srgbClr val="0000FF"/>
              </a:solidFill>
              <a:latin typeface="Calibri"/>
            </a:rPr>
            <a:t>№ИСХ-1119/ЗАБ НТЭ от 26.02.2021</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editAs="absolute">
    <xdr:from>
      <xdr:col>0</xdr:col>
      <xdr:colOff>177800</xdr:colOff>
      <xdr:row>0</xdr:row>
      <xdr:rowOff>177800</xdr:rowOff>
    </xdr:from>
    <xdr:to>
      <xdr:col>1</xdr:col>
      <xdr:colOff>3710206</xdr:colOff>
      <xdr:row>1</xdr:row>
      <xdr:rowOff>9623</xdr:rowOff>
    </xdr:to>
    <xdr:sp macro="" textlink="">
      <xdr:nvSpPr>
        <xdr:cNvPr id="2" name="StampObjectLite22"/>
        <xdr:cNvSpPr txBox="1"/>
      </xdr:nvSpPr>
      <xdr:spPr>
        <a:xfrm>
          <a:off x="177800" y="177800"/>
          <a:ext cx="4218206" cy="574773"/>
        </a:xfrm>
        <a:prstGeom prst="rect">
          <a:avLst/>
        </a:prstGeom>
        <a:noFill/>
        <a:ln w="25400" cap="flat" cmpd="sng" algn="ctr">
          <a:solidFill>
            <a:srgbClr val="0000FF"/>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vert="horz" wrap="none" rtlCol="0" anchor="t">
          <a:spAutoFit/>
        </a:bodyPr>
        <a:lstStyle/>
        <a:p>
          <a:pPr marL="0" marR="0" indent="0" algn="ctr">
            <a:spcAft>
              <a:spcPts val="100"/>
            </a:spcAft>
          </a:pPr>
          <a:r>
            <a:rPr lang="ru-RU" sz="1500" b="1" i="0">
              <a:solidFill>
                <a:srgbClr val="0000FF"/>
              </a:solidFill>
              <a:latin typeface="Calibri"/>
            </a:rPr>
            <a:t>Электронная подпись. Подписал: Епифанов Е.Л.</a:t>
          </a:r>
        </a:p>
        <a:p>
          <a:pPr marL="0" marR="0" indent="0" algn="l">
            <a:spcAft>
              <a:spcPts val="100"/>
            </a:spcAft>
          </a:pPr>
          <a:r>
            <a:rPr lang="ru-RU" sz="1500" b="1" i="0">
              <a:solidFill>
                <a:srgbClr val="0000FF"/>
              </a:solidFill>
              <a:latin typeface="Calibri"/>
            </a:rPr>
            <a:t>№ИСХ-1119/ЗАБ НТЭ от 26.02.2021</a:t>
          </a: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editAs="absolute">
    <xdr:from>
      <xdr:col>0</xdr:col>
      <xdr:colOff>177800</xdr:colOff>
      <xdr:row>0</xdr:row>
      <xdr:rowOff>177800</xdr:rowOff>
    </xdr:from>
    <xdr:to>
      <xdr:col>6</xdr:col>
      <xdr:colOff>281206</xdr:colOff>
      <xdr:row>1</xdr:row>
      <xdr:rowOff>9623</xdr:rowOff>
    </xdr:to>
    <xdr:sp macro="" textlink="">
      <xdr:nvSpPr>
        <xdr:cNvPr id="2" name="StampObjectLite23"/>
        <xdr:cNvSpPr txBox="1"/>
      </xdr:nvSpPr>
      <xdr:spPr>
        <a:xfrm>
          <a:off x="177800" y="177800"/>
          <a:ext cx="4218206" cy="574773"/>
        </a:xfrm>
        <a:prstGeom prst="rect">
          <a:avLst/>
        </a:prstGeom>
        <a:noFill/>
        <a:ln w="25400" cap="flat" cmpd="sng" algn="ctr">
          <a:solidFill>
            <a:srgbClr val="0000FF"/>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vert="horz" wrap="none" rtlCol="0" anchor="t">
          <a:spAutoFit/>
        </a:bodyPr>
        <a:lstStyle/>
        <a:p>
          <a:pPr marL="0" marR="0" indent="0" algn="ctr">
            <a:spcAft>
              <a:spcPts val="100"/>
            </a:spcAft>
          </a:pPr>
          <a:r>
            <a:rPr lang="ru-RU" sz="1500" b="1" i="0">
              <a:solidFill>
                <a:srgbClr val="0000FF"/>
              </a:solidFill>
              <a:latin typeface="Calibri"/>
            </a:rPr>
            <a:t>Электронная подпись. Подписал: Епифанов Е.Л.</a:t>
          </a:r>
        </a:p>
        <a:p>
          <a:pPr marL="0" marR="0" indent="0" algn="l">
            <a:spcAft>
              <a:spcPts val="100"/>
            </a:spcAft>
          </a:pPr>
          <a:r>
            <a:rPr lang="ru-RU" sz="1500" b="1" i="0">
              <a:solidFill>
                <a:srgbClr val="0000FF"/>
              </a:solidFill>
              <a:latin typeface="Calibri"/>
            </a:rPr>
            <a:t>№ИСХ-1119/ЗАБ НТЭ от 26.02.2021</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177800</xdr:colOff>
      <xdr:row>0</xdr:row>
      <xdr:rowOff>177800</xdr:rowOff>
    </xdr:from>
    <xdr:to>
      <xdr:col>2</xdr:col>
      <xdr:colOff>1081306</xdr:colOff>
      <xdr:row>1</xdr:row>
      <xdr:rowOff>9623</xdr:rowOff>
    </xdr:to>
    <xdr:sp macro="" textlink="">
      <xdr:nvSpPr>
        <xdr:cNvPr id="2" name="StampObjectLite3"/>
        <xdr:cNvSpPr txBox="1"/>
      </xdr:nvSpPr>
      <xdr:spPr>
        <a:xfrm>
          <a:off x="177800" y="177800"/>
          <a:ext cx="4218206" cy="574773"/>
        </a:xfrm>
        <a:prstGeom prst="rect">
          <a:avLst/>
        </a:prstGeom>
        <a:noFill/>
        <a:ln w="25400" cap="flat" cmpd="sng" algn="ctr">
          <a:solidFill>
            <a:srgbClr val="0000FF"/>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vert="horz" wrap="none" rtlCol="0" anchor="t">
          <a:spAutoFit/>
        </a:bodyPr>
        <a:lstStyle/>
        <a:p>
          <a:pPr marL="0" marR="0" indent="0" algn="ctr">
            <a:spcAft>
              <a:spcPts val="100"/>
            </a:spcAft>
          </a:pPr>
          <a:r>
            <a:rPr lang="ru-RU" sz="1500" b="1" i="0">
              <a:solidFill>
                <a:srgbClr val="0000FF"/>
              </a:solidFill>
              <a:latin typeface="Calibri"/>
            </a:rPr>
            <a:t>Электронная подпись. Подписал: Епифанов Е.Л.</a:t>
          </a:r>
        </a:p>
        <a:p>
          <a:pPr marL="0" marR="0" indent="0" algn="l">
            <a:spcAft>
              <a:spcPts val="100"/>
            </a:spcAft>
          </a:pPr>
          <a:r>
            <a:rPr lang="ru-RU" sz="1500" b="1" i="0">
              <a:solidFill>
                <a:srgbClr val="0000FF"/>
              </a:solidFill>
              <a:latin typeface="Calibri"/>
            </a:rPr>
            <a:t>№ИСХ-1119/ЗАБ НТЭ от 26.02.2021</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0</xdr:col>
      <xdr:colOff>177800</xdr:colOff>
      <xdr:row>0</xdr:row>
      <xdr:rowOff>177800</xdr:rowOff>
    </xdr:from>
    <xdr:to>
      <xdr:col>2</xdr:col>
      <xdr:colOff>757456</xdr:colOff>
      <xdr:row>1</xdr:row>
      <xdr:rowOff>9623</xdr:rowOff>
    </xdr:to>
    <xdr:sp macro="" textlink="">
      <xdr:nvSpPr>
        <xdr:cNvPr id="2" name="StampObjectLite4"/>
        <xdr:cNvSpPr txBox="1"/>
      </xdr:nvSpPr>
      <xdr:spPr>
        <a:xfrm>
          <a:off x="177800" y="177800"/>
          <a:ext cx="4218206" cy="574773"/>
        </a:xfrm>
        <a:prstGeom prst="rect">
          <a:avLst/>
        </a:prstGeom>
        <a:noFill/>
        <a:ln w="25400" cap="flat" cmpd="sng" algn="ctr">
          <a:solidFill>
            <a:srgbClr val="0000FF"/>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vert="horz" wrap="none" rtlCol="0" anchor="t">
          <a:spAutoFit/>
        </a:bodyPr>
        <a:lstStyle/>
        <a:p>
          <a:pPr marL="0" marR="0" indent="0" algn="ctr">
            <a:spcAft>
              <a:spcPts val="100"/>
            </a:spcAft>
          </a:pPr>
          <a:r>
            <a:rPr lang="ru-RU" sz="1500" b="1" i="0">
              <a:solidFill>
                <a:srgbClr val="0000FF"/>
              </a:solidFill>
              <a:latin typeface="Calibri"/>
            </a:rPr>
            <a:t>Электронная подпись. Подписал: Епифанов Е.Л.</a:t>
          </a:r>
        </a:p>
        <a:p>
          <a:pPr marL="0" marR="0" indent="0" algn="l">
            <a:spcAft>
              <a:spcPts val="100"/>
            </a:spcAft>
          </a:pPr>
          <a:r>
            <a:rPr lang="ru-RU" sz="1500" b="1" i="0">
              <a:solidFill>
                <a:srgbClr val="0000FF"/>
              </a:solidFill>
              <a:latin typeface="Calibri"/>
            </a:rPr>
            <a:t>№ИСХ-1119/ЗАБ НТЭ от 26.02.2021</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177800</xdr:colOff>
      <xdr:row>0</xdr:row>
      <xdr:rowOff>177800</xdr:rowOff>
    </xdr:from>
    <xdr:to>
      <xdr:col>2</xdr:col>
      <xdr:colOff>1109881</xdr:colOff>
      <xdr:row>1</xdr:row>
      <xdr:rowOff>9623</xdr:rowOff>
    </xdr:to>
    <xdr:sp macro="" textlink="">
      <xdr:nvSpPr>
        <xdr:cNvPr id="2" name="StampObjectLite5"/>
        <xdr:cNvSpPr txBox="1"/>
      </xdr:nvSpPr>
      <xdr:spPr>
        <a:xfrm>
          <a:off x="177800" y="177800"/>
          <a:ext cx="4218206" cy="574773"/>
        </a:xfrm>
        <a:prstGeom prst="rect">
          <a:avLst/>
        </a:prstGeom>
        <a:noFill/>
        <a:ln w="25400" cap="flat" cmpd="sng" algn="ctr">
          <a:solidFill>
            <a:srgbClr val="0000FF"/>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vert="horz" wrap="none" rtlCol="0" anchor="t">
          <a:spAutoFit/>
        </a:bodyPr>
        <a:lstStyle/>
        <a:p>
          <a:pPr marL="0" marR="0" indent="0" algn="ctr">
            <a:spcAft>
              <a:spcPts val="100"/>
            </a:spcAft>
          </a:pPr>
          <a:r>
            <a:rPr lang="ru-RU" sz="1500" b="1" i="0">
              <a:solidFill>
                <a:srgbClr val="0000FF"/>
              </a:solidFill>
              <a:latin typeface="Calibri"/>
            </a:rPr>
            <a:t>Электронная подпись. Подписал: Епифанов Е.Л.</a:t>
          </a:r>
        </a:p>
        <a:p>
          <a:pPr marL="0" marR="0" indent="0" algn="l">
            <a:spcAft>
              <a:spcPts val="100"/>
            </a:spcAft>
          </a:pPr>
          <a:r>
            <a:rPr lang="ru-RU" sz="1500" b="1" i="0">
              <a:solidFill>
                <a:srgbClr val="0000FF"/>
              </a:solidFill>
              <a:latin typeface="Calibri"/>
            </a:rPr>
            <a:t>№ИСХ-1119/ЗАБ НТЭ от 26.02.2021</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absolute">
    <xdr:from>
      <xdr:col>0</xdr:col>
      <xdr:colOff>177800</xdr:colOff>
      <xdr:row>0</xdr:row>
      <xdr:rowOff>177800</xdr:rowOff>
    </xdr:from>
    <xdr:to>
      <xdr:col>2</xdr:col>
      <xdr:colOff>1109881</xdr:colOff>
      <xdr:row>1</xdr:row>
      <xdr:rowOff>9623</xdr:rowOff>
    </xdr:to>
    <xdr:sp macro="" textlink="">
      <xdr:nvSpPr>
        <xdr:cNvPr id="2" name="StampObjectLite6"/>
        <xdr:cNvSpPr txBox="1"/>
      </xdr:nvSpPr>
      <xdr:spPr>
        <a:xfrm>
          <a:off x="177800" y="177800"/>
          <a:ext cx="4218206" cy="574773"/>
        </a:xfrm>
        <a:prstGeom prst="rect">
          <a:avLst/>
        </a:prstGeom>
        <a:noFill/>
        <a:ln w="25400" cap="flat" cmpd="sng" algn="ctr">
          <a:solidFill>
            <a:srgbClr val="0000FF"/>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vert="horz" wrap="none" rtlCol="0" anchor="t">
          <a:spAutoFit/>
        </a:bodyPr>
        <a:lstStyle/>
        <a:p>
          <a:pPr marL="0" marR="0" indent="0" algn="ctr">
            <a:spcAft>
              <a:spcPts val="100"/>
            </a:spcAft>
          </a:pPr>
          <a:r>
            <a:rPr lang="ru-RU" sz="1500" b="1" i="0">
              <a:solidFill>
                <a:srgbClr val="0000FF"/>
              </a:solidFill>
              <a:latin typeface="Calibri"/>
            </a:rPr>
            <a:t>Электронная подпись. Подписал: Епифанов Е.Л.</a:t>
          </a:r>
        </a:p>
        <a:p>
          <a:pPr marL="0" marR="0" indent="0" algn="l">
            <a:spcAft>
              <a:spcPts val="100"/>
            </a:spcAft>
          </a:pPr>
          <a:r>
            <a:rPr lang="ru-RU" sz="1500" b="1" i="0">
              <a:solidFill>
                <a:srgbClr val="0000FF"/>
              </a:solidFill>
              <a:latin typeface="Calibri"/>
            </a:rPr>
            <a:t>№ИСХ-1119/ЗАБ НТЭ от 26.02.2021</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177800</xdr:colOff>
      <xdr:row>0</xdr:row>
      <xdr:rowOff>177800</xdr:rowOff>
    </xdr:from>
    <xdr:to>
      <xdr:col>2</xdr:col>
      <xdr:colOff>957481</xdr:colOff>
      <xdr:row>1</xdr:row>
      <xdr:rowOff>9623</xdr:rowOff>
    </xdr:to>
    <xdr:sp macro="" textlink="">
      <xdr:nvSpPr>
        <xdr:cNvPr id="2" name="StampObjectLite7"/>
        <xdr:cNvSpPr txBox="1"/>
      </xdr:nvSpPr>
      <xdr:spPr>
        <a:xfrm>
          <a:off x="177800" y="177800"/>
          <a:ext cx="4218206" cy="574773"/>
        </a:xfrm>
        <a:prstGeom prst="rect">
          <a:avLst/>
        </a:prstGeom>
        <a:noFill/>
        <a:ln w="25400" cap="flat" cmpd="sng" algn="ctr">
          <a:solidFill>
            <a:srgbClr val="0000FF"/>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vert="horz" wrap="none" rtlCol="0" anchor="t">
          <a:spAutoFit/>
        </a:bodyPr>
        <a:lstStyle/>
        <a:p>
          <a:pPr marL="0" marR="0" indent="0" algn="ctr">
            <a:spcAft>
              <a:spcPts val="100"/>
            </a:spcAft>
          </a:pPr>
          <a:r>
            <a:rPr lang="ru-RU" sz="1500" b="1" i="0">
              <a:solidFill>
                <a:srgbClr val="0000FF"/>
              </a:solidFill>
              <a:latin typeface="Calibri"/>
            </a:rPr>
            <a:t>Электронная подпись. Подписал: Епифанов Е.Л.</a:t>
          </a:r>
        </a:p>
        <a:p>
          <a:pPr marL="0" marR="0" indent="0" algn="l">
            <a:spcAft>
              <a:spcPts val="100"/>
            </a:spcAft>
          </a:pPr>
          <a:r>
            <a:rPr lang="ru-RU" sz="1500" b="1" i="0">
              <a:solidFill>
                <a:srgbClr val="0000FF"/>
              </a:solidFill>
              <a:latin typeface="Calibri"/>
            </a:rPr>
            <a:t>№ИСХ-1119/ЗАБ НТЭ от 26.02.2021</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177800</xdr:colOff>
      <xdr:row>0</xdr:row>
      <xdr:rowOff>177800</xdr:rowOff>
    </xdr:from>
    <xdr:to>
      <xdr:col>2</xdr:col>
      <xdr:colOff>1386106</xdr:colOff>
      <xdr:row>1</xdr:row>
      <xdr:rowOff>9623</xdr:rowOff>
    </xdr:to>
    <xdr:sp macro="" textlink="">
      <xdr:nvSpPr>
        <xdr:cNvPr id="2" name="StampObjectLite8"/>
        <xdr:cNvSpPr txBox="1"/>
      </xdr:nvSpPr>
      <xdr:spPr>
        <a:xfrm>
          <a:off x="177800" y="177800"/>
          <a:ext cx="4218206" cy="574773"/>
        </a:xfrm>
        <a:prstGeom prst="rect">
          <a:avLst/>
        </a:prstGeom>
        <a:noFill/>
        <a:ln w="25400" cap="flat" cmpd="sng" algn="ctr">
          <a:solidFill>
            <a:srgbClr val="0000FF"/>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vert="horz" wrap="none" rtlCol="0" anchor="t">
          <a:spAutoFit/>
        </a:bodyPr>
        <a:lstStyle/>
        <a:p>
          <a:pPr marL="0" marR="0" indent="0" algn="ctr">
            <a:spcAft>
              <a:spcPts val="100"/>
            </a:spcAft>
          </a:pPr>
          <a:r>
            <a:rPr lang="ru-RU" sz="1500" b="1" i="0">
              <a:solidFill>
                <a:srgbClr val="0000FF"/>
              </a:solidFill>
              <a:latin typeface="Calibri"/>
            </a:rPr>
            <a:t>Электронная подпись. Подписал: Епифанов Е.Л.</a:t>
          </a:r>
        </a:p>
        <a:p>
          <a:pPr marL="0" marR="0" indent="0" algn="l">
            <a:spcAft>
              <a:spcPts val="100"/>
            </a:spcAft>
          </a:pPr>
          <a:r>
            <a:rPr lang="ru-RU" sz="1500" b="1" i="0">
              <a:solidFill>
                <a:srgbClr val="0000FF"/>
              </a:solidFill>
              <a:latin typeface="Calibri"/>
            </a:rPr>
            <a:t>№ИСХ-1119/ЗАБ НТЭ от 26.02.2021</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absolute">
    <xdr:from>
      <xdr:col>0</xdr:col>
      <xdr:colOff>177800</xdr:colOff>
      <xdr:row>0</xdr:row>
      <xdr:rowOff>177800</xdr:rowOff>
    </xdr:from>
    <xdr:to>
      <xdr:col>2</xdr:col>
      <xdr:colOff>590835</xdr:colOff>
      <xdr:row>1</xdr:row>
      <xdr:rowOff>4191</xdr:rowOff>
    </xdr:to>
    <xdr:sp macro="" textlink="">
      <xdr:nvSpPr>
        <xdr:cNvPr id="2" name="StampObjectLite9"/>
        <xdr:cNvSpPr txBox="1"/>
      </xdr:nvSpPr>
      <xdr:spPr>
        <a:xfrm>
          <a:off x="177800" y="177800"/>
          <a:ext cx="3680110" cy="512191"/>
        </a:xfrm>
        <a:prstGeom prst="rect">
          <a:avLst/>
        </a:prstGeom>
        <a:noFill/>
        <a:ln w="25400" cap="flat" cmpd="sng" algn="ctr">
          <a:solidFill>
            <a:srgbClr val="0000FF"/>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vert="horz" wrap="none" rtlCol="0" anchor="t">
          <a:spAutoFit/>
        </a:bodyPr>
        <a:lstStyle/>
        <a:p>
          <a:pPr marL="0" marR="0" indent="0" algn="ctr">
            <a:spcAft>
              <a:spcPts val="100"/>
            </a:spcAft>
          </a:pPr>
          <a:r>
            <a:rPr lang="ru-RU" sz="1300" b="1" i="0">
              <a:solidFill>
                <a:srgbClr val="0000FF"/>
              </a:solidFill>
              <a:latin typeface="Calibri"/>
            </a:rPr>
            <a:t>Электронная подпись. Подписал: Епифанов Е.Л.</a:t>
          </a:r>
        </a:p>
        <a:p>
          <a:pPr marL="0" marR="0" indent="0" algn="l">
            <a:spcAft>
              <a:spcPts val="100"/>
            </a:spcAft>
          </a:pPr>
          <a:r>
            <a:rPr lang="ru-RU" sz="1300" b="1" i="0">
              <a:solidFill>
                <a:srgbClr val="0000FF"/>
              </a:solidFill>
              <a:latin typeface="Calibri"/>
            </a:rPr>
            <a:t>№ИСХ-1119/ЗАБ НТЭ от 26.02.2021</a:t>
          </a:r>
        </a:p>
      </xdr:txBody>
    </xdr:sp>
    <xdr:clientData fPrint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sheetPr>
  <dimension ref="A1:BT86"/>
  <sheetViews>
    <sheetView view="pageBreakPreview" topLeftCell="A7" zoomScale="60" zoomScaleNormal="100" workbookViewId="0">
      <pane ySplit="14" topLeftCell="A21" activePane="bottomLeft" state="frozen"/>
      <selection activeCell="A7" sqref="A7"/>
      <selection pane="bottomLeft"/>
    </sheetView>
  </sheetViews>
  <sheetFormatPr defaultColWidth="9" defaultRowHeight="12"/>
  <cols>
    <col min="1" max="1" width="9.75" style="23" customWidth="1"/>
    <col min="2" max="2" width="33.875" style="23" customWidth="1"/>
    <col min="3" max="3" width="17.75" style="23" customWidth="1"/>
    <col min="4" max="4" width="11.75" style="23" customWidth="1"/>
    <col min="5" max="5" width="12.75" style="23" customWidth="1"/>
    <col min="6" max="6" width="12.25" style="23" customWidth="1"/>
    <col min="7" max="7" width="12.75" style="23" customWidth="1"/>
    <col min="8" max="8" width="10.125" style="23" customWidth="1"/>
    <col min="9" max="9" width="11.375" style="23" customWidth="1"/>
    <col min="10" max="10" width="11.5" style="23" customWidth="1"/>
    <col min="11" max="11" width="11.125" style="23" customWidth="1"/>
    <col min="12" max="15" width="8.125" style="23" customWidth="1"/>
    <col min="16" max="16" width="13.25" style="23" customWidth="1"/>
    <col min="17" max="17" width="13.75" style="23" customWidth="1"/>
    <col min="18" max="19" width="8.125" style="23" customWidth="1"/>
    <col min="20" max="20" width="10.25" style="23" customWidth="1"/>
    <col min="21" max="35" width="8.125" style="23" customWidth="1"/>
    <col min="36" max="36" width="12.75" style="23" customWidth="1"/>
    <col min="37" max="37" width="13.125" style="23" customWidth="1"/>
    <col min="38" max="43" width="8.125" style="23" customWidth="1"/>
    <col min="44" max="44" width="11.25" style="23" customWidth="1"/>
    <col min="45" max="45" width="12.125" style="23" customWidth="1"/>
    <col min="46" max="46" width="14" style="23" customWidth="1"/>
    <col min="47" max="47" width="14.875" style="23" customWidth="1"/>
    <col min="48" max="48" width="11.75" style="23" customWidth="1"/>
    <col min="49" max="49" width="8.125" style="23" customWidth="1"/>
    <col min="50" max="50" width="12.25" style="23" customWidth="1"/>
    <col min="51" max="51" width="10.375" style="23" customWidth="1"/>
    <col min="52" max="52" width="12.25" style="23" customWidth="1"/>
    <col min="53" max="53" width="9.75" style="23" customWidth="1"/>
    <col min="54" max="54" width="10.125" style="23" customWidth="1"/>
    <col min="55" max="55" width="10.75" style="23" customWidth="1"/>
    <col min="56" max="57" width="11" style="23" customWidth="1"/>
    <col min="58" max="58" width="13.25" style="23" customWidth="1"/>
    <col min="59" max="59" width="14.25" style="23" customWidth="1"/>
    <col min="60" max="16384" width="9" style="23"/>
  </cols>
  <sheetData>
    <row r="1" spans="1:72" s="277" customFormat="1" ht="59.1" customHeight="1"/>
    <row r="2" spans="1:72" ht="18.75">
      <c r="BG2" s="24" t="s">
        <v>816</v>
      </c>
    </row>
    <row r="3" spans="1:72" ht="18.75">
      <c r="T3" s="65"/>
      <c r="U3" s="355"/>
      <c r="V3" s="355"/>
      <c r="W3" s="355"/>
      <c r="X3" s="355"/>
      <c r="Y3" s="355"/>
      <c r="Z3" s="355"/>
      <c r="AA3" s="355"/>
      <c r="AB3" s="355"/>
      <c r="AC3" s="355"/>
      <c r="AD3" s="355"/>
      <c r="AE3" s="355"/>
      <c r="AF3" s="355"/>
      <c r="AG3" s="355"/>
      <c r="AH3" s="355"/>
      <c r="AI3" s="355"/>
      <c r="AJ3" s="355"/>
      <c r="AK3" s="65"/>
      <c r="BG3" s="14" t="s">
        <v>1</v>
      </c>
    </row>
    <row r="4" spans="1:72" ht="18.75">
      <c r="T4" s="39"/>
      <c r="U4" s="39"/>
      <c r="V4" s="39"/>
      <c r="W4" s="39"/>
      <c r="X4" s="39"/>
      <c r="Y4" s="39"/>
      <c r="Z4" s="39"/>
      <c r="AA4" s="39"/>
      <c r="AB4" s="39"/>
      <c r="AC4" s="39"/>
      <c r="AD4" s="39"/>
      <c r="AE4" s="39"/>
      <c r="AF4" s="39"/>
      <c r="AG4" s="39"/>
      <c r="AH4" s="39"/>
      <c r="AI4" s="39"/>
      <c r="AJ4" s="39"/>
      <c r="AK4" s="39"/>
      <c r="BG4" s="14" t="s">
        <v>815</v>
      </c>
    </row>
    <row r="5" spans="1:72" ht="18.75">
      <c r="A5" s="356" t="s">
        <v>631</v>
      </c>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6"/>
      <c r="BB5" s="356"/>
      <c r="BC5" s="356"/>
      <c r="BD5" s="356"/>
      <c r="BE5" s="356"/>
      <c r="BF5" s="356"/>
      <c r="BG5" s="356"/>
    </row>
    <row r="6" spans="1:72" ht="18.75">
      <c r="A6" s="353" t="s">
        <v>757</v>
      </c>
      <c r="B6" s="353"/>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353"/>
      <c r="AQ6" s="353"/>
      <c r="AR6" s="353"/>
      <c r="AS6" s="353"/>
      <c r="AT6" s="353"/>
      <c r="AU6" s="353"/>
      <c r="AV6" s="353"/>
      <c r="AW6" s="353"/>
      <c r="AX6" s="353"/>
      <c r="AY6" s="353"/>
      <c r="AZ6" s="353"/>
      <c r="BA6" s="353"/>
      <c r="BB6" s="353"/>
      <c r="BC6" s="353"/>
      <c r="BD6" s="353"/>
      <c r="BE6" s="353"/>
      <c r="BF6" s="353"/>
      <c r="BG6" s="353"/>
    </row>
    <row r="7" spans="1:72" ht="15.75" customHeight="1"/>
    <row r="8" spans="1:72" ht="21.75" customHeight="1">
      <c r="A8" s="357" t="s">
        <v>756</v>
      </c>
      <c r="B8" s="357"/>
      <c r="C8" s="357"/>
      <c r="D8" s="357"/>
      <c r="E8" s="357"/>
      <c r="F8" s="357"/>
      <c r="G8" s="357"/>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7"/>
      <c r="AY8" s="357"/>
      <c r="AZ8" s="357"/>
      <c r="BA8" s="357"/>
      <c r="BB8" s="357"/>
      <c r="BC8" s="357"/>
      <c r="BD8" s="357"/>
      <c r="BE8" s="357"/>
      <c r="BF8" s="357"/>
      <c r="BG8" s="357"/>
    </row>
    <row r="9" spans="1:72" ht="15.75" customHeight="1">
      <c r="A9" s="358" t="s">
        <v>292</v>
      </c>
      <c r="B9" s="358"/>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358"/>
      <c r="BA9" s="358"/>
      <c r="BB9" s="358"/>
      <c r="BC9" s="358"/>
      <c r="BD9" s="358"/>
      <c r="BE9" s="358"/>
      <c r="BF9" s="358"/>
      <c r="BG9" s="358"/>
    </row>
    <row r="11" spans="1:72" ht="16.5" customHeight="1">
      <c r="A11" s="357" t="s">
        <v>1125</v>
      </c>
      <c r="B11" s="357"/>
      <c r="C11" s="357"/>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357"/>
      <c r="AW11" s="357"/>
      <c r="AX11" s="357"/>
      <c r="AY11" s="357"/>
      <c r="AZ11" s="357"/>
      <c r="BA11" s="357"/>
      <c r="BB11" s="357"/>
      <c r="BC11" s="357"/>
      <c r="BD11" s="357"/>
      <c r="BE11" s="357"/>
      <c r="BF11" s="357"/>
      <c r="BG11" s="357"/>
    </row>
    <row r="12" spans="1:72" ht="15" customHeight="1">
      <c r="A12" s="25"/>
      <c r="B12" s="25"/>
      <c r="C12" s="25"/>
      <c r="D12" s="25"/>
      <c r="E12" s="25"/>
      <c r="F12" s="25"/>
      <c r="G12" s="25"/>
      <c r="H12" s="143"/>
      <c r="I12" s="143"/>
      <c r="J12" s="143"/>
      <c r="K12" s="143"/>
      <c r="L12" s="143"/>
      <c r="M12" s="143"/>
      <c r="N12" s="143"/>
      <c r="O12" s="143"/>
      <c r="P12" s="143"/>
      <c r="Q12" s="143"/>
      <c r="R12" s="25"/>
      <c r="S12" s="25"/>
      <c r="T12" s="25"/>
      <c r="U12" s="25"/>
      <c r="V12" s="25"/>
      <c r="W12" s="25"/>
      <c r="X12" s="143"/>
      <c r="Y12" s="143"/>
      <c r="Z12" s="143"/>
      <c r="AA12" s="143"/>
      <c r="AB12" s="143"/>
      <c r="AC12" s="143"/>
      <c r="AD12" s="143"/>
      <c r="AE12" s="143"/>
      <c r="AF12" s="143"/>
      <c r="AG12" s="143"/>
      <c r="AH12" s="143"/>
      <c r="AI12" s="143"/>
      <c r="AJ12" s="25"/>
      <c r="AK12" s="25"/>
      <c r="AL12" s="45"/>
      <c r="AM12" s="45"/>
      <c r="AN12" s="45"/>
      <c r="AO12" s="45"/>
      <c r="AP12" s="45"/>
      <c r="AQ12" s="45"/>
      <c r="AR12" s="45"/>
      <c r="AS12" s="45"/>
      <c r="AT12" s="45"/>
      <c r="AU12" s="45"/>
      <c r="AV12" s="45"/>
      <c r="AW12" s="45"/>
      <c r="AX12" s="45"/>
      <c r="AY12" s="45"/>
      <c r="AZ12" s="45"/>
      <c r="BA12" s="45"/>
      <c r="BB12" s="25"/>
      <c r="BC12" s="25"/>
      <c r="BD12" s="25"/>
      <c r="BE12" s="25"/>
      <c r="BF12" s="25"/>
      <c r="BG12" s="25"/>
    </row>
    <row r="13" spans="1:72" s="39" customFormat="1" ht="15.75" customHeight="1">
      <c r="A13" s="354" t="s">
        <v>964</v>
      </c>
      <c r="B13" s="354"/>
      <c r="C13" s="354"/>
      <c r="D13" s="354"/>
      <c r="E13" s="354"/>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4"/>
      <c r="AM13" s="354"/>
      <c r="AN13" s="354"/>
      <c r="AO13" s="354"/>
      <c r="AP13" s="354"/>
      <c r="AQ13" s="354"/>
      <c r="AR13" s="354"/>
      <c r="AS13" s="354"/>
      <c r="AT13" s="354"/>
      <c r="AU13" s="354"/>
      <c r="AV13" s="354"/>
      <c r="AW13" s="354"/>
      <c r="AX13" s="354"/>
      <c r="AY13" s="354"/>
      <c r="AZ13" s="354"/>
      <c r="BA13" s="354"/>
      <c r="BB13" s="354"/>
      <c r="BC13" s="354"/>
      <c r="BD13" s="354"/>
      <c r="BE13" s="354"/>
      <c r="BF13" s="354"/>
      <c r="BG13" s="354"/>
      <c r="BH13" s="63"/>
      <c r="BI13" s="63"/>
      <c r="BJ13" s="63"/>
      <c r="BK13" s="63"/>
      <c r="BL13" s="63"/>
      <c r="BM13" s="63"/>
      <c r="BN13" s="63"/>
      <c r="BO13" s="63"/>
      <c r="BP13" s="63"/>
      <c r="BQ13" s="63"/>
      <c r="BR13" s="63"/>
      <c r="BS13" s="63"/>
      <c r="BT13" s="63"/>
    </row>
    <row r="14" spans="1:72" s="39" customFormat="1" ht="15.75" customHeight="1">
      <c r="A14" s="359" t="s">
        <v>155</v>
      </c>
      <c r="B14" s="359"/>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59"/>
      <c r="AQ14" s="359"/>
      <c r="AR14" s="359"/>
      <c r="AS14" s="359"/>
      <c r="AT14" s="359"/>
      <c r="AU14" s="359"/>
      <c r="AV14" s="359"/>
      <c r="AW14" s="359"/>
      <c r="AX14" s="359"/>
      <c r="AY14" s="359"/>
      <c r="AZ14" s="359"/>
      <c r="BA14" s="359"/>
      <c r="BB14" s="359"/>
      <c r="BC14" s="359"/>
      <c r="BD14" s="359"/>
      <c r="BE14" s="359"/>
      <c r="BF14" s="359"/>
      <c r="BG14" s="359"/>
      <c r="BH14" s="17"/>
      <c r="BI14" s="17"/>
      <c r="BJ14" s="17"/>
      <c r="BK14" s="17"/>
      <c r="BL14" s="17"/>
      <c r="BM14" s="17"/>
      <c r="BN14" s="17"/>
      <c r="BO14" s="17"/>
      <c r="BP14" s="17"/>
      <c r="BQ14" s="17"/>
      <c r="BR14" s="17"/>
      <c r="BS14" s="17"/>
      <c r="BT14" s="17"/>
    </row>
    <row r="15" spans="1:72" s="39" customFormat="1" ht="15.75" customHeight="1">
      <c r="A15" s="354"/>
      <c r="B15" s="354"/>
      <c r="C15" s="354"/>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4"/>
      <c r="AO15" s="354"/>
      <c r="AP15" s="354"/>
      <c r="AQ15" s="354"/>
      <c r="AR15" s="354"/>
      <c r="AS15" s="354"/>
      <c r="AT15" s="354"/>
      <c r="AU15" s="354"/>
      <c r="AV15" s="354"/>
      <c r="AW15" s="354"/>
      <c r="AX15" s="354"/>
      <c r="AY15" s="354"/>
      <c r="AZ15" s="354"/>
      <c r="BA15" s="354"/>
      <c r="BB15" s="354"/>
      <c r="BC15" s="354"/>
      <c r="BD15" s="354"/>
      <c r="BE15" s="354"/>
      <c r="BF15" s="354"/>
      <c r="BG15" s="354"/>
      <c r="BH15" s="63"/>
      <c r="BI15" s="63"/>
      <c r="BJ15" s="63"/>
      <c r="BK15" s="63"/>
      <c r="BL15" s="63"/>
      <c r="BM15" s="63"/>
      <c r="BN15" s="63"/>
      <c r="BO15" s="63"/>
      <c r="BP15" s="63"/>
      <c r="BQ15" s="63"/>
      <c r="BR15" s="63"/>
      <c r="BS15" s="63"/>
      <c r="BT15" s="63"/>
    </row>
    <row r="16" spans="1:72" s="26" customFormat="1" ht="28.9" customHeight="1">
      <c r="A16" s="352" t="s">
        <v>162</v>
      </c>
      <c r="B16" s="352" t="s">
        <v>30</v>
      </c>
      <c r="C16" s="352" t="s">
        <v>4</v>
      </c>
      <c r="D16" s="352" t="s">
        <v>156</v>
      </c>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row>
    <row r="17" spans="1:59" ht="81" customHeight="1">
      <c r="A17" s="352"/>
      <c r="B17" s="352"/>
      <c r="C17" s="352"/>
      <c r="D17" s="352" t="s">
        <v>53</v>
      </c>
      <c r="E17" s="352"/>
      <c r="F17" s="352"/>
      <c r="G17" s="352"/>
      <c r="H17" s="352"/>
      <c r="I17" s="352"/>
      <c r="J17" s="352"/>
      <c r="K17" s="352"/>
      <c r="L17" s="352"/>
      <c r="M17" s="352"/>
      <c r="N17" s="352"/>
      <c r="O17" s="352"/>
      <c r="P17" s="352"/>
      <c r="Q17" s="352"/>
      <c r="R17" s="352"/>
      <c r="S17" s="352"/>
      <c r="T17" s="352" t="s">
        <v>54</v>
      </c>
      <c r="U17" s="352"/>
      <c r="V17" s="352"/>
      <c r="W17" s="352"/>
      <c r="X17" s="352"/>
      <c r="Y17" s="352"/>
      <c r="Z17" s="352"/>
      <c r="AA17" s="352"/>
      <c r="AB17" s="352"/>
      <c r="AC17" s="352"/>
      <c r="AD17" s="352"/>
      <c r="AE17" s="352"/>
      <c r="AF17" s="352"/>
      <c r="AG17" s="352"/>
      <c r="AH17" s="352"/>
      <c r="AI17" s="352"/>
      <c r="AJ17" s="352"/>
      <c r="AK17" s="352"/>
      <c r="AL17" s="352" t="s">
        <v>48</v>
      </c>
      <c r="AM17" s="352"/>
      <c r="AN17" s="352"/>
      <c r="AO17" s="352"/>
      <c r="AP17" s="352"/>
      <c r="AQ17" s="352"/>
      <c r="AR17" s="352" t="s">
        <v>49</v>
      </c>
      <c r="AS17" s="352"/>
      <c r="AT17" s="352"/>
      <c r="AU17" s="352"/>
      <c r="AV17" s="352" t="s">
        <v>32</v>
      </c>
      <c r="AW17" s="352"/>
      <c r="AX17" s="352"/>
      <c r="AY17" s="352"/>
      <c r="AZ17" s="352"/>
      <c r="BA17" s="352"/>
      <c r="BB17" s="352" t="s">
        <v>46</v>
      </c>
      <c r="BC17" s="352"/>
      <c r="BD17" s="352"/>
      <c r="BE17" s="352"/>
      <c r="BF17" s="352" t="s">
        <v>47</v>
      </c>
      <c r="BG17" s="352"/>
    </row>
    <row r="18" spans="1:59" s="27" customFormat="1" ht="168" customHeight="1">
      <c r="A18" s="352"/>
      <c r="B18" s="352"/>
      <c r="C18" s="352"/>
      <c r="D18" s="360" t="s">
        <v>701</v>
      </c>
      <c r="E18" s="360"/>
      <c r="F18" s="351" t="s">
        <v>702</v>
      </c>
      <c r="G18" s="351"/>
      <c r="H18" s="351" t="s">
        <v>703</v>
      </c>
      <c r="I18" s="351"/>
      <c r="J18" s="349" t="s">
        <v>704</v>
      </c>
      <c r="K18" s="350"/>
      <c r="L18" s="349" t="s">
        <v>705</v>
      </c>
      <c r="M18" s="350"/>
      <c r="N18" s="351" t="s">
        <v>706</v>
      </c>
      <c r="O18" s="351"/>
      <c r="P18" s="351" t="s">
        <v>707</v>
      </c>
      <c r="Q18" s="351"/>
      <c r="R18" s="351" t="s">
        <v>708</v>
      </c>
      <c r="S18" s="351"/>
      <c r="T18" s="351" t="s">
        <v>758</v>
      </c>
      <c r="U18" s="351"/>
      <c r="V18" s="351" t="s">
        <v>709</v>
      </c>
      <c r="W18" s="351"/>
      <c r="X18" s="351" t="s">
        <v>710</v>
      </c>
      <c r="Y18" s="351"/>
      <c r="Z18" s="351" t="s">
        <v>759</v>
      </c>
      <c r="AA18" s="351"/>
      <c r="AB18" s="351" t="s">
        <v>711</v>
      </c>
      <c r="AC18" s="351"/>
      <c r="AD18" s="349" t="s">
        <v>712</v>
      </c>
      <c r="AE18" s="350"/>
      <c r="AF18" s="349" t="s">
        <v>713</v>
      </c>
      <c r="AG18" s="350"/>
      <c r="AH18" s="349" t="s">
        <v>714</v>
      </c>
      <c r="AI18" s="350"/>
      <c r="AJ18" s="351" t="s">
        <v>715</v>
      </c>
      <c r="AK18" s="351"/>
      <c r="AL18" s="351" t="s">
        <v>741</v>
      </c>
      <c r="AM18" s="351"/>
      <c r="AN18" s="351" t="s">
        <v>742</v>
      </c>
      <c r="AO18" s="351"/>
      <c r="AP18" s="351" t="s">
        <v>743</v>
      </c>
      <c r="AQ18" s="351"/>
      <c r="AR18" s="351" t="s">
        <v>746</v>
      </c>
      <c r="AS18" s="351"/>
      <c r="AT18" s="351" t="s">
        <v>747</v>
      </c>
      <c r="AU18" s="351"/>
      <c r="AV18" s="351" t="s">
        <v>748</v>
      </c>
      <c r="AW18" s="351"/>
      <c r="AX18" s="351" t="s">
        <v>749</v>
      </c>
      <c r="AY18" s="351"/>
      <c r="AZ18" s="351" t="s">
        <v>750</v>
      </c>
      <c r="BA18" s="351"/>
      <c r="BB18" s="351" t="s">
        <v>753</v>
      </c>
      <c r="BC18" s="351"/>
      <c r="BD18" s="351" t="s">
        <v>754</v>
      </c>
      <c r="BE18" s="351"/>
      <c r="BF18" s="361" t="s">
        <v>755</v>
      </c>
      <c r="BG18" s="362"/>
    </row>
    <row r="19" spans="1:59" ht="128.25" customHeight="1">
      <c r="A19" s="352"/>
      <c r="B19" s="352"/>
      <c r="C19" s="352"/>
      <c r="D19" s="142" t="s">
        <v>153</v>
      </c>
      <c r="E19" s="142" t="s">
        <v>154</v>
      </c>
      <c r="F19" s="142" t="s">
        <v>153</v>
      </c>
      <c r="G19" s="142" t="s">
        <v>154</v>
      </c>
      <c r="H19" s="142" t="s">
        <v>153</v>
      </c>
      <c r="I19" s="142" t="s">
        <v>154</v>
      </c>
      <c r="J19" s="142" t="s">
        <v>153</v>
      </c>
      <c r="K19" s="142" t="s">
        <v>154</v>
      </c>
      <c r="L19" s="142" t="s">
        <v>153</v>
      </c>
      <c r="M19" s="142" t="s">
        <v>154</v>
      </c>
      <c r="N19" s="142" t="s">
        <v>153</v>
      </c>
      <c r="O19" s="142" t="s">
        <v>154</v>
      </c>
      <c r="P19" s="142" t="s">
        <v>153</v>
      </c>
      <c r="Q19" s="142" t="s">
        <v>154</v>
      </c>
      <c r="R19" s="142" t="s">
        <v>153</v>
      </c>
      <c r="S19" s="142" t="s">
        <v>154</v>
      </c>
      <c r="T19" s="142" t="s">
        <v>153</v>
      </c>
      <c r="U19" s="142" t="s">
        <v>154</v>
      </c>
      <c r="V19" s="142" t="s">
        <v>153</v>
      </c>
      <c r="W19" s="142" t="s">
        <v>154</v>
      </c>
      <c r="X19" s="142" t="s">
        <v>153</v>
      </c>
      <c r="Y19" s="142" t="s">
        <v>154</v>
      </c>
      <c r="Z19" s="142" t="s">
        <v>153</v>
      </c>
      <c r="AA19" s="142" t="s">
        <v>154</v>
      </c>
      <c r="AB19" s="142" t="s">
        <v>153</v>
      </c>
      <c r="AC19" s="142" t="s">
        <v>154</v>
      </c>
      <c r="AD19" s="142" t="s">
        <v>153</v>
      </c>
      <c r="AE19" s="142" t="s">
        <v>154</v>
      </c>
      <c r="AF19" s="142" t="s">
        <v>153</v>
      </c>
      <c r="AG19" s="142" t="s">
        <v>154</v>
      </c>
      <c r="AH19" s="142" t="s">
        <v>153</v>
      </c>
      <c r="AI19" s="142" t="s">
        <v>154</v>
      </c>
      <c r="AJ19" s="142" t="s">
        <v>153</v>
      </c>
      <c r="AK19" s="142" t="s">
        <v>154</v>
      </c>
      <c r="AL19" s="142" t="s">
        <v>153</v>
      </c>
      <c r="AM19" s="142" t="s">
        <v>154</v>
      </c>
      <c r="AN19" s="142" t="s">
        <v>153</v>
      </c>
      <c r="AO19" s="142" t="s">
        <v>154</v>
      </c>
      <c r="AP19" s="142" t="s">
        <v>153</v>
      </c>
      <c r="AQ19" s="142" t="s">
        <v>154</v>
      </c>
      <c r="AR19" s="142" t="s">
        <v>153</v>
      </c>
      <c r="AS19" s="142" t="s">
        <v>154</v>
      </c>
      <c r="AT19" s="142" t="s">
        <v>153</v>
      </c>
      <c r="AU19" s="142" t="s">
        <v>154</v>
      </c>
      <c r="AV19" s="142" t="s">
        <v>153</v>
      </c>
      <c r="AW19" s="142" t="s">
        <v>154</v>
      </c>
      <c r="AX19" s="142" t="s">
        <v>153</v>
      </c>
      <c r="AY19" s="142" t="s">
        <v>154</v>
      </c>
      <c r="AZ19" s="142" t="s">
        <v>153</v>
      </c>
      <c r="BA19" s="142" t="s">
        <v>154</v>
      </c>
      <c r="BB19" s="142" t="s">
        <v>153</v>
      </c>
      <c r="BC19" s="142" t="s">
        <v>154</v>
      </c>
      <c r="BD19" s="142" t="s">
        <v>153</v>
      </c>
      <c r="BE19" s="142" t="s">
        <v>154</v>
      </c>
      <c r="BF19" s="151" t="s">
        <v>153</v>
      </c>
      <c r="BG19" s="151" t="s">
        <v>154</v>
      </c>
    </row>
    <row r="20" spans="1:59" s="29" customFormat="1" ht="15.75">
      <c r="A20" s="49">
        <v>1</v>
      </c>
      <c r="B20" s="28">
        <v>2</v>
      </c>
      <c r="C20" s="49">
        <v>3</v>
      </c>
      <c r="D20" s="75" t="s">
        <v>99</v>
      </c>
      <c r="E20" s="75" t="s">
        <v>106</v>
      </c>
      <c r="F20" s="75" t="s">
        <v>107</v>
      </c>
      <c r="G20" s="75" t="s">
        <v>144</v>
      </c>
      <c r="H20" s="75" t="s">
        <v>716</v>
      </c>
      <c r="I20" s="75" t="s">
        <v>717</v>
      </c>
      <c r="J20" s="75" t="s">
        <v>718</v>
      </c>
      <c r="K20" s="75" t="s">
        <v>719</v>
      </c>
      <c r="L20" s="75" t="s">
        <v>720</v>
      </c>
      <c r="M20" s="75" t="s">
        <v>721</v>
      </c>
      <c r="N20" s="75" t="s">
        <v>722</v>
      </c>
      <c r="O20" s="75" t="s">
        <v>723</v>
      </c>
      <c r="P20" s="75" t="s">
        <v>724</v>
      </c>
      <c r="Q20" s="75" t="s">
        <v>725</v>
      </c>
      <c r="R20" s="75" t="s">
        <v>726</v>
      </c>
      <c r="S20" s="75" t="s">
        <v>727</v>
      </c>
      <c r="T20" s="75" t="s">
        <v>92</v>
      </c>
      <c r="U20" s="75" t="s">
        <v>93</v>
      </c>
      <c r="V20" s="75" t="s">
        <v>108</v>
      </c>
      <c r="W20" s="75" t="s">
        <v>109</v>
      </c>
      <c r="X20" s="75" t="s">
        <v>500</v>
      </c>
      <c r="Y20" s="75" t="s">
        <v>728</v>
      </c>
      <c r="Z20" s="75" t="s">
        <v>729</v>
      </c>
      <c r="AA20" s="75" t="s">
        <v>730</v>
      </c>
      <c r="AB20" s="75" t="s">
        <v>731</v>
      </c>
      <c r="AC20" s="75" t="s">
        <v>732</v>
      </c>
      <c r="AD20" s="75" t="s">
        <v>733</v>
      </c>
      <c r="AE20" s="75" t="s">
        <v>734</v>
      </c>
      <c r="AF20" s="75" t="s">
        <v>735</v>
      </c>
      <c r="AG20" s="75" t="s">
        <v>736</v>
      </c>
      <c r="AH20" s="75" t="s">
        <v>737</v>
      </c>
      <c r="AI20" s="75" t="s">
        <v>738</v>
      </c>
      <c r="AJ20" s="75" t="s">
        <v>739</v>
      </c>
      <c r="AK20" s="75" t="s">
        <v>740</v>
      </c>
      <c r="AL20" s="75" t="s">
        <v>95</v>
      </c>
      <c r="AM20" s="75" t="s">
        <v>96</v>
      </c>
      <c r="AN20" s="75" t="s">
        <v>97</v>
      </c>
      <c r="AO20" s="75" t="s">
        <v>98</v>
      </c>
      <c r="AP20" s="75" t="s">
        <v>744</v>
      </c>
      <c r="AQ20" s="75" t="s">
        <v>745</v>
      </c>
      <c r="AR20" s="75" t="s">
        <v>111</v>
      </c>
      <c r="AS20" s="75" t="s">
        <v>112</v>
      </c>
      <c r="AT20" s="75" t="s">
        <v>145</v>
      </c>
      <c r="AU20" s="75" t="s">
        <v>146</v>
      </c>
      <c r="AV20" s="75" t="s">
        <v>114</v>
      </c>
      <c r="AW20" s="75" t="s">
        <v>115</v>
      </c>
      <c r="AX20" s="75" t="s">
        <v>119</v>
      </c>
      <c r="AY20" s="75" t="s">
        <v>120</v>
      </c>
      <c r="AZ20" s="75" t="s">
        <v>751</v>
      </c>
      <c r="BA20" s="75" t="s">
        <v>752</v>
      </c>
      <c r="BB20" s="75" t="s">
        <v>147</v>
      </c>
      <c r="BC20" s="75" t="s">
        <v>148</v>
      </c>
      <c r="BD20" s="75" t="s">
        <v>149</v>
      </c>
      <c r="BE20" s="75" t="s">
        <v>150</v>
      </c>
      <c r="BF20" s="75" t="s">
        <v>151</v>
      </c>
      <c r="BG20" s="75" t="s">
        <v>152</v>
      </c>
    </row>
    <row r="21" spans="1:59" s="201" customFormat="1" ht="31.5">
      <c r="A21" s="165" t="s">
        <v>634</v>
      </c>
      <c r="B21" s="166" t="s">
        <v>635</v>
      </c>
      <c r="C21" s="194" t="s">
        <v>700</v>
      </c>
      <c r="D21" s="194">
        <f>D23</f>
        <v>0</v>
      </c>
      <c r="E21" s="194">
        <f t="shared" ref="E21:BG21" si="0">E23</f>
        <v>0</v>
      </c>
      <c r="F21" s="194">
        <f t="shared" si="0"/>
        <v>0</v>
      </c>
      <c r="G21" s="194">
        <f t="shared" si="0"/>
        <v>0</v>
      </c>
      <c r="H21" s="194">
        <f t="shared" si="0"/>
        <v>0</v>
      </c>
      <c r="I21" s="194">
        <f t="shared" si="0"/>
        <v>0</v>
      </c>
      <c r="J21" s="194">
        <f t="shared" si="0"/>
        <v>0</v>
      </c>
      <c r="K21" s="194">
        <f t="shared" si="0"/>
        <v>0</v>
      </c>
      <c r="L21" s="194">
        <f t="shared" si="0"/>
        <v>0</v>
      </c>
      <c r="M21" s="194">
        <f t="shared" si="0"/>
        <v>0</v>
      </c>
      <c r="N21" s="194">
        <f t="shared" si="0"/>
        <v>0</v>
      </c>
      <c r="O21" s="194">
        <f t="shared" si="0"/>
        <v>0</v>
      </c>
      <c r="P21" s="194">
        <f t="shared" si="0"/>
        <v>0</v>
      </c>
      <c r="Q21" s="194">
        <f t="shared" si="0"/>
        <v>0</v>
      </c>
      <c r="R21" s="194">
        <f t="shared" si="0"/>
        <v>0</v>
      </c>
      <c r="S21" s="194">
        <f t="shared" si="0"/>
        <v>0</v>
      </c>
      <c r="T21" s="194">
        <f t="shared" si="0"/>
        <v>4.28</v>
      </c>
      <c r="U21" s="194">
        <f t="shared" si="0"/>
        <v>4.28</v>
      </c>
      <c r="V21" s="194">
        <f t="shared" si="0"/>
        <v>0</v>
      </c>
      <c r="W21" s="194">
        <f t="shared" si="0"/>
        <v>0</v>
      </c>
      <c r="X21" s="194">
        <f t="shared" si="0"/>
        <v>0</v>
      </c>
      <c r="Y21" s="194">
        <f t="shared" si="0"/>
        <v>0</v>
      </c>
      <c r="Z21" s="194">
        <f t="shared" si="0"/>
        <v>0</v>
      </c>
      <c r="AA21" s="194">
        <f t="shared" si="0"/>
        <v>0</v>
      </c>
      <c r="AB21" s="194">
        <f t="shared" si="0"/>
        <v>15.07</v>
      </c>
      <c r="AC21" s="194">
        <f t="shared" si="0"/>
        <v>15.07</v>
      </c>
      <c r="AD21" s="194">
        <f t="shared" si="0"/>
        <v>0</v>
      </c>
      <c r="AE21" s="194">
        <f t="shared" si="0"/>
        <v>0</v>
      </c>
      <c r="AF21" s="194">
        <f t="shared" si="0"/>
        <v>0</v>
      </c>
      <c r="AG21" s="194">
        <f t="shared" si="0"/>
        <v>11</v>
      </c>
      <c r="AH21" s="194">
        <f t="shared" si="0"/>
        <v>0</v>
      </c>
      <c r="AI21" s="194">
        <f t="shared" si="0"/>
        <v>0</v>
      </c>
      <c r="AJ21" s="194">
        <f t="shared" si="0"/>
        <v>0</v>
      </c>
      <c r="AK21" s="194">
        <f t="shared" si="0"/>
        <v>0</v>
      </c>
      <c r="AL21" s="194">
        <f t="shared" si="0"/>
        <v>0</v>
      </c>
      <c r="AM21" s="194">
        <f t="shared" si="0"/>
        <v>0</v>
      </c>
      <c r="AN21" s="194">
        <f t="shared" si="0"/>
        <v>0</v>
      </c>
      <c r="AO21" s="194">
        <f t="shared" si="0"/>
        <v>0</v>
      </c>
      <c r="AP21" s="194">
        <f t="shared" si="0"/>
        <v>0</v>
      </c>
      <c r="AQ21" s="194">
        <f t="shared" si="0"/>
        <v>0</v>
      </c>
      <c r="AR21" s="194">
        <f t="shared" si="0"/>
        <v>0</v>
      </c>
      <c r="AS21" s="194">
        <f t="shared" si="0"/>
        <v>0</v>
      </c>
      <c r="AT21" s="194">
        <f t="shared" si="0"/>
        <v>0</v>
      </c>
      <c r="AU21" s="194">
        <f t="shared" si="0"/>
        <v>0</v>
      </c>
      <c r="AV21" s="194">
        <f t="shared" si="0"/>
        <v>0</v>
      </c>
      <c r="AW21" s="194">
        <f t="shared" si="0"/>
        <v>0</v>
      </c>
      <c r="AX21" s="194">
        <f t="shared" si="0"/>
        <v>0</v>
      </c>
      <c r="AY21" s="194">
        <f t="shared" si="0"/>
        <v>0</v>
      </c>
      <c r="AZ21" s="194">
        <f t="shared" si="0"/>
        <v>0</v>
      </c>
      <c r="BA21" s="194">
        <f t="shared" si="0"/>
        <v>0</v>
      </c>
      <c r="BB21" s="194">
        <f t="shared" si="0"/>
        <v>0</v>
      </c>
      <c r="BC21" s="194">
        <f t="shared" si="0"/>
        <v>0</v>
      </c>
      <c r="BD21" s="194">
        <f t="shared" si="0"/>
        <v>0</v>
      </c>
      <c r="BE21" s="194">
        <f t="shared" si="0"/>
        <v>0</v>
      </c>
      <c r="BF21" s="194">
        <f t="shared" si="0"/>
        <v>0</v>
      </c>
      <c r="BG21" s="194">
        <f t="shared" si="0"/>
        <v>0</v>
      </c>
    </row>
    <row r="22" spans="1:59" ht="31.5">
      <c r="A22" s="67" t="s">
        <v>636</v>
      </c>
      <c r="B22" s="113" t="s">
        <v>637</v>
      </c>
      <c r="C22" s="241" t="s">
        <v>700</v>
      </c>
      <c r="D22" s="241">
        <v>0</v>
      </c>
      <c r="E22" s="241">
        <v>0</v>
      </c>
      <c r="F22" s="241">
        <v>0</v>
      </c>
      <c r="G22" s="241">
        <v>0</v>
      </c>
      <c r="H22" s="241">
        <v>0</v>
      </c>
      <c r="I22" s="241">
        <v>0</v>
      </c>
      <c r="J22" s="241">
        <v>0</v>
      </c>
      <c r="K22" s="241">
        <v>0</v>
      </c>
      <c r="L22" s="241">
        <v>0</v>
      </c>
      <c r="M22" s="241">
        <v>0</v>
      </c>
      <c r="N22" s="241">
        <v>0</v>
      </c>
      <c r="O22" s="241">
        <v>0</v>
      </c>
      <c r="P22" s="241">
        <v>0</v>
      </c>
      <c r="Q22" s="241">
        <v>0</v>
      </c>
      <c r="R22" s="241">
        <v>0</v>
      </c>
      <c r="S22" s="241">
        <v>0</v>
      </c>
      <c r="T22" s="241">
        <v>0</v>
      </c>
      <c r="U22" s="241">
        <v>0</v>
      </c>
      <c r="V22" s="241">
        <v>0</v>
      </c>
      <c r="W22" s="241">
        <v>0</v>
      </c>
      <c r="X22" s="241">
        <v>0</v>
      </c>
      <c r="Y22" s="241">
        <v>0</v>
      </c>
      <c r="Z22" s="241">
        <v>0</v>
      </c>
      <c r="AA22" s="241">
        <v>0</v>
      </c>
      <c r="AB22" s="241">
        <v>0</v>
      </c>
      <c r="AC22" s="241">
        <v>0</v>
      </c>
      <c r="AD22" s="241">
        <v>0</v>
      </c>
      <c r="AE22" s="241">
        <v>0</v>
      </c>
      <c r="AF22" s="241">
        <v>0</v>
      </c>
      <c r="AG22" s="241">
        <v>0</v>
      </c>
      <c r="AH22" s="241">
        <v>0</v>
      </c>
      <c r="AI22" s="241">
        <v>0</v>
      </c>
      <c r="AJ22" s="241">
        <v>0</v>
      </c>
      <c r="AK22" s="241">
        <v>0</v>
      </c>
      <c r="AL22" s="241">
        <v>0</v>
      </c>
      <c r="AM22" s="241">
        <v>0</v>
      </c>
      <c r="AN22" s="241">
        <v>0</v>
      </c>
      <c r="AO22" s="241">
        <v>0</v>
      </c>
      <c r="AP22" s="241">
        <v>0</v>
      </c>
      <c r="AQ22" s="241">
        <v>0</v>
      </c>
      <c r="AR22" s="241">
        <v>0</v>
      </c>
      <c r="AS22" s="241">
        <v>0</v>
      </c>
      <c r="AT22" s="241">
        <v>0</v>
      </c>
      <c r="AU22" s="241">
        <v>0</v>
      </c>
      <c r="AV22" s="241">
        <v>0</v>
      </c>
      <c r="AW22" s="241">
        <v>0</v>
      </c>
      <c r="AX22" s="241">
        <v>0</v>
      </c>
      <c r="AY22" s="241">
        <v>0</v>
      </c>
      <c r="AZ22" s="241">
        <v>0</v>
      </c>
      <c r="BA22" s="241">
        <v>0</v>
      </c>
      <c r="BB22" s="241">
        <v>0</v>
      </c>
      <c r="BC22" s="241">
        <v>0</v>
      </c>
      <c r="BD22" s="241">
        <v>0</v>
      </c>
      <c r="BE22" s="241">
        <v>0</v>
      </c>
      <c r="BF22" s="241">
        <v>0</v>
      </c>
      <c r="BG22" s="241">
        <v>0</v>
      </c>
    </row>
    <row r="23" spans="1:59" s="189" customFormat="1" ht="31.5">
      <c r="A23" s="165" t="s">
        <v>638</v>
      </c>
      <c r="B23" s="166" t="s">
        <v>639</v>
      </c>
      <c r="C23" s="194" t="s">
        <v>700</v>
      </c>
      <c r="D23" s="194">
        <f>D28</f>
        <v>0</v>
      </c>
      <c r="E23" s="194">
        <f t="shared" ref="E23:BG23" si="1">E28</f>
        <v>0</v>
      </c>
      <c r="F23" s="194">
        <f t="shared" si="1"/>
        <v>0</v>
      </c>
      <c r="G23" s="194">
        <f t="shared" si="1"/>
        <v>0</v>
      </c>
      <c r="H23" s="194">
        <f t="shared" si="1"/>
        <v>0</v>
      </c>
      <c r="I23" s="194">
        <f t="shared" si="1"/>
        <v>0</v>
      </c>
      <c r="J23" s="194">
        <f t="shared" si="1"/>
        <v>0</v>
      </c>
      <c r="K23" s="194">
        <f t="shared" si="1"/>
        <v>0</v>
      </c>
      <c r="L23" s="194">
        <f t="shared" si="1"/>
        <v>0</v>
      </c>
      <c r="M23" s="194">
        <f t="shared" si="1"/>
        <v>0</v>
      </c>
      <c r="N23" s="194">
        <f t="shared" si="1"/>
        <v>0</v>
      </c>
      <c r="O23" s="194">
        <f t="shared" si="1"/>
        <v>0</v>
      </c>
      <c r="P23" s="194">
        <f t="shared" si="1"/>
        <v>0</v>
      </c>
      <c r="Q23" s="194">
        <f t="shared" si="1"/>
        <v>0</v>
      </c>
      <c r="R23" s="194">
        <f t="shared" si="1"/>
        <v>0</v>
      </c>
      <c r="S23" s="194">
        <f t="shared" si="1"/>
        <v>0</v>
      </c>
      <c r="T23" s="194">
        <f t="shared" si="1"/>
        <v>4.28</v>
      </c>
      <c r="U23" s="194">
        <f t="shared" si="1"/>
        <v>4.28</v>
      </c>
      <c r="V23" s="194">
        <f t="shared" si="1"/>
        <v>0</v>
      </c>
      <c r="W23" s="194">
        <f t="shared" si="1"/>
        <v>0</v>
      </c>
      <c r="X23" s="194">
        <f t="shared" si="1"/>
        <v>0</v>
      </c>
      <c r="Y23" s="194">
        <f t="shared" si="1"/>
        <v>0</v>
      </c>
      <c r="Z23" s="194">
        <f t="shared" si="1"/>
        <v>0</v>
      </c>
      <c r="AA23" s="194">
        <f t="shared" si="1"/>
        <v>0</v>
      </c>
      <c r="AB23" s="194">
        <f t="shared" si="1"/>
        <v>15.07</v>
      </c>
      <c r="AC23" s="194">
        <f t="shared" si="1"/>
        <v>15.07</v>
      </c>
      <c r="AD23" s="194">
        <f t="shared" si="1"/>
        <v>0</v>
      </c>
      <c r="AE23" s="194">
        <f t="shared" si="1"/>
        <v>0</v>
      </c>
      <c r="AF23" s="194">
        <f t="shared" si="1"/>
        <v>0</v>
      </c>
      <c r="AG23" s="194">
        <f t="shared" si="1"/>
        <v>11</v>
      </c>
      <c r="AH23" s="194">
        <f t="shared" si="1"/>
        <v>0</v>
      </c>
      <c r="AI23" s="194">
        <f t="shared" si="1"/>
        <v>0</v>
      </c>
      <c r="AJ23" s="194">
        <f t="shared" si="1"/>
        <v>0</v>
      </c>
      <c r="AK23" s="194">
        <f t="shared" si="1"/>
        <v>0</v>
      </c>
      <c r="AL23" s="194">
        <f t="shared" si="1"/>
        <v>0</v>
      </c>
      <c r="AM23" s="194">
        <f t="shared" si="1"/>
        <v>0</v>
      </c>
      <c r="AN23" s="194">
        <f t="shared" si="1"/>
        <v>0</v>
      </c>
      <c r="AO23" s="194">
        <f t="shared" si="1"/>
        <v>0</v>
      </c>
      <c r="AP23" s="194">
        <f t="shared" si="1"/>
        <v>0</v>
      </c>
      <c r="AQ23" s="194">
        <f t="shared" si="1"/>
        <v>0</v>
      </c>
      <c r="AR23" s="194">
        <f t="shared" si="1"/>
        <v>0</v>
      </c>
      <c r="AS23" s="194">
        <f t="shared" si="1"/>
        <v>0</v>
      </c>
      <c r="AT23" s="194">
        <f t="shared" si="1"/>
        <v>0</v>
      </c>
      <c r="AU23" s="194">
        <f t="shared" si="1"/>
        <v>0</v>
      </c>
      <c r="AV23" s="194">
        <f t="shared" si="1"/>
        <v>0</v>
      </c>
      <c r="AW23" s="194">
        <f t="shared" si="1"/>
        <v>0</v>
      </c>
      <c r="AX23" s="194">
        <f t="shared" si="1"/>
        <v>0</v>
      </c>
      <c r="AY23" s="194">
        <f t="shared" si="1"/>
        <v>0</v>
      </c>
      <c r="AZ23" s="194">
        <f t="shared" si="1"/>
        <v>0</v>
      </c>
      <c r="BA23" s="194">
        <f t="shared" si="1"/>
        <v>0</v>
      </c>
      <c r="BB23" s="194">
        <f t="shared" si="1"/>
        <v>0</v>
      </c>
      <c r="BC23" s="194">
        <f t="shared" si="1"/>
        <v>0</v>
      </c>
      <c r="BD23" s="194">
        <f t="shared" si="1"/>
        <v>0</v>
      </c>
      <c r="BE23" s="194">
        <f t="shared" si="1"/>
        <v>0</v>
      </c>
      <c r="BF23" s="194">
        <f t="shared" si="1"/>
        <v>0</v>
      </c>
      <c r="BG23" s="194">
        <f t="shared" si="1"/>
        <v>0</v>
      </c>
    </row>
    <row r="24" spans="1:59" ht="70.150000000000006" customHeight="1">
      <c r="A24" s="67" t="s">
        <v>640</v>
      </c>
      <c r="B24" s="113" t="s">
        <v>641</v>
      </c>
      <c r="C24" s="241" t="s">
        <v>700</v>
      </c>
      <c r="D24" s="241">
        <v>0</v>
      </c>
      <c r="E24" s="241">
        <v>0</v>
      </c>
      <c r="F24" s="241">
        <v>0</v>
      </c>
      <c r="G24" s="241">
        <v>0</v>
      </c>
      <c r="H24" s="241">
        <v>0</v>
      </c>
      <c r="I24" s="241">
        <v>0</v>
      </c>
      <c r="J24" s="241">
        <v>0</v>
      </c>
      <c r="K24" s="241">
        <v>0</v>
      </c>
      <c r="L24" s="241">
        <v>0</v>
      </c>
      <c r="M24" s="241">
        <v>0</v>
      </c>
      <c r="N24" s="241">
        <v>0</v>
      </c>
      <c r="O24" s="241">
        <v>0</v>
      </c>
      <c r="P24" s="241">
        <v>0</v>
      </c>
      <c r="Q24" s="241">
        <v>0</v>
      </c>
      <c r="R24" s="241">
        <v>0</v>
      </c>
      <c r="S24" s="241">
        <v>0</v>
      </c>
      <c r="T24" s="241">
        <v>0</v>
      </c>
      <c r="U24" s="241">
        <v>0</v>
      </c>
      <c r="V24" s="241">
        <v>0</v>
      </c>
      <c r="W24" s="241">
        <v>0</v>
      </c>
      <c r="X24" s="241">
        <v>0</v>
      </c>
      <c r="Y24" s="241">
        <v>0</v>
      </c>
      <c r="Z24" s="241">
        <v>0</v>
      </c>
      <c r="AA24" s="241">
        <v>0</v>
      </c>
      <c r="AB24" s="241">
        <v>0</v>
      </c>
      <c r="AC24" s="241">
        <v>0</v>
      </c>
      <c r="AD24" s="241">
        <v>0</v>
      </c>
      <c r="AE24" s="241">
        <v>0</v>
      </c>
      <c r="AF24" s="241">
        <v>0</v>
      </c>
      <c r="AG24" s="241">
        <v>0</v>
      </c>
      <c r="AH24" s="241">
        <v>0</v>
      </c>
      <c r="AI24" s="241">
        <v>0</v>
      </c>
      <c r="AJ24" s="241">
        <v>0</v>
      </c>
      <c r="AK24" s="241">
        <v>0</v>
      </c>
      <c r="AL24" s="241">
        <v>0</v>
      </c>
      <c r="AM24" s="241">
        <v>0</v>
      </c>
      <c r="AN24" s="241">
        <v>0</v>
      </c>
      <c r="AO24" s="241">
        <v>0</v>
      </c>
      <c r="AP24" s="241">
        <v>0</v>
      </c>
      <c r="AQ24" s="241">
        <v>0</v>
      </c>
      <c r="AR24" s="241">
        <v>0</v>
      </c>
      <c r="AS24" s="241">
        <v>0</v>
      </c>
      <c r="AT24" s="241">
        <v>0</v>
      </c>
      <c r="AU24" s="241">
        <v>0</v>
      </c>
      <c r="AV24" s="241">
        <v>0</v>
      </c>
      <c r="AW24" s="241">
        <v>0</v>
      </c>
      <c r="AX24" s="241">
        <v>0</v>
      </c>
      <c r="AY24" s="241">
        <v>0</v>
      </c>
      <c r="AZ24" s="241">
        <v>0</v>
      </c>
      <c r="BA24" s="241">
        <v>0</v>
      </c>
      <c r="BB24" s="241">
        <v>0</v>
      </c>
      <c r="BC24" s="241">
        <v>0</v>
      </c>
      <c r="BD24" s="241">
        <v>0</v>
      </c>
      <c r="BE24" s="241">
        <v>0</v>
      </c>
      <c r="BF24" s="241">
        <v>0</v>
      </c>
      <c r="BG24" s="241">
        <v>0</v>
      </c>
    </row>
    <row r="25" spans="1:59" ht="47.25">
      <c r="A25" s="67" t="s">
        <v>642</v>
      </c>
      <c r="B25" s="113" t="s">
        <v>643</v>
      </c>
      <c r="C25" s="241" t="s">
        <v>700</v>
      </c>
      <c r="D25" s="241">
        <v>0</v>
      </c>
      <c r="E25" s="241">
        <v>0</v>
      </c>
      <c r="F25" s="241">
        <v>0</v>
      </c>
      <c r="G25" s="241">
        <v>0</v>
      </c>
      <c r="H25" s="241">
        <v>0</v>
      </c>
      <c r="I25" s="241">
        <v>0</v>
      </c>
      <c r="J25" s="241">
        <v>0</v>
      </c>
      <c r="K25" s="241">
        <v>0</v>
      </c>
      <c r="L25" s="241">
        <v>0</v>
      </c>
      <c r="M25" s="241">
        <v>0</v>
      </c>
      <c r="N25" s="241">
        <v>0</v>
      </c>
      <c r="O25" s="241">
        <v>0</v>
      </c>
      <c r="P25" s="241">
        <v>0</v>
      </c>
      <c r="Q25" s="241">
        <v>0</v>
      </c>
      <c r="R25" s="241">
        <v>0</v>
      </c>
      <c r="S25" s="241">
        <v>0</v>
      </c>
      <c r="T25" s="241">
        <v>0</v>
      </c>
      <c r="U25" s="241">
        <v>0</v>
      </c>
      <c r="V25" s="241">
        <v>0</v>
      </c>
      <c r="W25" s="241">
        <v>0</v>
      </c>
      <c r="X25" s="241">
        <v>0</v>
      </c>
      <c r="Y25" s="241">
        <v>0</v>
      </c>
      <c r="Z25" s="241">
        <v>0</v>
      </c>
      <c r="AA25" s="241">
        <v>0</v>
      </c>
      <c r="AB25" s="241">
        <v>0</v>
      </c>
      <c r="AC25" s="241">
        <v>0</v>
      </c>
      <c r="AD25" s="241">
        <v>0</v>
      </c>
      <c r="AE25" s="241">
        <v>0</v>
      </c>
      <c r="AF25" s="241">
        <v>0</v>
      </c>
      <c r="AG25" s="241">
        <v>0</v>
      </c>
      <c r="AH25" s="241">
        <v>0</v>
      </c>
      <c r="AI25" s="241">
        <v>0</v>
      </c>
      <c r="AJ25" s="241">
        <v>0</v>
      </c>
      <c r="AK25" s="241">
        <v>0</v>
      </c>
      <c r="AL25" s="241">
        <v>0</v>
      </c>
      <c r="AM25" s="241">
        <v>0</v>
      </c>
      <c r="AN25" s="241">
        <v>0</v>
      </c>
      <c r="AO25" s="241">
        <v>0</v>
      </c>
      <c r="AP25" s="241">
        <v>0</v>
      </c>
      <c r="AQ25" s="241">
        <v>0</v>
      </c>
      <c r="AR25" s="241">
        <v>0</v>
      </c>
      <c r="AS25" s="241">
        <v>0</v>
      </c>
      <c r="AT25" s="241">
        <v>0</v>
      </c>
      <c r="AU25" s="241">
        <v>0</v>
      </c>
      <c r="AV25" s="241">
        <v>0</v>
      </c>
      <c r="AW25" s="241">
        <v>0</v>
      </c>
      <c r="AX25" s="241">
        <v>0</v>
      </c>
      <c r="AY25" s="241">
        <v>0</v>
      </c>
      <c r="AZ25" s="241">
        <v>0</v>
      </c>
      <c r="BA25" s="241">
        <v>0</v>
      </c>
      <c r="BB25" s="241">
        <v>0</v>
      </c>
      <c r="BC25" s="241">
        <v>0</v>
      </c>
      <c r="BD25" s="241">
        <v>0</v>
      </c>
      <c r="BE25" s="241">
        <v>0</v>
      </c>
      <c r="BF25" s="241">
        <v>0</v>
      </c>
      <c r="BG25" s="241">
        <v>0</v>
      </c>
    </row>
    <row r="26" spans="1:59" ht="47.25">
      <c r="A26" s="67" t="s">
        <v>644</v>
      </c>
      <c r="B26" s="113" t="s">
        <v>645</v>
      </c>
      <c r="C26" s="241" t="s">
        <v>700</v>
      </c>
      <c r="D26" s="241">
        <v>0</v>
      </c>
      <c r="E26" s="241">
        <v>0</v>
      </c>
      <c r="F26" s="241">
        <v>0</v>
      </c>
      <c r="G26" s="241">
        <v>0</v>
      </c>
      <c r="H26" s="241">
        <v>0</v>
      </c>
      <c r="I26" s="241">
        <v>0</v>
      </c>
      <c r="J26" s="241">
        <v>0</v>
      </c>
      <c r="K26" s="241">
        <v>0</v>
      </c>
      <c r="L26" s="241">
        <v>0</v>
      </c>
      <c r="M26" s="241">
        <v>0</v>
      </c>
      <c r="N26" s="241">
        <v>0</v>
      </c>
      <c r="O26" s="241">
        <v>0</v>
      </c>
      <c r="P26" s="241">
        <v>0</v>
      </c>
      <c r="Q26" s="241">
        <v>0</v>
      </c>
      <c r="R26" s="241">
        <v>0</v>
      </c>
      <c r="S26" s="241">
        <v>0</v>
      </c>
      <c r="T26" s="241">
        <v>0</v>
      </c>
      <c r="U26" s="241">
        <v>0</v>
      </c>
      <c r="V26" s="241">
        <v>0</v>
      </c>
      <c r="W26" s="241">
        <v>0</v>
      </c>
      <c r="X26" s="241">
        <v>0</v>
      </c>
      <c r="Y26" s="241">
        <v>0</v>
      </c>
      <c r="Z26" s="241">
        <v>0</v>
      </c>
      <c r="AA26" s="241">
        <v>0</v>
      </c>
      <c r="AB26" s="241">
        <v>0</v>
      </c>
      <c r="AC26" s="241">
        <v>0</v>
      </c>
      <c r="AD26" s="241">
        <v>0</v>
      </c>
      <c r="AE26" s="241">
        <v>0</v>
      </c>
      <c r="AF26" s="241">
        <v>0</v>
      </c>
      <c r="AG26" s="241">
        <v>0</v>
      </c>
      <c r="AH26" s="241">
        <v>0</v>
      </c>
      <c r="AI26" s="241">
        <v>0</v>
      </c>
      <c r="AJ26" s="241">
        <v>0</v>
      </c>
      <c r="AK26" s="241">
        <v>0</v>
      </c>
      <c r="AL26" s="241">
        <v>0</v>
      </c>
      <c r="AM26" s="241">
        <v>0</v>
      </c>
      <c r="AN26" s="241">
        <v>0</v>
      </c>
      <c r="AO26" s="241">
        <v>0</v>
      </c>
      <c r="AP26" s="241">
        <v>0</v>
      </c>
      <c r="AQ26" s="241">
        <v>0</v>
      </c>
      <c r="AR26" s="241">
        <v>0</v>
      </c>
      <c r="AS26" s="241">
        <v>0</v>
      </c>
      <c r="AT26" s="241">
        <v>0</v>
      </c>
      <c r="AU26" s="241">
        <v>0</v>
      </c>
      <c r="AV26" s="241">
        <v>0</v>
      </c>
      <c r="AW26" s="241">
        <v>0</v>
      </c>
      <c r="AX26" s="241">
        <v>0</v>
      </c>
      <c r="AY26" s="241">
        <v>0</v>
      </c>
      <c r="AZ26" s="241">
        <v>0</v>
      </c>
      <c r="BA26" s="241">
        <v>0</v>
      </c>
      <c r="BB26" s="241">
        <v>0</v>
      </c>
      <c r="BC26" s="241">
        <v>0</v>
      </c>
      <c r="BD26" s="241">
        <v>0</v>
      </c>
      <c r="BE26" s="241">
        <v>0</v>
      </c>
      <c r="BF26" s="241">
        <v>0</v>
      </c>
      <c r="BG26" s="241">
        <v>0</v>
      </c>
    </row>
    <row r="27" spans="1:59" ht="31.5">
      <c r="A27" s="165" t="s">
        <v>646</v>
      </c>
      <c r="B27" s="243" t="s">
        <v>647</v>
      </c>
      <c r="C27" s="194" t="s">
        <v>700</v>
      </c>
      <c r="D27" s="194">
        <v>0</v>
      </c>
      <c r="E27" s="194">
        <v>0</v>
      </c>
      <c r="F27" s="194">
        <v>0</v>
      </c>
      <c r="G27" s="194">
        <v>0</v>
      </c>
      <c r="H27" s="194">
        <v>0</v>
      </c>
      <c r="I27" s="194">
        <v>0</v>
      </c>
      <c r="J27" s="194">
        <v>0</v>
      </c>
      <c r="K27" s="194">
        <v>0</v>
      </c>
      <c r="L27" s="194">
        <v>0</v>
      </c>
      <c r="M27" s="194">
        <v>0</v>
      </c>
      <c r="N27" s="194">
        <v>0</v>
      </c>
      <c r="O27" s="194">
        <v>0</v>
      </c>
      <c r="P27" s="194">
        <v>0</v>
      </c>
      <c r="Q27" s="194">
        <v>0</v>
      </c>
      <c r="R27" s="194">
        <v>0</v>
      </c>
      <c r="S27" s="194">
        <v>0</v>
      </c>
      <c r="T27" s="194">
        <v>0</v>
      </c>
      <c r="U27" s="194">
        <v>0</v>
      </c>
      <c r="V27" s="194">
        <v>0</v>
      </c>
      <c r="W27" s="194">
        <v>0</v>
      </c>
      <c r="X27" s="194">
        <v>0</v>
      </c>
      <c r="Y27" s="194">
        <v>0</v>
      </c>
      <c r="Z27" s="194">
        <v>0</v>
      </c>
      <c r="AA27" s="194">
        <v>0</v>
      </c>
      <c r="AB27" s="194">
        <v>0</v>
      </c>
      <c r="AC27" s="194">
        <v>0</v>
      </c>
      <c r="AD27" s="194">
        <v>0</v>
      </c>
      <c r="AE27" s="194">
        <v>0</v>
      </c>
      <c r="AF27" s="194">
        <v>0</v>
      </c>
      <c r="AG27" s="194">
        <v>0</v>
      </c>
      <c r="AH27" s="194">
        <v>0</v>
      </c>
      <c r="AI27" s="194">
        <v>0</v>
      </c>
      <c r="AJ27" s="194">
        <v>0</v>
      </c>
      <c r="AK27" s="194">
        <v>0</v>
      </c>
      <c r="AL27" s="194">
        <v>0</v>
      </c>
      <c r="AM27" s="194">
        <v>0</v>
      </c>
      <c r="AN27" s="194">
        <v>0</v>
      </c>
      <c r="AO27" s="194">
        <v>0</v>
      </c>
      <c r="AP27" s="194">
        <v>0</v>
      </c>
      <c r="AQ27" s="194">
        <v>0</v>
      </c>
      <c r="AR27" s="194">
        <v>0</v>
      </c>
      <c r="AS27" s="194">
        <v>0</v>
      </c>
      <c r="AT27" s="194">
        <v>0</v>
      </c>
      <c r="AU27" s="194">
        <v>0</v>
      </c>
      <c r="AV27" s="194">
        <v>0</v>
      </c>
      <c r="AW27" s="194">
        <v>0</v>
      </c>
      <c r="AX27" s="194">
        <v>0</v>
      </c>
      <c r="AY27" s="194">
        <v>0</v>
      </c>
      <c r="AZ27" s="194">
        <v>0</v>
      </c>
      <c r="BA27" s="194">
        <v>0</v>
      </c>
      <c r="BB27" s="194">
        <v>0</v>
      </c>
      <c r="BC27" s="194">
        <v>0</v>
      </c>
      <c r="BD27" s="194">
        <v>0</v>
      </c>
      <c r="BE27" s="194">
        <v>0</v>
      </c>
      <c r="BF27" s="194">
        <v>0</v>
      </c>
      <c r="BG27" s="194">
        <v>0</v>
      </c>
    </row>
    <row r="28" spans="1:59" s="189" customFormat="1" ht="15.75">
      <c r="A28" s="165" t="s">
        <v>511</v>
      </c>
      <c r="B28" s="166" t="s">
        <v>808</v>
      </c>
      <c r="C28" s="194" t="s">
        <v>700</v>
      </c>
      <c r="D28" s="194">
        <f>D49</f>
        <v>0</v>
      </c>
      <c r="E28" s="194">
        <f t="shared" ref="E28:BG28" si="2">E49</f>
        <v>0</v>
      </c>
      <c r="F28" s="194">
        <f t="shared" si="2"/>
        <v>0</v>
      </c>
      <c r="G28" s="194">
        <f t="shared" si="2"/>
        <v>0</v>
      </c>
      <c r="H28" s="194">
        <f t="shared" si="2"/>
        <v>0</v>
      </c>
      <c r="I28" s="194">
        <f t="shared" si="2"/>
        <v>0</v>
      </c>
      <c r="J28" s="194">
        <f t="shared" si="2"/>
        <v>0</v>
      </c>
      <c r="K28" s="194">
        <f t="shared" si="2"/>
        <v>0</v>
      </c>
      <c r="L28" s="194">
        <f t="shared" si="2"/>
        <v>0</v>
      </c>
      <c r="M28" s="194">
        <f t="shared" si="2"/>
        <v>0</v>
      </c>
      <c r="N28" s="194">
        <f t="shared" si="2"/>
        <v>0</v>
      </c>
      <c r="O28" s="194">
        <f t="shared" si="2"/>
        <v>0</v>
      </c>
      <c r="P28" s="194">
        <f t="shared" si="2"/>
        <v>0</v>
      </c>
      <c r="Q28" s="194">
        <f t="shared" si="2"/>
        <v>0</v>
      </c>
      <c r="R28" s="194">
        <f t="shared" si="2"/>
        <v>0</v>
      </c>
      <c r="S28" s="194">
        <f t="shared" si="2"/>
        <v>0</v>
      </c>
      <c r="T28" s="194">
        <f t="shared" si="2"/>
        <v>4.28</v>
      </c>
      <c r="U28" s="194">
        <f t="shared" si="2"/>
        <v>4.28</v>
      </c>
      <c r="V28" s="194">
        <f t="shared" si="2"/>
        <v>0</v>
      </c>
      <c r="W28" s="194">
        <f t="shared" si="2"/>
        <v>0</v>
      </c>
      <c r="X28" s="194">
        <f t="shared" si="2"/>
        <v>0</v>
      </c>
      <c r="Y28" s="194">
        <f t="shared" si="2"/>
        <v>0</v>
      </c>
      <c r="Z28" s="194">
        <f t="shared" si="2"/>
        <v>0</v>
      </c>
      <c r="AA28" s="194">
        <f t="shared" si="2"/>
        <v>0</v>
      </c>
      <c r="AB28" s="194">
        <f t="shared" si="2"/>
        <v>15.07</v>
      </c>
      <c r="AC28" s="194">
        <f t="shared" si="2"/>
        <v>15.07</v>
      </c>
      <c r="AD28" s="194">
        <f t="shared" si="2"/>
        <v>0</v>
      </c>
      <c r="AE28" s="194">
        <f t="shared" si="2"/>
        <v>0</v>
      </c>
      <c r="AF28" s="194">
        <f t="shared" si="2"/>
        <v>0</v>
      </c>
      <c r="AG28" s="194">
        <f t="shared" si="2"/>
        <v>11</v>
      </c>
      <c r="AH28" s="194">
        <f t="shared" si="2"/>
        <v>0</v>
      </c>
      <c r="AI28" s="194">
        <f t="shared" si="2"/>
        <v>0</v>
      </c>
      <c r="AJ28" s="194">
        <f t="shared" si="2"/>
        <v>0</v>
      </c>
      <c r="AK28" s="194">
        <f t="shared" si="2"/>
        <v>0</v>
      </c>
      <c r="AL28" s="194">
        <f t="shared" si="2"/>
        <v>0</v>
      </c>
      <c r="AM28" s="194">
        <f t="shared" si="2"/>
        <v>0</v>
      </c>
      <c r="AN28" s="194">
        <f t="shared" si="2"/>
        <v>0</v>
      </c>
      <c r="AO28" s="194">
        <f t="shared" si="2"/>
        <v>0</v>
      </c>
      <c r="AP28" s="194">
        <f t="shared" si="2"/>
        <v>0</v>
      </c>
      <c r="AQ28" s="194">
        <f t="shared" si="2"/>
        <v>0</v>
      </c>
      <c r="AR28" s="194">
        <f t="shared" si="2"/>
        <v>0</v>
      </c>
      <c r="AS28" s="194">
        <f t="shared" si="2"/>
        <v>0</v>
      </c>
      <c r="AT28" s="194">
        <f t="shared" si="2"/>
        <v>0</v>
      </c>
      <c r="AU28" s="194">
        <f t="shared" si="2"/>
        <v>0</v>
      </c>
      <c r="AV28" s="194">
        <f t="shared" si="2"/>
        <v>0</v>
      </c>
      <c r="AW28" s="194">
        <f t="shared" si="2"/>
        <v>0</v>
      </c>
      <c r="AX28" s="194">
        <f t="shared" si="2"/>
        <v>0</v>
      </c>
      <c r="AY28" s="194">
        <f t="shared" si="2"/>
        <v>0</v>
      </c>
      <c r="AZ28" s="194">
        <f t="shared" si="2"/>
        <v>0</v>
      </c>
      <c r="BA28" s="194">
        <f t="shared" si="2"/>
        <v>0</v>
      </c>
      <c r="BB28" s="194">
        <f t="shared" si="2"/>
        <v>0</v>
      </c>
      <c r="BC28" s="194">
        <f t="shared" si="2"/>
        <v>0</v>
      </c>
      <c r="BD28" s="194">
        <f t="shared" si="2"/>
        <v>0</v>
      </c>
      <c r="BE28" s="194">
        <f t="shared" si="2"/>
        <v>0</v>
      </c>
      <c r="BF28" s="194">
        <f t="shared" si="2"/>
        <v>0</v>
      </c>
      <c r="BG28" s="194">
        <f t="shared" si="2"/>
        <v>0</v>
      </c>
    </row>
    <row r="29" spans="1:59" ht="31.5">
      <c r="A29" s="67" t="s">
        <v>512</v>
      </c>
      <c r="B29" s="113" t="s">
        <v>648</v>
      </c>
      <c r="C29" s="241" t="s">
        <v>700</v>
      </c>
      <c r="D29" s="241">
        <v>0</v>
      </c>
      <c r="E29" s="241">
        <v>0</v>
      </c>
      <c r="F29" s="241">
        <v>0</v>
      </c>
      <c r="G29" s="241">
        <v>0</v>
      </c>
      <c r="H29" s="241">
        <v>0</v>
      </c>
      <c r="I29" s="241">
        <v>0</v>
      </c>
      <c r="J29" s="241">
        <v>0</v>
      </c>
      <c r="K29" s="241">
        <v>0</v>
      </c>
      <c r="L29" s="241">
        <v>0</v>
      </c>
      <c r="M29" s="241">
        <v>0</v>
      </c>
      <c r="N29" s="241">
        <v>0</v>
      </c>
      <c r="O29" s="241">
        <v>0</v>
      </c>
      <c r="P29" s="241">
        <v>0</v>
      </c>
      <c r="Q29" s="241">
        <v>0</v>
      </c>
      <c r="R29" s="241">
        <v>0</v>
      </c>
      <c r="S29" s="241">
        <v>0</v>
      </c>
      <c r="T29" s="241">
        <v>0</v>
      </c>
      <c r="U29" s="241">
        <v>0</v>
      </c>
      <c r="V29" s="241">
        <v>0</v>
      </c>
      <c r="W29" s="241">
        <v>0</v>
      </c>
      <c r="X29" s="241">
        <v>0</v>
      </c>
      <c r="Y29" s="241">
        <v>0</v>
      </c>
      <c r="Z29" s="241">
        <v>0</v>
      </c>
      <c r="AA29" s="241">
        <v>0</v>
      </c>
      <c r="AB29" s="241">
        <v>0</v>
      </c>
      <c r="AC29" s="241">
        <v>0</v>
      </c>
      <c r="AD29" s="241">
        <v>0</v>
      </c>
      <c r="AE29" s="241">
        <v>0</v>
      </c>
      <c r="AF29" s="241">
        <v>0</v>
      </c>
      <c r="AG29" s="241">
        <v>0</v>
      </c>
      <c r="AH29" s="241">
        <v>0</v>
      </c>
      <c r="AI29" s="241">
        <v>0</v>
      </c>
      <c r="AJ29" s="241">
        <v>0</v>
      </c>
      <c r="AK29" s="241">
        <v>0</v>
      </c>
      <c r="AL29" s="241">
        <v>0</v>
      </c>
      <c r="AM29" s="241">
        <v>0</v>
      </c>
      <c r="AN29" s="241">
        <v>0</v>
      </c>
      <c r="AO29" s="241">
        <v>0</v>
      </c>
      <c r="AP29" s="241">
        <v>0</v>
      </c>
      <c r="AQ29" s="241">
        <v>0</v>
      </c>
      <c r="AR29" s="241">
        <v>0</v>
      </c>
      <c r="AS29" s="241">
        <v>0</v>
      </c>
      <c r="AT29" s="241">
        <v>0</v>
      </c>
      <c r="AU29" s="241">
        <v>0</v>
      </c>
      <c r="AV29" s="241">
        <v>0</v>
      </c>
      <c r="AW29" s="241">
        <v>0</v>
      </c>
      <c r="AX29" s="241">
        <v>0</v>
      </c>
      <c r="AY29" s="241">
        <v>0</v>
      </c>
      <c r="AZ29" s="241">
        <v>0</v>
      </c>
      <c r="BA29" s="241">
        <v>0</v>
      </c>
      <c r="BB29" s="241">
        <v>0</v>
      </c>
      <c r="BC29" s="241">
        <v>0</v>
      </c>
      <c r="BD29" s="241">
        <v>0</v>
      </c>
      <c r="BE29" s="241">
        <v>0</v>
      </c>
      <c r="BF29" s="241">
        <v>0</v>
      </c>
      <c r="BG29" s="241">
        <v>0</v>
      </c>
    </row>
    <row r="30" spans="1:59" ht="47.25">
      <c r="A30" s="67" t="s">
        <v>514</v>
      </c>
      <c r="B30" s="113" t="s">
        <v>649</v>
      </c>
      <c r="C30" s="241" t="s">
        <v>700</v>
      </c>
      <c r="D30" s="241">
        <v>0</v>
      </c>
      <c r="E30" s="241">
        <v>0</v>
      </c>
      <c r="F30" s="241">
        <v>0</v>
      </c>
      <c r="G30" s="241">
        <v>0</v>
      </c>
      <c r="H30" s="241">
        <v>0</v>
      </c>
      <c r="I30" s="241">
        <v>0</v>
      </c>
      <c r="J30" s="241">
        <v>0</v>
      </c>
      <c r="K30" s="241">
        <v>0</v>
      </c>
      <c r="L30" s="241">
        <v>0</v>
      </c>
      <c r="M30" s="241">
        <v>0</v>
      </c>
      <c r="N30" s="241">
        <v>0</v>
      </c>
      <c r="O30" s="241">
        <v>0</v>
      </c>
      <c r="P30" s="241">
        <v>0</v>
      </c>
      <c r="Q30" s="241">
        <v>0</v>
      </c>
      <c r="R30" s="241">
        <v>0</v>
      </c>
      <c r="S30" s="241">
        <v>0</v>
      </c>
      <c r="T30" s="241">
        <v>0</v>
      </c>
      <c r="U30" s="241">
        <v>0</v>
      </c>
      <c r="V30" s="241">
        <v>0</v>
      </c>
      <c r="W30" s="241">
        <v>0</v>
      </c>
      <c r="X30" s="241">
        <v>0</v>
      </c>
      <c r="Y30" s="241">
        <v>0</v>
      </c>
      <c r="Z30" s="241">
        <v>0</v>
      </c>
      <c r="AA30" s="241">
        <v>0</v>
      </c>
      <c r="AB30" s="241">
        <v>0</v>
      </c>
      <c r="AC30" s="241">
        <v>0</v>
      </c>
      <c r="AD30" s="241">
        <v>0</v>
      </c>
      <c r="AE30" s="241">
        <v>0</v>
      </c>
      <c r="AF30" s="241">
        <v>0</v>
      </c>
      <c r="AG30" s="241">
        <v>0</v>
      </c>
      <c r="AH30" s="241">
        <v>0</v>
      </c>
      <c r="AI30" s="241">
        <v>0</v>
      </c>
      <c r="AJ30" s="241">
        <v>0</v>
      </c>
      <c r="AK30" s="241">
        <v>0</v>
      </c>
      <c r="AL30" s="241">
        <v>0</v>
      </c>
      <c r="AM30" s="241">
        <v>0</v>
      </c>
      <c r="AN30" s="241">
        <v>0</v>
      </c>
      <c r="AO30" s="241">
        <v>0</v>
      </c>
      <c r="AP30" s="241">
        <v>0</v>
      </c>
      <c r="AQ30" s="241">
        <v>0</v>
      </c>
      <c r="AR30" s="241">
        <v>0</v>
      </c>
      <c r="AS30" s="241">
        <v>0</v>
      </c>
      <c r="AT30" s="241">
        <v>0</v>
      </c>
      <c r="AU30" s="241">
        <v>0</v>
      </c>
      <c r="AV30" s="241">
        <v>0</v>
      </c>
      <c r="AW30" s="241">
        <v>0</v>
      </c>
      <c r="AX30" s="241">
        <v>0</v>
      </c>
      <c r="AY30" s="241">
        <v>0</v>
      </c>
      <c r="AZ30" s="241">
        <v>0</v>
      </c>
      <c r="BA30" s="241">
        <v>0</v>
      </c>
      <c r="BB30" s="241">
        <v>0</v>
      </c>
      <c r="BC30" s="241">
        <v>0</v>
      </c>
      <c r="BD30" s="241">
        <v>0</v>
      </c>
      <c r="BE30" s="241">
        <v>0</v>
      </c>
      <c r="BF30" s="241">
        <v>0</v>
      </c>
      <c r="BG30" s="241">
        <v>0</v>
      </c>
    </row>
    <row r="31" spans="1:59" ht="78.75">
      <c r="A31" s="67" t="s">
        <v>537</v>
      </c>
      <c r="B31" s="113" t="s">
        <v>650</v>
      </c>
      <c r="C31" s="241" t="s">
        <v>700</v>
      </c>
      <c r="D31" s="241">
        <v>0</v>
      </c>
      <c r="E31" s="241">
        <v>0</v>
      </c>
      <c r="F31" s="241">
        <v>0</v>
      </c>
      <c r="G31" s="241">
        <v>0</v>
      </c>
      <c r="H31" s="241">
        <v>0</v>
      </c>
      <c r="I31" s="241">
        <v>0</v>
      </c>
      <c r="J31" s="241">
        <v>0</v>
      </c>
      <c r="K31" s="241">
        <v>0</v>
      </c>
      <c r="L31" s="241">
        <v>0</v>
      </c>
      <c r="M31" s="241">
        <v>0</v>
      </c>
      <c r="N31" s="241">
        <v>0</v>
      </c>
      <c r="O31" s="241">
        <v>0</v>
      </c>
      <c r="P31" s="241">
        <v>0</v>
      </c>
      <c r="Q31" s="241">
        <v>0</v>
      </c>
      <c r="R31" s="241">
        <v>0</v>
      </c>
      <c r="S31" s="241">
        <v>0</v>
      </c>
      <c r="T31" s="241">
        <v>0</v>
      </c>
      <c r="U31" s="241">
        <v>0</v>
      </c>
      <c r="V31" s="241">
        <v>0</v>
      </c>
      <c r="W31" s="241">
        <v>0</v>
      </c>
      <c r="X31" s="241">
        <v>0</v>
      </c>
      <c r="Y31" s="241">
        <v>0</v>
      </c>
      <c r="Z31" s="241">
        <v>0</v>
      </c>
      <c r="AA31" s="241">
        <v>0</v>
      </c>
      <c r="AB31" s="241">
        <v>0</v>
      </c>
      <c r="AC31" s="241">
        <v>0</v>
      </c>
      <c r="AD31" s="241">
        <v>0</v>
      </c>
      <c r="AE31" s="241">
        <v>0</v>
      </c>
      <c r="AF31" s="241">
        <v>0</v>
      </c>
      <c r="AG31" s="241">
        <v>0</v>
      </c>
      <c r="AH31" s="241">
        <v>0</v>
      </c>
      <c r="AI31" s="241">
        <v>0</v>
      </c>
      <c r="AJ31" s="241">
        <v>0</v>
      </c>
      <c r="AK31" s="241">
        <v>0</v>
      </c>
      <c r="AL31" s="241">
        <v>0</v>
      </c>
      <c r="AM31" s="241">
        <v>0</v>
      </c>
      <c r="AN31" s="241">
        <v>0</v>
      </c>
      <c r="AO31" s="241">
        <v>0</v>
      </c>
      <c r="AP31" s="241">
        <v>0</v>
      </c>
      <c r="AQ31" s="241">
        <v>0</v>
      </c>
      <c r="AR31" s="241">
        <v>0</v>
      </c>
      <c r="AS31" s="241">
        <v>0</v>
      </c>
      <c r="AT31" s="241">
        <v>0</v>
      </c>
      <c r="AU31" s="241">
        <v>0</v>
      </c>
      <c r="AV31" s="241">
        <v>0</v>
      </c>
      <c r="AW31" s="241">
        <v>0</v>
      </c>
      <c r="AX31" s="241">
        <v>0</v>
      </c>
      <c r="AY31" s="241">
        <v>0</v>
      </c>
      <c r="AZ31" s="241">
        <v>0</v>
      </c>
      <c r="BA31" s="241">
        <v>0</v>
      </c>
      <c r="BB31" s="241">
        <v>0</v>
      </c>
      <c r="BC31" s="241">
        <v>0</v>
      </c>
      <c r="BD31" s="241">
        <v>0</v>
      </c>
      <c r="BE31" s="241">
        <v>0</v>
      </c>
      <c r="BF31" s="241">
        <v>0</v>
      </c>
      <c r="BG31" s="241">
        <v>0</v>
      </c>
    </row>
    <row r="32" spans="1:59" ht="78.75">
      <c r="A32" s="67" t="s">
        <v>538</v>
      </c>
      <c r="B32" s="113" t="s">
        <v>651</v>
      </c>
      <c r="C32" s="241" t="s">
        <v>700</v>
      </c>
      <c r="D32" s="241">
        <v>0</v>
      </c>
      <c r="E32" s="241">
        <v>0</v>
      </c>
      <c r="F32" s="241">
        <v>0</v>
      </c>
      <c r="G32" s="241">
        <v>0</v>
      </c>
      <c r="H32" s="241">
        <v>0</v>
      </c>
      <c r="I32" s="241">
        <v>0</v>
      </c>
      <c r="J32" s="241">
        <v>0</v>
      </c>
      <c r="K32" s="241">
        <v>0</v>
      </c>
      <c r="L32" s="241">
        <v>0</v>
      </c>
      <c r="M32" s="241">
        <v>0</v>
      </c>
      <c r="N32" s="241">
        <v>0</v>
      </c>
      <c r="O32" s="241">
        <v>0</v>
      </c>
      <c r="P32" s="241">
        <v>0</v>
      </c>
      <c r="Q32" s="241">
        <v>0</v>
      </c>
      <c r="R32" s="241">
        <v>0</v>
      </c>
      <c r="S32" s="241">
        <v>0</v>
      </c>
      <c r="T32" s="241">
        <v>0</v>
      </c>
      <c r="U32" s="241">
        <v>0</v>
      </c>
      <c r="V32" s="241">
        <v>0</v>
      </c>
      <c r="W32" s="241">
        <v>0</v>
      </c>
      <c r="X32" s="241">
        <v>0</v>
      </c>
      <c r="Y32" s="241">
        <v>0</v>
      </c>
      <c r="Z32" s="241">
        <v>0</v>
      </c>
      <c r="AA32" s="241">
        <v>0</v>
      </c>
      <c r="AB32" s="241">
        <v>0</v>
      </c>
      <c r="AC32" s="241">
        <v>0</v>
      </c>
      <c r="AD32" s="241">
        <v>0</v>
      </c>
      <c r="AE32" s="241">
        <v>0</v>
      </c>
      <c r="AF32" s="241">
        <v>0</v>
      </c>
      <c r="AG32" s="241">
        <v>0</v>
      </c>
      <c r="AH32" s="241">
        <v>0</v>
      </c>
      <c r="AI32" s="241">
        <v>0</v>
      </c>
      <c r="AJ32" s="241">
        <v>0</v>
      </c>
      <c r="AK32" s="241">
        <v>0</v>
      </c>
      <c r="AL32" s="241">
        <v>0</v>
      </c>
      <c r="AM32" s="241">
        <v>0</v>
      </c>
      <c r="AN32" s="241">
        <v>0</v>
      </c>
      <c r="AO32" s="241">
        <v>0</v>
      </c>
      <c r="AP32" s="241">
        <v>0</v>
      </c>
      <c r="AQ32" s="241">
        <v>0</v>
      </c>
      <c r="AR32" s="241">
        <v>0</v>
      </c>
      <c r="AS32" s="241">
        <v>0</v>
      </c>
      <c r="AT32" s="241">
        <v>0</v>
      </c>
      <c r="AU32" s="241">
        <v>0</v>
      </c>
      <c r="AV32" s="241">
        <v>0</v>
      </c>
      <c r="AW32" s="241">
        <v>0</v>
      </c>
      <c r="AX32" s="241">
        <v>0</v>
      </c>
      <c r="AY32" s="241">
        <v>0</v>
      </c>
      <c r="AZ32" s="241">
        <v>0</v>
      </c>
      <c r="BA32" s="241">
        <v>0</v>
      </c>
      <c r="BB32" s="241">
        <v>0</v>
      </c>
      <c r="BC32" s="241">
        <v>0</v>
      </c>
      <c r="BD32" s="241">
        <v>0</v>
      </c>
      <c r="BE32" s="241">
        <v>0</v>
      </c>
      <c r="BF32" s="241">
        <v>0</v>
      </c>
      <c r="BG32" s="241">
        <v>0</v>
      </c>
    </row>
    <row r="33" spans="1:59" ht="63">
      <c r="A33" s="67" t="s">
        <v>539</v>
      </c>
      <c r="B33" s="113" t="s">
        <v>652</v>
      </c>
      <c r="C33" s="241" t="s">
        <v>700</v>
      </c>
      <c r="D33" s="241">
        <v>0</v>
      </c>
      <c r="E33" s="241">
        <v>0</v>
      </c>
      <c r="F33" s="241">
        <v>0</v>
      </c>
      <c r="G33" s="241">
        <v>0</v>
      </c>
      <c r="H33" s="241">
        <v>0</v>
      </c>
      <c r="I33" s="241">
        <v>0</v>
      </c>
      <c r="J33" s="241">
        <v>0</v>
      </c>
      <c r="K33" s="241">
        <v>0</v>
      </c>
      <c r="L33" s="241">
        <v>0</v>
      </c>
      <c r="M33" s="241">
        <v>0</v>
      </c>
      <c r="N33" s="241">
        <v>0</v>
      </c>
      <c r="O33" s="241">
        <v>0</v>
      </c>
      <c r="P33" s="241">
        <v>0</v>
      </c>
      <c r="Q33" s="241">
        <v>0</v>
      </c>
      <c r="R33" s="241">
        <v>0</v>
      </c>
      <c r="S33" s="241">
        <v>0</v>
      </c>
      <c r="T33" s="241">
        <v>0</v>
      </c>
      <c r="U33" s="241">
        <v>0</v>
      </c>
      <c r="V33" s="241">
        <v>0</v>
      </c>
      <c r="W33" s="241">
        <v>0</v>
      </c>
      <c r="X33" s="241">
        <v>0</v>
      </c>
      <c r="Y33" s="241">
        <v>0</v>
      </c>
      <c r="Z33" s="241">
        <v>0</v>
      </c>
      <c r="AA33" s="241">
        <v>0</v>
      </c>
      <c r="AB33" s="241">
        <v>0</v>
      </c>
      <c r="AC33" s="241">
        <v>0</v>
      </c>
      <c r="AD33" s="241">
        <v>0</v>
      </c>
      <c r="AE33" s="241">
        <v>0</v>
      </c>
      <c r="AF33" s="241">
        <v>0</v>
      </c>
      <c r="AG33" s="241">
        <v>0</v>
      </c>
      <c r="AH33" s="241">
        <v>0</v>
      </c>
      <c r="AI33" s="241">
        <v>0</v>
      </c>
      <c r="AJ33" s="241">
        <v>0</v>
      </c>
      <c r="AK33" s="241">
        <v>0</v>
      </c>
      <c r="AL33" s="241">
        <v>0</v>
      </c>
      <c r="AM33" s="241">
        <v>0</v>
      </c>
      <c r="AN33" s="241">
        <v>0</v>
      </c>
      <c r="AO33" s="241">
        <v>0</v>
      </c>
      <c r="AP33" s="241">
        <v>0</v>
      </c>
      <c r="AQ33" s="241">
        <v>0</v>
      </c>
      <c r="AR33" s="241">
        <v>0</v>
      </c>
      <c r="AS33" s="241">
        <v>0</v>
      </c>
      <c r="AT33" s="241">
        <v>0</v>
      </c>
      <c r="AU33" s="241">
        <v>0</v>
      </c>
      <c r="AV33" s="241">
        <v>0</v>
      </c>
      <c r="AW33" s="241">
        <v>0</v>
      </c>
      <c r="AX33" s="241">
        <v>0</v>
      </c>
      <c r="AY33" s="241">
        <v>0</v>
      </c>
      <c r="AZ33" s="241">
        <v>0</v>
      </c>
      <c r="BA33" s="241">
        <v>0</v>
      </c>
      <c r="BB33" s="241">
        <v>0</v>
      </c>
      <c r="BC33" s="241">
        <v>0</v>
      </c>
      <c r="BD33" s="241">
        <v>0</v>
      </c>
      <c r="BE33" s="241">
        <v>0</v>
      </c>
      <c r="BF33" s="241">
        <v>0</v>
      </c>
      <c r="BG33" s="241">
        <v>0</v>
      </c>
    </row>
    <row r="34" spans="1:59" ht="47.25">
      <c r="A34" s="67" t="s">
        <v>515</v>
      </c>
      <c r="B34" s="113" t="s">
        <v>653</v>
      </c>
      <c r="C34" s="241" t="s">
        <v>700</v>
      </c>
      <c r="D34" s="241">
        <v>0</v>
      </c>
      <c r="E34" s="241">
        <v>0</v>
      </c>
      <c r="F34" s="241">
        <v>0</v>
      </c>
      <c r="G34" s="241">
        <v>0</v>
      </c>
      <c r="H34" s="241">
        <v>0</v>
      </c>
      <c r="I34" s="241">
        <v>0</v>
      </c>
      <c r="J34" s="241">
        <v>0</v>
      </c>
      <c r="K34" s="241">
        <v>0</v>
      </c>
      <c r="L34" s="241">
        <v>0</v>
      </c>
      <c r="M34" s="241">
        <v>0</v>
      </c>
      <c r="N34" s="241">
        <v>0</v>
      </c>
      <c r="O34" s="241">
        <v>0</v>
      </c>
      <c r="P34" s="241">
        <v>0</v>
      </c>
      <c r="Q34" s="241">
        <v>0</v>
      </c>
      <c r="R34" s="241">
        <v>0</v>
      </c>
      <c r="S34" s="241">
        <v>0</v>
      </c>
      <c r="T34" s="241">
        <v>0</v>
      </c>
      <c r="U34" s="241">
        <v>0</v>
      </c>
      <c r="V34" s="241">
        <v>0</v>
      </c>
      <c r="W34" s="241">
        <v>0</v>
      </c>
      <c r="X34" s="241">
        <v>0</v>
      </c>
      <c r="Y34" s="241">
        <v>0</v>
      </c>
      <c r="Z34" s="241">
        <v>0</v>
      </c>
      <c r="AA34" s="241">
        <v>0</v>
      </c>
      <c r="AB34" s="241">
        <v>0</v>
      </c>
      <c r="AC34" s="241">
        <v>0</v>
      </c>
      <c r="AD34" s="241">
        <v>0</v>
      </c>
      <c r="AE34" s="241">
        <v>0</v>
      </c>
      <c r="AF34" s="241">
        <v>0</v>
      </c>
      <c r="AG34" s="241">
        <v>0</v>
      </c>
      <c r="AH34" s="241">
        <v>0</v>
      </c>
      <c r="AI34" s="241">
        <v>0</v>
      </c>
      <c r="AJ34" s="241">
        <v>0</v>
      </c>
      <c r="AK34" s="241">
        <v>0</v>
      </c>
      <c r="AL34" s="241">
        <v>0</v>
      </c>
      <c r="AM34" s="241">
        <v>0</v>
      </c>
      <c r="AN34" s="241">
        <v>0</v>
      </c>
      <c r="AO34" s="241">
        <v>0</v>
      </c>
      <c r="AP34" s="241">
        <v>0</v>
      </c>
      <c r="AQ34" s="241">
        <v>0</v>
      </c>
      <c r="AR34" s="241">
        <v>0</v>
      </c>
      <c r="AS34" s="241">
        <v>0</v>
      </c>
      <c r="AT34" s="241">
        <v>0</v>
      </c>
      <c r="AU34" s="241">
        <v>0</v>
      </c>
      <c r="AV34" s="241">
        <v>0</v>
      </c>
      <c r="AW34" s="241">
        <v>0</v>
      </c>
      <c r="AX34" s="241">
        <v>0</v>
      </c>
      <c r="AY34" s="241">
        <v>0</v>
      </c>
      <c r="AZ34" s="241">
        <v>0</v>
      </c>
      <c r="BA34" s="241">
        <v>0</v>
      </c>
      <c r="BB34" s="241">
        <v>0</v>
      </c>
      <c r="BC34" s="241">
        <v>0</v>
      </c>
      <c r="BD34" s="241">
        <v>0</v>
      </c>
      <c r="BE34" s="241">
        <v>0</v>
      </c>
      <c r="BF34" s="241">
        <v>0</v>
      </c>
      <c r="BG34" s="241">
        <v>0</v>
      </c>
    </row>
    <row r="35" spans="1:59" ht="78.75">
      <c r="A35" s="67" t="s">
        <v>541</v>
      </c>
      <c r="B35" s="113" t="s">
        <v>654</v>
      </c>
      <c r="C35" s="241" t="s">
        <v>700</v>
      </c>
      <c r="D35" s="241">
        <v>0</v>
      </c>
      <c r="E35" s="241">
        <v>0</v>
      </c>
      <c r="F35" s="241">
        <v>0</v>
      </c>
      <c r="G35" s="241">
        <v>0</v>
      </c>
      <c r="H35" s="241">
        <v>0</v>
      </c>
      <c r="I35" s="241">
        <v>0</v>
      </c>
      <c r="J35" s="241">
        <v>0</v>
      </c>
      <c r="K35" s="241">
        <v>0</v>
      </c>
      <c r="L35" s="241">
        <v>0</v>
      </c>
      <c r="M35" s="241">
        <v>0</v>
      </c>
      <c r="N35" s="241">
        <v>0</v>
      </c>
      <c r="O35" s="241">
        <v>0</v>
      </c>
      <c r="P35" s="241">
        <v>0</v>
      </c>
      <c r="Q35" s="241">
        <v>0</v>
      </c>
      <c r="R35" s="241">
        <v>0</v>
      </c>
      <c r="S35" s="241">
        <v>0</v>
      </c>
      <c r="T35" s="241">
        <v>0</v>
      </c>
      <c r="U35" s="241">
        <v>0</v>
      </c>
      <c r="V35" s="241">
        <v>0</v>
      </c>
      <c r="W35" s="241">
        <v>0</v>
      </c>
      <c r="X35" s="241">
        <v>0</v>
      </c>
      <c r="Y35" s="241">
        <v>0</v>
      </c>
      <c r="Z35" s="241">
        <v>0</v>
      </c>
      <c r="AA35" s="241">
        <v>0</v>
      </c>
      <c r="AB35" s="241">
        <v>0</v>
      </c>
      <c r="AC35" s="241">
        <v>0</v>
      </c>
      <c r="AD35" s="241">
        <v>0</v>
      </c>
      <c r="AE35" s="241">
        <v>0</v>
      </c>
      <c r="AF35" s="241">
        <v>0</v>
      </c>
      <c r="AG35" s="241">
        <v>0</v>
      </c>
      <c r="AH35" s="241">
        <v>0</v>
      </c>
      <c r="AI35" s="241">
        <v>0</v>
      </c>
      <c r="AJ35" s="241">
        <v>0</v>
      </c>
      <c r="AK35" s="241">
        <v>0</v>
      </c>
      <c r="AL35" s="241">
        <v>0</v>
      </c>
      <c r="AM35" s="241">
        <v>0</v>
      </c>
      <c r="AN35" s="241">
        <v>0</v>
      </c>
      <c r="AO35" s="241">
        <v>0</v>
      </c>
      <c r="AP35" s="241">
        <v>0</v>
      </c>
      <c r="AQ35" s="241">
        <v>0</v>
      </c>
      <c r="AR35" s="241">
        <v>0</v>
      </c>
      <c r="AS35" s="241">
        <v>0</v>
      </c>
      <c r="AT35" s="241">
        <v>0</v>
      </c>
      <c r="AU35" s="241">
        <v>0</v>
      </c>
      <c r="AV35" s="241">
        <v>0</v>
      </c>
      <c r="AW35" s="241">
        <v>0</v>
      </c>
      <c r="AX35" s="241">
        <v>0</v>
      </c>
      <c r="AY35" s="241">
        <v>0</v>
      </c>
      <c r="AZ35" s="241">
        <v>0</v>
      </c>
      <c r="BA35" s="241">
        <v>0</v>
      </c>
      <c r="BB35" s="241">
        <v>0</v>
      </c>
      <c r="BC35" s="241">
        <v>0</v>
      </c>
      <c r="BD35" s="241">
        <v>0</v>
      </c>
      <c r="BE35" s="241">
        <v>0</v>
      </c>
      <c r="BF35" s="241">
        <v>0</v>
      </c>
      <c r="BG35" s="241">
        <v>0</v>
      </c>
    </row>
    <row r="36" spans="1:59" ht="47.25">
      <c r="A36" s="67" t="s">
        <v>542</v>
      </c>
      <c r="B36" s="113" t="s">
        <v>655</v>
      </c>
      <c r="C36" s="241" t="s">
        <v>700</v>
      </c>
      <c r="D36" s="241">
        <v>0</v>
      </c>
      <c r="E36" s="241">
        <v>0</v>
      </c>
      <c r="F36" s="241">
        <v>0</v>
      </c>
      <c r="G36" s="241">
        <v>0</v>
      </c>
      <c r="H36" s="241">
        <v>0</v>
      </c>
      <c r="I36" s="241">
        <v>0</v>
      </c>
      <c r="J36" s="241">
        <v>0</v>
      </c>
      <c r="K36" s="241">
        <v>0</v>
      </c>
      <c r="L36" s="241">
        <v>0</v>
      </c>
      <c r="M36" s="241">
        <v>0</v>
      </c>
      <c r="N36" s="241">
        <v>0</v>
      </c>
      <c r="O36" s="241">
        <v>0</v>
      </c>
      <c r="P36" s="241">
        <v>0</v>
      </c>
      <c r="Q36" s="241">
        <v>0</v>
      </c>
      <c r="R36" s="241">
        <v>0</v>
      </c>
      <c r="S36" s="241">
        <v>0</v>
      </c>
      <c r="T36" s="241">
        <v>0</v>
      </c>
      <c r="U36" s="241">
        <v>0</v>
      </c>
      <c r="V36" s="241">
        <v>0</v>
      </c>
      <c r="W36" s="241">
        <v>0</v>
      </c>
      <c r="X36" s="241">
        <v>0</v>
      </c>
      <c r="Y36" s="241">
        <v>0</v>
      </c>
      <c r="Z36" s="241">
        <v>0</v>
      </c>
      <c r="AA36" s="241">
        <v>0</v>
      </c>
      <c r="AB36" s="241">
        <v>0</v>
      </c>
      <c r="AC36" s="241">
        <v>0</v>
      </c>
      <c r="AD36" s="241">
        <v>0</v>
      </c>
      <c r="AE36" s="241">
        <v>0</v>
      </c>
      <c r="AF36" s="241">
        <v>0</v>
      </c>
      <c r="AG36" s="241">
        <v>0</v>
      </c>
      <c r="AH36" s="241">
        <v>0</v>
      </c>
      <c r="AI36" s="241">
        <v>0</v>
      </c>
      <c r="AJ36" s="241">
        <v>0</v>
      </c>
      <c r="AK36" s="241">
        <v>0</v>
      </c>
      <c r="AL36" s="241">
        <v>0</v>
      </c>
      <c r="AM36" s="241">
        <v>0</v>
      </c>
      <c r="AN36" s="241">
        <v>0</v>
      </c>
      <c r="AO36" s="241">
        <v>0</v>
      </c>
      <c r="AP36" s="241">
        <v>0</v>
      </c>
      <c r="AQ36" s="241">
        <v>0</v>
      </c>
      <c r="AR36" s="241">
        <v>0</v>
      </c>
      <c r="AS36" s="241">
        <v>0</v>
      </c>
      <c r="AT36" s="241">
        <v>0</v>
      </c>
      <c r="AU36" s="241">
        <v>0</v>
      </c>
      <c r="AV36" s="241">
        <v>0</v>
      </c>
      <c r="AW36" s="241">
        <v>0</v>
      </c>
      <c r="AX36" s="241">
        <v>0</v>
      </c>
      <c r="AY36" s="241">
        <v>0</v>
      </c>
      <c r="AZ36" s="241">
        <v>0</v>
      </c>
      <c r="BA36" s="241">
        <v>0</v>
      </c>
      <c r="BB36" s="241">
        <v>0</v>
      </c>
      <c r="BC36" s="241">
        <v>0</v>
      </c>
      <c r="BD36" s="241">
        <v>0</v>
      </c>
      <c r="BE36" s="241">
        <v>0</v>
      </c>
      <c r="BF36" s="241">
        <v>0</v>
      </c>
      <c r="BG36" s="241">
        <v>0</v>
      </c>
    </row>
    <row r="37" spans="1:59" ht="63">
      <c r="A37" s="67" t="s">
        <v>516</v>
      </c>
      <c r="B37" s="113" t="s">
        <v>656</v>
      </c>
      <c r="C37" s="241" t="s">
        <v>700</v>
      </c>
      <c r="D37" s="241">
        <v>0</v>
      </c>
      <c r="E37" s="241">
        <v>0</v>
      </c>
      <c r="F37" s="241">
        <v>0</v>
      </c>
      <c r="G37" s="241">
        <v>0</v>
      </c>
      <c r="H37" s="241">
        <v>0</v>
      </c>
      <c r="I37" s="241">
        <v>0</v>
      </c>
      <c r="J37" s="241">
        <v>0</v>
      </c>
      <c r="K37" s="241">
        <v>0</v>
      </c>
      <c r="L37" s="241">
        <v>0</v>
      </c>
      <c r="M37" s="241">
        <v>0</v>
      </c>
      <c r="N37" s="241">
        <v>0</v>
      </c>
      <c r="O37" s="241">
        <v>0</v>
      </c>
      <c r="P37" s="241">
        <v>0</v>
      </c>
      <c r="Q37" s="241">
        <v>0</v>
      </c>
      <c r="R37" s="241">
        <v>0</v>
      </c>
      <c r="S37" s="241">
        <v>0</v>
      </c>
      <c r="T37" s="241">
        <v>0</v>
      </c>
      <c r="U37" s="241">
        <v>0</v>
      </c>
      <c r="V37" s="241">
        <v>0</v>
      </c>
      <c r="W37" s="241">
        <v>0</v>
      </c>
      <c r="X37" s="241">
        <v>0</v>
      </c>
      <c r="Y37" s="241">
        <v>0</v>
      </c>
      <c r="Z37" s="241">
        <v>0</v>
      </c>
      <c r="AA37" s="241">
        <v>0</v>
      </c>
      <c r="AB37" s="241">
        <v>0</v>
      </c>
      <c r="AC37" s="241">
        <v>0</v>
      </c>
      <c r="AD37" s="241">
        <v>0</v>
      </c>
      <c r="AE37" s="241">
        <v>0</v>
      </c>
      <c r="AF37" s="241">
        <v>0</v>
      </c>
      <c r="AG37" s="241">
        <v>0</v>
      </c>
      <c r="AH37" s="241">
        <v>0</v>
      </c>
      <c r="AI37" s="241">
        <v>0</v>
      </c>
      <c r="AJ37" s="241">
        <v>0</v>
      </c>
      <c r="AK37" s="241">
        <v>0</v>
      </c>
      <c r="AL37" s="241">
        <v>0</v>
      </c>
      <c r="AM37" s="241">
        <v>0</v>
      </c>
      <c r="AN37" s="241">
        <v>0</v>
      </c>
      <c r="AO37" s="241">
        <v>0</v>
      </c>
      <c r="AP37" s="241">
        <v>0</v>
      </c>
      <c r="AQ37" s="241">
        <v>0</v>
      </c>
      <c r="AR37" s="241">
        <v>0</v>
      </c>
      <c r="AS37" s="241">
        <v>0</v>
      </c>
      <c r="AT37" s="241">
        <v>0</v>
      </c>
      <c r="AU37" s="241">
        <v>0</v>
      </c>
      <c r="AV37" s="241">
        <v>0</v>
      </c>
      <c r="AW37" s="241">
        <v>0</v>
      </c>
      <c r="AX37" s="241">
        <v>0</v>
      </c>
      <c r="AY37" s="241">
        <v>0</v>
      </c>
      <c r="AZ37" s="241">
        <v>0</v>
      </c>
      <c r="BA37" s="241">
        <v>0</v>
      </c>
      <c r="BB37" s="241">
        <v>0</v>
      </c>
      <c r="BC37" s="241">
        <v>0</v>
      </c>
      <c r="BD37" s="241">
        <v>0</v>
      </c>
      <c r="BE37" s="241">
        <v>0</v>
      </c>
      <c r="BF37" s="241">
        <v>0</v>
      </c>
      <c r="BG37" s="241">
        <v>0</v>
      </c>
    </row>
    <row r="38" spans="1:59" ht="47.25">
      <c r="A38" s="67" t="s">
        <v>545</v>
      </c>
      <c r="B38" s="113" t="s">
        <v>657</v>
      </c>
      <c r="C38" s="241" t="s">
        <v>700</v>
      </c>
      <c r="D38" s="241">
        <v>0</v>
      </c>
      <c r="E38" s="241">
        <v>0</v>
      </c>
      <c r="F38" s="241">
        <v>0</v>
      </c>
      <c r="G38" s="241">
        <v>0</v>
      </c>
      <c r="H38" s="241">
        <v>0</v>
      </c>
      <c r="I38" s="241">
        <v>0</v>
      </c>
      <c r="J38" s="241">
        <v>0</v>
      </c>
      <c r="K38" s="241">
        <v>0</v>
      </c>
      <c r="L38" s="241">
        <v>0</v>
      </c>
      <c r="M38" s="241">
        <v>0</v>
      </c>
      <c r="N38" s="241">
        <v>0</v>
      </c>
      <c r="O38" s="241">
        <v>0</v>
      </c>
      <c r="P38" s="241">
        <v>0</v>
      </c>
      <c r="Q38" s="241">
        <v>0</v>
      </c>
      <c r="R38" s="241">
        <v>0</v>
      </c>
      <c r="S38" s="241">
        <v>0</v>
      </c>
      <c r="T38" s="241">
        <v>0</v>
      </c>
      <c r="U38" s="241">
        <v>0</v>
      </c>
      <c r="V38" s="241">
        <v>0</v>
      </c>
      <c r="W38" s="241">
        <v>0</v>
      </c>
      <c r="X38" s="241">
        <v>0</v>
      </c>
      <c r="Y38" s="241">
        <v>0</v>
      </c>
      <c r="Z38" s="241">
        <v>0</v>
      </c>
      <c r="AA38" s="241">
        <v>0</v>
      </c>
      <c r="AB38" s="241">
        <v>0</v>
      </c>
      <c r="AC38" s="241">
        <v>0</v>
      </c>
      <c r="AD38" s="241">
        <v>0</v>
      </c>
      <c r="AE38" s="241">
        <v>0</v>
      </c>
      <c r="AF38" s="241">
        <v>0</v>
      </c>
      <c r="AG38" s="241">
        <v>0</v>
      </c>
      <c r="AH38" s="241">
        <v>0</v>
      </c>
      <c r="AI38" s="241">
        <v>0</v>
      </c>
      <c r="AJ38" s="241">
        <v>0</v>
      </c>
      <c r="AK38" s="241">
        <v>0</v>
      </c>
      <c r="AL38" s="241">
        <v>0</v>
      </c>
      <c r="AM38" s="241">
        <v>0</v>
      </c>
      <c r="AN38" s="241">
        <v>0</v>
      </c>
      <c r="AO38" s="241">
        <v>0</v>
      </c>
      <c r="AP38" s="241">
        <v>0</v>
      </c>
      <c r="AQ38" s="241">
        <v>0</v>
      </c>
      <c r="AR38" s="241">
        <v>0</v>
      </c>
      <c r="AS38" s="241">
        <v>0</v>
      </c>
      <c r="AT38" s="241">
        <v>0</v>
      </c>
      <c r="AU38" s="241">
        <v>0</v>
      </c>
      <c r="AV38" s="241">
        <v>0</v>
      </c>
      <c r="AW38" s="241">
        <v>0</v>
      </c>
      <c r="AX38" s="241">
        <v>0</v>
      </c>
      <c r="AY38" s="241">
        <v>0</v>
      </c>
      <c r="AZ38" s="241">
        <v>0</v>
      </c>
      <c r="BA38" s="241">
        <v>0</v>
      </c>
      <c r="BB38" s="241">
        <v>0</v>
      </c>
      <c r="BC38" s="241">
        <v>0</v>
      </c>
      <c r="BD38" s="241">
        <v>0</v>
      </c>
      <c r="BE38" s="241">
        <v>0</v>
      </c>
      <c r="BF38" s="241">
        <v>0</v>
      </c>
      <c r="BG38" s="241">
        <v>0</v>
      </c>
    </row>
    <row r="39" spans="1:59" ht="141.75">
      <c r="A39" s="67" t="s">
        <v>545</v>
      </c>
      <c r="B39" s="113" t="s">
        <v>658</v>
      </c>
      <c r="C39" s="241" t="s">
        <v>700</v>
      </c>
      <c r="D39" s="241">
        <v>0</v>
      </c>
      <c r="E39" s="241">
        <v>0</v>
      </c>
      <c r="F39" s="241">
        <v>0</v>
      </c>
      <c r="G39" s="241">
        <v>0</v>
      </c>
      <c r="H39" s="241">
        <v>0</v>
      </c>
      <c r="I39" s="241">
        <v>0</v>
      </c>
      <c r="J39" s="241">
        <v>0</v>
      </c>
      <c r="K39" s="241">
        <v>0</v>
      </c>
      <c r="L39" s="241">
        <v>0</v>
      </c>
      <c r="M39" s="241">
        <v>0</v>
      </c>
      <c r="N39" s="241">
        <v>0</v>
      </c>
      <c r="O39" s="241">
        <v>0</v>
      </c>
      <c r="P39" s="241">
        <v>0</v>
      </c>
      <c r="Q39" s="241">
        <v>0</v>
      </c>
      <c r="R39" s="241">
        <v>0</v>
      </c>
      <c r="S39" s="241">
        <v>0</v>
      </c>
      <c r="T39" s="241">
        <v>0</v>
      </c>
      <c r="U39" s="241">
        <v>0</v>
      </c>
      <c r="V39" s="241">
        <v>0</v>
      </c>
      <c r="W39" s="241">
        <v>0</v>
      </c>
      <c r="X39" s="241">
        <v>0</v>
      </c>
      <c r="Y39" s="241">
        <v>0</v>
      </c>
      <c r="Z39" s="241">
        <v>0</v>
      </c>
      <c r="AA39" s="241">
        <v>0</v>
      </c>
      <c r="AB39" s="241">
        <v>0</v>
      </c>
      <c r="AC39" s="241">
        <v>0</v>
      </c>
      <c r="AD39" s="241">
        <v>0</v>
      </c>
      <c r="AE39" s="241">
        <v>0</v>
      </c>
      <c r="AF39" s="241">
        <v>0</v>
      </c>
      <c r="AG39" s="241">
        <v>0</v>
      </c>
      <c r="AH39" s="241">
        <v>0</v>
      </c>
      <c r="AI39" s="241">
        <v>0</v>
      </c>
      <c r="AJ39" s="241">
        <v>0</v>
      </c>
      <c r="AK39" s="241">
        <v>0</v>
      </c>
      <c r="AL39" s="241">
        <v>0</v>
      </c>
      <c r="AM39" s="241">
        <v>0</v>
      </c>
      <c r="AN39" s="241">
        <v>0</v>
      </c>
      <c r="AO39" s="241">
        <v>0</v>
      </c>
      <c r="AP39" s="241">
        <v>0</v>
      </c>
      <c r="AQ39" s="241">
        <v>0</v>
      </c>
      <c r="AR39" s="241">
        <v>0</v>
      </c>
      <c r="AS39" s="241">
        <v>0</v>
      </c>
      <c r="AT39" s="241">
        <v>0</v>
      </c>
      <c r="AU39" s="241">
        <v>0</v>
      </c>
      <c r="AV39" s="241">
        <v>0</v>
      </c>
      <c r="AW39" s="241">
        <v>0</v>
      </c>
      <c r="AX39" s="241">
        <v>0</v>
      </c>
      <c r="AY39" s="241">
        <v>0</v>
      </c>
      <c r="AZ39" s="241">
        <v>0</v>
      </c>
      <c r="BA39" s="241">
        <v>0</v>
      </c>
      <c r="BB39" s="241">
        <v>0</v>
      </c>
      <c r="BC39" s="241">
        <v>0</v>
      </c>
      <c r="BD39" s="241">
        <v>0</v>
      </c>
      <c r="BE39" s="241">
        <v>0</v>
      </c>
      <c r="BF39" s="241">
        <v>0</v>
      </c>
      <c r="BG39" s="241">
        <v>0</v>
      </c>
    </row>
    <row r="40" spans="1:59" ht="110.25">
      <c r="A40" s="67" t="s">
        <v>545</v>
      </c>
      <c r="B40" s="113" t="s">
        <v>659</v>
      </c>
      <c r="C40" s="241" t="s">
        <v>700</v>
      </c>
      <c r="D40" s="241">
        <v>0</v>
      </c>
      <c r="E40" s="241">
        <v>0</v>
      </c>
      <c r="F40" s="241">
        <v>0</v>
      </c>
      <c r="G40" s="241">
        <v>0</v>
      </c>
      <c r="H40" s="241">
        <v>0</v>
      </c>
      <c r="I40" s="241">
        <v>0</v>
      </c>
      <c r="J40" s="241">
        <v>0</v>
      </c>
      <c r="K40" s="241">
        <v>0</v>
      </c>
      <c r="L40" s="241">
        <v>0</v>
      </c>
      <c r="M40" s="241">
        <v>0</v>
      </c>
      <c r="N40" s="241">
        <v>0</v>
      </c>
      <c r="O40" s="241">
        <v>0</v>
      </c>
      <c r="P40" s="241">
        <v>0</v>
      </c>
      <c r="Q40" s="241">
        <v>0</v>
      </c>
      <c r="R40" s="241">
        <v>0</v>
      </c>
      <c r="S40" s="241">
        <v>0</v>
      </c>
      <c r="T40" s="241">
        <v>0</v>
      </c>
      <c r="U40" s="241">
        <v>0</v>
      </c>
      <c r="V40" s="241">
        <v>0</v>
      </c>
      <c r="W40" s="241">
        <v>0</v>
      </c>
      <c r="X40" s="241">
        <v>0</v>
      </c>
      <c r="Y40" s="241">
        <v>0</v>
      </c>
      <c r="Z40" s="241">
        <v>0</v>
      </c>
      <c r="AA40" s="241">
        <v>0</v>
      </c>
      <c r="AB40" s="241">
        <v>0</v>
      </c>
      <c r="AC40" s="241">
        <v>0</v>
      </c>
      <c r="AD40" s="241">
        <v>0</v>
      </c>
      <c r="AE40" s="241">
        <v>0</v>
      </c>
      <c r="AF40" s="241">
        <v>0</v>
      </c>
      <c r="AG40" s="241">
        <v>0</v>
      </c>
      <c r="AH40" s="241">
        <v>0</v>
      </c>
      <c r="AI40" s="241">
        <v>0</v>
      </c>
      <c r="AJ40" s="241">
        <v>0</v>
      </c>
      <c r="AK40" s="241">
        <v>0</v>
      </c>
      <c r="AL40" s="241">
        <v>0</v>
      </c>
      <c r="AM40" s="241">
        <v>0</v>
      </c>
      <c r="AN40" s="241">
        <v>0</v>
      </c>
      <c r="AO40" s="241">
        <v>0</v>
      </c>
      <c r="AP40" s="241">
        <v>0</v>
      </c>
      <c r="AQ40" s="241">
        <v>0</v>
      </c>
      <c r="AR40" s="241">
        <v>0</v>
      </c>
      <c r="AS40" s="241">
        <v>0</v>
      </c>
      <c r="AT40" s="241">
        <v>0</v>
      </c>
      <c r="AU40" s="241">
        <v>0</v>
      </c>
      <c r="AV40" s="241">
        <v>0</v>
      </c>
      <c r="AW40" s="241">
        <v>0</v>
      </c>
      <c r="AX40" s="241">
        <v>0</v>
      </c>
      <c r="AY40" s="241">
        <v>0</v>
      </c>
      <c r="AZ40" s="241">
        <v>0</v>
      </c>
      <c r="BA40" s="241">
        <v>0</v>
      </c>
      <c r="BB40" s="241">
        <v>0</v>
      </c>
      <c r="BC40" s="241">
        <v>0</v>
      </c>
      <c r="BD40" s="241">
        <v>0</v>
      </c>
      <c r="BE40" s="241">
        <v>0</v>
      </c>
      <c r="BF40" s="241">
        <v>0</v>
      </c>
      <c r="BG40" s="241">
        <v>0</v>
      </c>
    </row>
    <row r="41" spans="1:59" ht="126">
      <c r="A41" s="67" t="s">
        <v>545</v>
      </c>
      <c r="B41" s="113" t="s">
        <v>660</v>
      </c>
      <c r="C41" s="241" t="s">
        <v>700</v>
      </c>
      <c r="D41" s="241">
        <v>0</v>
      </c>
      <c r="E41" s="241">
        <v>0</v>
      </c>
      <c r="F41" s="241">
        <v>0</v>
      </c>
      <c r="G41" s="241">
        <v>0</v>
      </c>
      <c r="H41" s="241">
        <v>0</v>
      </c>
      <c r="I41" s="241">
        <v>0</v>
      </c>
      <c r="J41" s="241">
        <v>0</v>
      </c>
      <c r="K41" s="241">
        <v>0</v>
      </c>
      <c r="L41" s="241">
        <v>0</v>
      </c>
      <c r="M41" s="241">
        <v>0</v>
      </c>
      <c r="N41" s="241">
        <v>0</v>
      </c>
      <c r="O41" s="241">
        <v>0</v>
      </c>
      <c r="P41" s="241">
        <v>0</v>
      </c>
      <c r="Q41" s="241">
        <v>0</v>
      </c>
      <c r="R41" s="241">
        <v>0</v>
      </c>
      <c r="S41" s="241">
        <v>0</v>
      </c>
      <c r="T41" s="241">
        <v>0</v>
      </c>
      <c r="U41" s="241">
        <v>0</v>
      </c>
      <c r="V41" s="241">
        <v>0</v>
      </c>
      <c r="W41" s="241">
        <v>0</v>
      </c>
      <c r="X41" s="241">
        <v>0</v>
      </c>
      <c r="Y41" s="241">
        <v>0</v>
      </c>
      <c r="Z41" s="241">
        <v>0</v>
      </c>
      <c r="AA41" s="241">
        <v>0</v>
      </c>
      <c r="AB41" s="241">
        <v>0</v>
      </c>
      <c r="AC41" s="241">
        <v>0</v>
      </c>
      <c r="AD41" s="241">
        <v>0</v>
      </c>
      <c r="AE41" s="241">
        <v>0</v>
      </c>
      <c r="AF41" s="241">
        <v>0</v>
      </c>
      <c r="AG41" s="241">
        <v>0</v>
      </c>
      <c r="AH41" s="241">
        <v>0</v>
      </c>
      <c r="AI41" s="241">
        <v>0</v>
      </c>
      <c r="AJ41" s="241">
        <v>0</v>
      </c>
      <c r="AK41" s="241">
        <v>0</v>
      </c>
      <c r="AL41" s="241">
        <v>0</v>
      </c>
      <c r="AM41" s="241">
        <v>0</v>
      </c>
      <c r="AN41" s="241">
        <v>0</v>
      </c>
      <c r="AO41" s="241">
        <v>0</v>
      </c>
      <c r="AP41" s="241">
        <v>0</v>
      </c>
      <c r="AQ41" s="241">
        <v>0</v>
      </c>
      <c r="AR41" s="241">
        <v>0</v>
      </c>
      <c r="AS41" s="241">
        <v>0</v>
      </c>
      <c r="AT41" s="241">
        <v>0</v>
      </c>
      <c r="AU41" s="241">
        <v>0</v>
      </c>
      <c r="AV41" s="241">
        <v>0</v>
      </c>
      <c r="AW41" s="241">
        <v>0</v>
      </c>
      <c r="AX41" s="241">
        <v>0</v>
      </c>
      <c r="AY41" s="241">
        <v>0</v>
      </c>
      <c r="AZ41" s="241">
        <v>0</v>
      </c>
      <c r="BA41" s="241">
        <v>0</v>
      </c>
      <c r="BB41" s="241">
        <v>0</v>
      </c>
      <c r="BC41" s="241">
        <v>0</v>
      </c>
      <c r="BD41" s="241">
        <v>0</v>
      </c>
      <c r="BE41" s="241">
        <v>0</v>
      </c>
      <c r="BF41" s="241">
        <v>0</v>
      </c>
      <c r="BG41" s="241">
        <v>0</v>
      </c>
    </row>
    <row r="42" spans="1:59" ht="47.25">
      <c r="A42" s="67" t="s">
        <v>546</v>
      </c>
      <c r="B42" s="113" t="s">
        <v>657</v>
      </c>
      <c r="C42" s="241" t="s">
        <v>700</v>
      </c>
      <c r="D42" s="241">
        <v>0</v>
      </c>
      <c r="E42" s="241">
        <v>0</v>
      </c>
      <c r="F42" s="241">
        <v>0</v>
      </c>
      <c r="G42" s="241">
        <v>0</v>
      </c>
      <c r="H42" s="241">
        <v>0</v>
      </c>
      <c r="I42" s="241">
        <v>0</v>
      </c>
      <c r="J42" s="241">
        <v>0</v>
      </c>
      <c r="K42" s="241">
        <v>0</v>
      </c>
      <c r="L42" s="241">
        <v>0</v>
      </c>
      <c r="M42" s="241">
        <v>0</v>
      </c>
      <c r="N42" s="241">
        <v>0</v>
      </c>
      <c r="O42" s="241">
        <v>0</v>
      </c>
      <c r="P42" s="241">
        <v>0</v>
      </c>
      <c r="Q42" s="241">
        <v>0</v>
      </c>
      <c r="R42" s="241">
        <v>0</v>
      </c>
      <c r="S42" s="241">
        <v>0</v>
      </c>
      <c r="T42" s="241">
        <v>0</v>
      </c>
      <c r="U42" s="241">
        <v>0</v>
      </c>
      <c r="V42" s="241">
        <v>0</v>
      </c>
      <c r="W42" s="241">
        <v>0</v>
      </c>
      <c r="X42" s="241">
        <v>0</v>
      </c>
      <c r="Y42" s="241">
        <v>0</v>
      </c>
      <c r="Z42" s="241">
        <v>0</v>
      </c>
      <c r="AA42" s="241">
        <v>0</v>
      </c>
      <c r="AB42" s="241">
        <v>0</v>
      </c>
      <c r="AC42" s="241">
        <v>0</v>
      </c>
      <c r="AD42" s="241">
        <v>0</v>
      </c>
      <c r="AE42" s="241">
        <v>0</v>
      </c>
      <c r="AF42" s="241">
        <v>0</v>
      </c>
      <c r="AG42" s="241">
        <v>0</v>
      </c>
      <c r="AH42" s="241">
        <v>0</v>
      </c>
      <c r="AI42" s="241">
        <v>0</v>
      </c>
      <c r="AJ42" s="241">
        <v>0</v>
      </c>
      <c r="AK42" s="241">
        <v>0</v>
      </c>
      <c r="AL42" s="241">
        <v>0</v>
      </c>
      <c r="AM42" s="241">
        <v>0</v>
      </c>
      <c r="AN42" s="241">
        <v>0</v>
      </c>
      <c r="AO42" s="241">
        <v>0</v>
      </c>
      <c r="AP42" s="241">
        <v>0</v>
      </c>
      <c r="AQ42" s="241">
        <v>0</v>
      </c>
      <c r="AR42" s="241">
        <v>0</v>
      </c>
      <c r="AS42" s="241">
        <v>0</v>
      </c>
      <c r="AT42" s="241">
        <v>0</v>
      </c>
      <c r="AU42" s="241">
        <v>0</v>
      </c>
      <c r="AV42" s="241">
        <v>0</v>
      </c>
      <c r="AW42" s="241">
        <v>0</v>
      </c>
      <c r="AX42" s="241">
        <v>0</v>
      </c>
      <c r="AY42" s="241">
        <v>0</v>
      </c>
      <c r="AZ42" s="241">
        <v>0</v>
      </c>
      <c r="BA42" s="241">
        <v>0</v>
      </c>
      <c r="BB42" s="241">
        <v>0</v>
      </c>
      <c r="BC42" s="241">
        <v>0</v>
      </c>
      <c r="BD42" s="241">
        <v>0</v>
      </c>
      <c r="BE42" s="241">
        <v>0</v>
      </c>
      <c r="BF42" s="241">
        <v>0</v>
      </c>
      <c r="BG42" s="241">
        <v>0</v>
      </c>
    </row>
    <row r="43" spans="1:59" ht="141.75">
      <c r="A43" s="67" t="s">
        <v>546</v>
      </c>
      <c r="B43" s="113" t="s">
        <v>658</v>
      </c>
      <c r="C43" s="241" t="s">
        <v>700</v>
      </c>
      <c r="D43" s="241">
        <v>0</v>
      </c>
      <c r="E43" s="241">
        <v>0</v>
      </c>
      <c r="F43" s="241">
        <v>0</v>
      </c>
      <c r="G43" s="241">
        <v>0</v>
      </c>
      <c r="H43" s="241">
        <v>0</v>
      </c>
      <c r="I43" s="241">
        <v>0</v>
      </c>
      <c r="J43" s="241">
        <v>0</v>
      </c>
      <c r="K43" s="241">
        <v>0</v>
      </c>
      <c r="L43" s="241">
        <v>0</v>
      </c>
      <c r="M43" s="241">
        <v>0</v>
      </c>
      <c r="N43" s="241">
        <v>0</v>
      </c>
      <c r="O43" s="241">
        <v>0</v>
      </c>
      <c r="P43" s="241">
        <v>0</v>
      </c>
      <c r="Q43" s="241">
        <v>0</v>
      </c>
      <c r="R43" s="241">
        <v>0</v>
      </c>
      <c r="S43" s="241">
        <v>0</v>
      </c>
      <c r="T43" s="241">
        <v>0</v>
      </c>
      <c r="U43" s="241">
        <v>0</v>
      </c>
      <c r="V43" s="241">
        <v>0</v>
      </c>
      <c r="W43" s="241">
        <v>0</v>
      </c>
      <c r="X43" s="241">
        <v>0</v>
      </c>
      <c r="Y43" s="241">
        <v>0</v>
      </c>
      <c r="Z43" s="241">
        <v>0</v>
      </c>
      <c r="AA43" s="241">
        <v>0</v>
      </c>
      <c r="AB43" s="241">
        <v>0</v>
      </c>
      <c r="AC43" s="241">
        <v>0</v>
      </c>
      <c r="AD43" s="241">
        <v>0</v>
      </c>
      <c r="AE43" s="241">
        <v>0</v>
      </c>
      <c r="AF43" s="241">
        <v>0</v>
      </c>
      <c r="AG43" s="241">
        <v>0</v>
      </c>
      <c r="AH43" s="241">
        <v>0</v>
      </c>
      <c r="AI43" s="241">
        <v>0</v>
      </c>
      <c r="AJ43" s="241">
        <v>0</v>
      </c>
      <c r="AK43" s="241">
        <v>0</v>
      </c>
      <c r="AL43" s="241">
        <v>0</v>
      </c>
      <c r="AM43" s="241">
        <v>0</v>
      </c>
      <c r="AN43" s="241">
        <v>0</v>
      </c>
      <c r="AO43" s="241">
        <v>0</v>
      </c>
      <c r="AP43" s="241">
        <v>0</v>
      </c>
      <c r="AQ43" s="241">
        <v>0</v>
      </c>
      <c r="AR43" s="241">
        <v>0</v>
      </c>
      <c r="AS43" s="241">
        <v>0</v>
      </c>
      <c r="AT43" s="241">
        <v>0</v>
      </c>
      <c r="AU43" s="241">
        <v>0</v>
      </c>
      <c r="AV43" s="241">
        <v>0</v>
      </c>
      <c r="AW43" s="241">
        <v>0</v>
      </c>
      <c r="AX43" s="241">
        <v>0</v>
      </c>
      <c r="AY43" s="241">
        <v>0</v>
      </c>
      <c r="AZ43" s="241">
        <v>0</v>
      </c>
      <c r="BA43" s="241">
        <v>0</v>
      </c>
      <c r="BB43" s="241">
        <v>0</v>
      </c>
      <c r="BC43" s="241">
        <v>0</v>
      </c>
      <c r="BD43" s="241">
        <v>0</v>
      </c>
      <c r="BE43" s="241">
        <v>0</v>
      </c>
      <c r="BF43" s="241">
        <v>0</v>
      </c>
      <c r="BG43" s="241">
        <v>0</v>
      </c>
    </row>
    <row r="44" spans="1:59" ht="110.25">
      <c r="A44" s="67" t="s">
        <v>546</v>
      </c>
      <c r="B44" s="113" t="s">
        <v>659</v>
      </c>
      <c r="C44" s="241" t="s">
        <v>700</v>
      </c>
      <c r="D44" s="241">
        <v>0</v>
      </c>
      <c r="E44" s="241">
        <v>0</v>
      </c>
      <c r="F44" s="241">
        <v>0</v>
      </c>
      <c r="G44" s="241">
        <v>0</v>
      </c>
      <c r="H44" s="241">
        <v>0</v>
      </c>
      <c r="I44" s="241">
        <v>0</v>
      </c>
      <c r="J44" s="241">
        <v>0</v>
      </c>
      <c r="K44" s="241">
        <v>0</v>
      </c>
      <c r="L44" s="241">
        <v>0</v>
      </c>
      <c r="M44" s="241">
        <v>0</v>
      </c>
      <c r="N44" s="241">
        <v>0</v>
      </c>
      <c r="O44" s="241">
        <v>0</v>
      </c>
      <c r="P44" s="241">
        <v>0</v>
      </c>
      <c r="Q44" s="241">
        <v>0</v>
      </c>
      <c r="R44" s="241">
        <v>0</v>
      </c>
      <c r="S44" s="241">
        <v>0</v>
      </c>
      <c r="T44" s="241">
        <v>0</v>
      </c>
      <c r="U44" s="241">
        <v>0</v>
      </c>
      <c r="V44" s="241">
        <v>0</v>
      </c>
      <c r="W44" s="241">
        <v>0</v>
      </c>
      <c r="X44" s="241">
        <v>0</v>
      </c>
      <c r="Y44" s="241">
        <v>0</v>
      </c>
      <c r="Z44" s="241">
        <v>0</v>
      </c>
      <c r="AA44" s="241">
        <v>0</v>
      </c>
      <c r="AB44" s="241">
        <v>0</v>
      </c>
      <c r="AC44" s="241">
        <v>0</v>
      </c>
      <c r="AD44" s="241">
        <v>0</v>
      </c>
      <c r="AE44" s="241">
        <v>0</v>
      </c>
      <c r="AF44" s="241">
        <v>0</v>
      </c>
      <c r="AG44" s="241">
        <v>0</v>
      </c>
      <c r="AH44" s="241">
        <v>0</v>
      </c>
      <c r="AI44" s="241">
        <v>0</v>
      </c>
      <c r="AJ44" s="241">
        <v>0</v>
      </c>
      <c r="AK44" s="241">
        <v>0</v>
      </c>
      <c r="AL44" s="241">
        <v>0</v>
      </c>
      <c r="AM44" s="241">
        <v>0</v>
      </c>
      <c r="AN44" s="241">
        <v>0</v>
      </c>
      <c r="AO44" s="241">
        <v>0</v>
      </c>
      <c r="AP44" s="241">
        <v>0</v>
      </c>
      <c r="AQ44" s="241">
        <v>0</v>
      </c>
      <c r="AR44" s="241">
        <v>0</v>
      </c>
      <c r="AS44" s="241">
        <v>0</v>
      </c>
      <c r="AT44" s="241">
        <v>0</v>
      </c>
      <c r="AU44" s="241">
        <v>0</v>
      </c>
      <c r="AV44" s="241">
        <v>0</v>
      </c>
      <c r="AW44" s="241">
        <v>0</v>
      </c>
      <c r="AX44" s="241">
        <v>0</v>
      </c>
      <c r="AY44" s="241">
        <v>0</v>
      </c>
      <c r="AZ44" s="241">
        <v>0</v>
      </c>
      <c r="BA44" s="241">
        <v>0</v>
      </c>
      <c r="BB44" s="241">
        <v>0</v>
      </c>
      <c r="BC44" s="241">
        <v>0</v>
      </c>
      <c r="BD44" s="241">
        <v>0</v>
      </c>
      <c r="BE44" s="241">
        <v>0</v>
      </c>
      <c r="BF44" s="241">
        <v>0</v>
      </c>
      <c r="BG44" s="241">
        <v>0</v>
      </c>
    </row>
    <row r="45" spans="1:59" ht="126">
      <c r="A45" s="67" t="s">
        <v>546</v>
      </c>
      <c r="B45" s="113" t="s">
        <v>661</v>
      </c>
      <c r="C45" s="241" t="s">
        <v>700</v>
      </c>
      <c r="D45" s="241">
        <v>0</v>
      </c>
      <c r="E45" s="241">
        <v>0</v>
      </c>
      <c r="F45" s="241">
        <v>0</v>
      </c>
      <c r="G45" s="241">
        <v>0</v>
      </c>
      <c r="H45" s="241">
        <v>0</v>
      </c>
      <c r="I45" s="241">
        <v>0</v>
      </c>
      <c r="J45" s="241">
        <v>0</v>
      </c>
      <c r="K45" s="241">
        <v>0</v>
      </c>
      <c r="L45" s="241">
        <v>0</v>
      </c>
      <c r="M45" s="241">
        <v>0</v>
      </c>
      <c r="N45" s="241">
        <v>0</v>
      </c>
      <c r="O45" s="241">
        <v>0</v>
      </c>
      <c r="P45" s="241">
        <v>0</v>
      </c>
      <c r="Q45" s="241">
        <v>0</v>
      </c>
      <c r="R45" s="241">
        <v>0</v>
      </c>
      <c r="S45" s="241">
        <v>0</v>
      </c>
      <c r="T45" s="241">
        <v>0</v>
      </c>
      <c r="U45" s="241">
        <v>0</v>
      </c>
      <c r="V45" s="241">
        <v>0</v>
      </c>
      <c r="W45" s="241">
        <v>0</v>
      </c>
      <c r="X45" s="241">
        <v>0</v>
      </c>
      <c r="Y45" s="241">
        <v>0</v>
      </c>
      <c r="Z45" s="241">
        <v>0</v>
      </c>
      <c r="AA45" s="241">
        <v>0</v>
      </c>
      <c r="AB45" s="241">
        <v>0</v>
      </c>
      <c r="AC45" s="241">
        <v>0</v>
      </c>
      <c r="AD45" s="241">
        <v>0</v>
      </c>
      <c r="AE45" s="241">
        <v>0</v>
      </c>
      <c r="AF45" s="241">
        <v>0</v>
      </c>
      <c r="AG45" s="241">
        <v>0</v>
      </c>
      <c r="AH45" s="241">
        <v>0</v>
      </c>
      <c r="AI45" s="241">
        <v>0</v>
      </c>
      <c r="AJ45" s="241">
        <v>0</v>
      </c>
      <c r="AK45" s="241">
        <v>0</v>
      </c>
      <c r="AL45" s="241">
        <v>0</v>
      </c>
      <c r="AM45" s="241">
        <v>0</v>
      </c>
      <c r="AN45" s="241">
        <v>0</v>
      </c>
      <c r="AO45" s="241">
        <v>0</v>
      </c>
      <c r="AP45" s="241">
        <v>0</v>
      </c>
      <c r="AQ45" s="241">
        <v>0</v>
      </c>
      <c r="AR45" s="241">
        <v>0</v>
      </c>
      <c r="AS45" s="241">
        <v>0</v>
      </c>
      <c r="AT45" s="241">
        <v>0</v>
      </c>
      <c r="AU45" s="241">
        <v>0</v>
      </c>
      <c r="AV45" s="241">
        <v>0</v>
      </c>
      <c r="AW45" s="241">
        <v>0</v>
      </c>
      <c r="AX45" s="241">
        <v>0</v>
      </c>
      <c r="AY45" s="241">
        <v>0</v>
      </c>
      <c r="AZ45" s="241">
        <v>0</v>
      </c>
      <c r="BA45" s="241">
        <v>0</v>
      </c>
      <c r="BB45" s="241">
        <v>0</v>
      </c>
      <c r="BC45" s="241">
        <v>0</v>
      </c>
      <c r="BD45" s="241">
        <v>0</v>
      </c>
      <c r="BE45" s="241">
        <v>0</v>
      </c>
      <c r="BF45" s="241">
        <v>0</v>
      </c>
      <c r="BG45" s="241">
        <v>0</v>
      </c>
    </row>
    <row r="46" spans="1:59" ht="97.9" customHeight="1">
      <c r="A46" s="67" t="s">
        <v>517</v>
      </c>
      <c r="B46" s="113" t="s">
        <v>662</v>
      </c>
      <c r="C46" s="241" t="s">
        <v>700</v>
      </c>
      <c r="D46" s="241">
        <v>0</v>
      </c>
      <c r="E46" s="241">
        <v>0</v>
      </c>
      <c r="F46" s="241">
        <v>0</v>
      </c>
      <c r="G46" s="241">
        <v>0</v>
      </c>
      <c r="H46" s="241">
        <v>0</v>
      </c>
      <c r="I46" s="241">
        <v>0</v>
      </c>
      <c r="J46" s="241">
        <v>0</v>
      </c>
      <c r="K46" s="241">
        <v>0</v>
      </c>
      <c r="L46" s="241">
        <v>0</v>
      </c>
      <c r="M46" s="241">
        <v>0</v>
      </c>
      <c r="N46" s="241">
        <v>0</v>
      </c>
      <c r="O46" s="241">
        <v>0</v>
      </c>
      <c r="P46" s="241">
        <v>0</v>
      </c>
      <c r="Q46" s="241">
        <v>0</v>
      </c>
      <c r="R46" s="241">
        <v>0</v>
      </c>
      <c r="S46" s="241">
        <v>0</v>
      </c>
      <c r="T46" s="241">
        <v>0</v>
      </c>
      <c r="U46" s="241">
        <v>0</v>
      </c>
      <c r="V46" s="241">
        <v>0</v>
      </c>
      <c r="W46" s="241">
        <v>0</v>
      </c>
      <c r="X46" s="241">
        <v>0</v>
      </c>
      <c r="Y46" s="241">
        <v>0</v>
      </c>
      <c r="Z46" s="241">
        <v>0</v>
      </c>
      <c r="AA46" s="241">
        <v>0</v>
      </c>
      <c r="AB46" s="241">
        <v>0</v>
      </c>
      <c r="AC46" s="241">
        <v>0</v>
      </c>
      <c r="AD46" s="241">
        <v>0</v>
      </c>
      <c r="AE46" s="241">
        <v>0</v>
      </c>
      <c r="AF46" s="241">
        <v>0</v>
      </c>
      <c r="AG46" s="241">
        <v>0</v>
      </c>
      <c r="AH46" s="241">
        <v>0</v>
      </c>
      <c r="AI46" s="241">
        <v>0</v>
      </c>
      <c r="AJ46" s="241">
        <v>0</v>
      </c>
      <c r="AK46" s="241">
        <v>0</v>
      </c>
      <c r="AL46" s="241">
        <v>0</v>
      </c>
      <c r="AM46" s="241">
        <v>0</v>
      </c>
      <c r="AN46" s="241">
        <v>0</v>
      </c>
      <c r="AO46" s="241">
        <v>0</v>
      </c>
      <c r="AP46" s="241">
        <v>0</v>
      </c>
      <c r="AQ46" s="241">
        <v>0</v>
      </c>
      <c r="AR46" s="241">
        <v>0</v>
      </c>
      <c r="AS46" s="241">
        <v>0</v>
      </c>
      <c r="AT46" s="241">
        <v>0</v>
      </c>
      <c r="AU46" s="241">
        <v>0</v>
      </c>
      <c r="AV46" s="241">
        <v>0</v>
      </c>
      <c r="AW46" s="241">
        <v>0</v>
      </c>
      <c r="AX46" s="241">
        <v>0</v>
      </c>
      <c r="AY46" s="241">
        <v>0</v>
      </c>
      <c r="AZ46" s="241">
        <v>0</v>
      </c>
      <c r="BA46" s="241">
        <v>0</v>
      </c>
      <c r="BB46" s="241">
        <v>0</v>
      </c>
      <c r="BC46" s="241">
        <v>0</v>
      </c>
      <c r="BD46" s="241">
        <v>0</v>
      </c>
      <c r="BE46" s="241">
        <v>0</v>
      </c>
      <c r="BF46" s="241">
        <v>0</v>
      </c>
      <c r="BG46" s="241">
        <v>0</v>
      </c>
    </row>
    <row r="47" spans="1:59" ht="78.75">
      <c r="A47" s="67" t="s">
        <v>549</v>
      </c>
      <c r="B47" s="113" t="s">
        <v>663</v>
      </c>
      <c r="C47" s="241" t="s">
        <v>700</v>
      </c>
      <c r="D47" s="241">
        <v>0</v>
      </c>
      <c r="E47" s="241">
        <v>0</v>
      </c>
      <c r="F47" s="241">
        <v>0</v>
      </c>
      <c r="G47" s="241">
        <v>0</v>
      </c>
      <c r="H47" s="241">
        <v>0</v>
      </c>
      <c r="I47" s="241">
        <v>0</v>
      </c>
      <c r="J47" s="241">
        <v>0</v>
      </c>
      <c r="K47" s="241">
        <v>0</v>
      </c>
      <c r="L47" s="241">
        <v>0</v>
      </c>
      <c r="M47" s="241">
        <v>0</v>
      </c>
      <c r="N47" s="241">
        <v>0</v>
      </c>
      <c r="O47" s="241">
        <v>0</v>
      </c>
      <c r="P47" s="241">
        <v>0</v>
      </c>
      <c r="Q47" s="241">
        <v>0</v>
      </c>
      <c r="R47" s="241">
        <v>0</v>
      </c>
      <c r="S47" s="241">
        <v>0</v>
      </c>
      <c r="T47" s="241">
        <v>0</v>
      </c>
      <c r="U47" s="241">
        <v>0</v>
      </c>
      <c r="V47" s="241">
        <v>0</v>
      </c>
      <c r="W47" s="241">
        <v>0</v>
      </c>
      <c r="X47" s="241">
        <v>0</v>
      </c>
      <c r="Y47" s="241">
        <v>0</v>
      </c>
      <c r="Z47" s="241">
        <v>0</v>
      </c>
      <c r="AA47" s="241">
        <v>0</v>
      </c>
      <c r="AB47" s="241">
        <v>0</v>
      </c>
      <c r="AC47" s="241">
        <v>0</v>
      </c>
      <c r="AD47" s="241">
        <v>0</v>
      </c>
      <c r="AE47" s="241">
        <v>0</v>
      </c>
      <c r="AF47" s="241">
        <v>0</v>
      </c>
      <c r="AG47" s="241">
        <v>0</v>
      </c>
      <c r="AH47" s="241">
        <v>0</v>
      </c>
      <c r="AI47" s="241">
        <v>0</v>
      </c>
      <c r="AJ47" s="241">
        <v>0</v>
      </c>
      <c r="AK47" s="241">
        <v>0</v>
      </c>
      <c r="AL47" s="241">
        <v>0</v>
      </c>
      <c r="AM47" s="241">
        <v>0</v>
      </c>
      <c r="AN47" s="241">
        <v>0</v>
      </c>
      <c r="AO47" s="241">
        <v>0</v>
      </c>
      <c r="AP47" s="241">
        <v>0</v>
      </c>
      <c r="AQ47" s="241">
        <v>0</v>
      </c>
      <c r="AR47" s="241">
        <v>0</v>
      </c>
      <c r="AS47" s="241">
        <v>0</v>
      </c>
      <c r="AT47" s="241">
        <v>0</v>
      </c>
      <c r="AU47" s="241">
        <v>0</v>
      </c>
      <c r="AV47" s="241">
        <v>0</v>
      </c>
      <c r="AW47" s="241">
        <v>0</v>
      </c>
      <c r="AX47" s="241">
        <v>0</v>
      </c>
      <c r="AY47" s="241">
        <v>0</v>
      </c>
      <c r="AZ47" s="241">
        <v>0</v>
      </c>
      <c r="BA47" s="241">
        <v>0</v>
      </c>
      <c r="BB47" s="241">
        <v>0</v>
      </c>
      <c r="BC47" s="241">
        <v>0</v>
      </c>
      <c r="BD47" s="241">
        <v>0</v>
      </c>
      <c r="BE47" s="241">
        <v>0</v>
      </c>
      <c r="BF47" s="241">
        <v>0</v>
      </c>
      <c r="BG47" s="241">
        <v>0</v>
      </c>
    </row>
    <row r="48" spans="1:59" ht="94.5">
      <c r="A48" s="67" t="s">
        <v>550</v>
      </c>
      <c r="B48" s="113" t="s">
        <v>664</v>
      </c>
      <c r="C48" s="241" t="s">
        <v>700</v>
      </c>
      <c r="D48" s="241">
        <v>0</v>
      </c>
      <c r="E48" s="241">
        <v>0</v>
      </c>
      <c r="F48" s="241">
        <v>0</v>
      </c>
      <c r="G48" s="241">
        <v>0</v>
      </c>
      <c r="H48" s="241">
        <v>0</v>
      </c>
      <c r="I48" s="241">
        <v>0</v>
      </c>
      <c r="J48" s="241">
        <v>0</v>
      </c>
      <c r="K48" s="241">
        <v>0</v>
      </c>
      <c r="L48" s="241">
        <v>0</v>
      </c>
      <c r="M48" s="241">
        <v>0</v>
      </c>
      <c r="N48" s="241">
        <v>0</v>
      </c>
      <c r="O48" s="241">
        <v>0</v>
      </c>
      <c r="P48" s="241">
        <v>0</v>
      </c>
      <c r="Q48" s="241">
        <v>0</v>
      </c>
      <c r="R48" s="241">
        <v>0</v>
      </c>
      <c r="S48" s="241">
        <v>0</v>
      </c>
      <c r="T48" s="241">
        <v>0</v>
      </c>
      <c r="U48" s="241">
        <v>0</v>
      </c>
      <c r="V48" s="241">
        <v>0</v>
      </c>
      <c r="W48" s="241">
        <v>0</v>
      </c>
      <c r="X48" s="241">
        <v>0</v>
      </c>
      <c r="Y48" s="241">
        <v>0</v>
      </c>
      <c r="Z48" s="241">
        <v>0</v>
      </c>
      <c r="AA48" s="241">
        <v>0</v>
      </c>
      <c r="AB48" s="241">
        <v>0</v>
      </c>
      <c r="AC48" s="241">
        <v>0</v>
      </c>
      <c r="AD48" s="241">
        <v>0</v>
      </c>
      <c r="AE48" s="241">
        <v>0</v>
      </c>
      <c r="AF48" s="241">
        <v>0</v>
      </c>
      <c r="AG48" s="241">
        <v>0</v>
      </c>
      <c r="AH48" s="241">
        <v>0</v>
      </c>
      <c r="AI48" s="241">
        <v>0</v>
      </c>
      <c r="AJ48" s="241">
        <v>0</v>
      </c>
      <c r="AK48" s="241">
        <v>0</v>
      </c>
      <c r="AL48" s="241">
        <v>0</v>
      </c>
      <c r="AM48" s="241">
        <v>0</v>
      </c>
      <c r="AN48" s="241">
        <v>0</v>
      </c>
      <c r="AO48" s="241">
        <v>0</v>
      </c>
      <c r="AP48" s="241">
        <v>0</v>
      </c>
      <c r="AQ48" s="241">
        <v>0</v>
      </c>
      <c r="AR48" s="241">
        <v>0</v>
      </c>
      <c r="AS48" s="241">
        <v>0</v>
      </c>
      <c r="AT48" s="241">
        <v>0</v>
      </c>
      <c r="AU48" s="241">
        <v>0</v>
      </c>
      <c r="AV48" s="241">
        <v>0</v>
      </c>
      <c r="AW48" s="241">
        <v>0</v>
      </c>
      <c r="AX48" s="241">
        <v>0</v>
      </c>
      <c r="AY48" s="241">
        <v>0</v>
      </c>
      <c r="AZ48" s="241">
        <v>0</v>
      </c>
      <c r="BA48" s="241">
        <v>0</v>
      </c>
      <c r="BB48" s="241">
        <v>0</v>
      </c>
      <c r="BC48" s="241">
        <v>0</v>
      </c>
      <c r="BD48" s="241">
        <v>0</v>
      </c>
      <c r="BE48" s="241">
        <v>0</v>
      </c>
      <c r="BF48" s="241">
        <v>0</v>
      </c>
      <c r="BG48" s="241">
        <v>0</v>
      </c>
    </row>
    <row r="49" spans="1:59" s="189" customFormat="1" ht="47.25">
      <c r="A49" s="165" t="s">
        <v>513</v>
      </c>
      <c r="B49" s="166" t="s">
        <v>665</v>
      </c>
      <c r="C49" s="242" t="s">
        <v>700</v>
      </c>
      <c r="D49" s="194">
        <f t="shared" ref="D49:AI49" si="3">D50+D55</f>
        <v>0</v>
      </c>
      <c r="E49" s="194">
        <f t="shared" si="3"/>
        <v>0</v>
      </c>
      <c r="F49" s="194">
        <f t="shared" si="3"/>
        <v>0</v>
      </c>
      <c r="G49" s="194">
        <f t="shared" si="3"/>
        <v>0</v>
      </c>
      <c r="H49" s="194">
        <f t="shared" si="3"/>
        <v>0</v>
      </c>
      <c r="I49" s="194">
        <f t="shared" si="3"/>
        <v>0</v>
      </c>
      <c r="J49" s="194">
        <f t="shared" si="3"/>
        <v>0</v>
      </c>
      <c r="K49" s="194">
        <f t="shared" si="3"/>
        <v>0</v>
      </c>
      <c r="L49" s="194">
        <f t="shared" si="3"/>
        <v>0</v>
      </c>
      <c r="M49" s="194">
        <f t="shared" si="3"/>
        <v>0</v>
      </c>
      <c r="N49" s="194">
        <f t="shared" si="3"/>
        <v>0</v>
      </c>
      <c r="O49" s="194">
        <f t="shared" si="3"/>
        <v>0</v>
      </c>
      <c r="P49" s="194">
        <f t="shared" si="3"/>
        <v>0</v>
      </c>
      <c r="Q49" s="194">
        <f t="shared" si="3"/>
        <v>0</v>
      </c>
      <c r="R49" s="194">
        <f t="shared" si="3"/>
        <v>0</v>
      </c>
      <c r="S49" s="194">
        <f t="shared" si="3"/>
        <v>0</v>
      </c>
      <c r="T49" s="194">
        <f t="shared" si="3"/>
        <v>4.28</v>
      </c>
      <c r="U49" s="194">
        <f t="shared" si="3"/>
        <v>4.28</v>
      </c>
      <c r="V49" s="194">
        <f t="shared" si="3"/>
        <v>0</v>
      </c>
      <c r="W49" s="194">
        <f t="shared" si="3"/>
        <v>0</v>
      </c>
      <c r="X49" s="194">
        <f t="shared" si="3"/>
        <v>0</v>
      </c>
      <c r="Y49" s="194">
        <f t="shared" si="3"/>
        <v>0</v>
      </c>
      <c r="Z49" s="194">
        <f t="shared" si="3"/>
        <v>0</v>
      </c>
      <c r="AA49" s="194">
        <f t="shared" si="3"/>
        <v>0</v>
      </c>
      <c r="AB49" s="194">
        <f t="shared" si="3"/>
        <v>15.07</v>
      </c>
      <c r="AC49" s="194">
        <f t="shared" si="3"/>
        <v>15.07</v>
      </c>
      <c r="AD49" s="194">
        <f t="shared" si="3"/>
        <v>0</v>
      </c>
      <c r="AE49" s="194">
        <f t="shared" si="3"/>
        <v>0</v>
      </c>
      <c r="AF49" s="194">
        <f t="shared" si="3"/>
        <v>0</v>
      </c>
      <c r="AG49" s="194">
        <f t="shared" si="3"/>
        <v>11</v>
      </c>
      <c r="AH49" s="194">
        <f t="shared" si="3"/>
        <v>0</v>
      </c>
      <c r="AI49" s="194">
        <f t="shared" si="3"/>
        <v>0</v>
      </c>
      <c r="AJ49" s="194">
        <f t="shared" ref="AJ49:BG49" si="4">AJ50+AJ55</f>
        <v>0</v>
      </c>
      <c r="AK49" s="194">
        <f t="shared" si="4"/>
        <v>0</v>
      </c>
      <c r="AL49" s="194">
        <f t="shared" si="4"/>
        <v>0</v>
      </c>
      <c r="AM49" s="194">
        <f t="shared" si="4"/>
        <v>0</v>
      </c>
      <c r="AN49" s="194">
        <f t="shared" si="4"/>
        <v>0</v>
      </c>
      <c r="AO49" s="194">
        <f t="shared" si="4"/>
        <v>0</v>
      </c>
      <c r="AP49" s="194">
        <f t="shared" si="4"/>
        <v>0</v>
      </c>
      <c r="AQ49" s="194">
        <f t="shared" si="4"/>
        <v>0</v>
      </c>
      <c r="AR49" s="194">
        <f t="shared" si="4"/>
        <v>0</v>
      </c>
      <c r="AS49" s="194">
        <f t="shared" si="4"/>
        <v>0</v>
      </c>
      <c r="AT49" s="194">
        <f t="shared" si="4"/>
        <v>0</v>
      </c>
      <c r="AU49" s="194">
        <f t="shared" si="4"/>
        <v>0</v>
      </c>
      <c r="AV49" s="194">
        <f t="shared" si="4"/>
        <v>0</v>
      </c>
      <c r="AW49" s="194">
        <f t="shared" si="4"/>
        <v>0</v>
      </c>
      <c r="AX49" s="194">
        <f t="shared" si="4"/>
        <v>0</v>
      </c>
      <c r="AY49" s="194">
        <f t="shared" si="4"/>
        <v>0</v>
      </c>
      <c r="AZ49" s="194">
        <f t="shared" si="4"/>
        <v>0</v>
      </c>
      <c r="BA49" s="194">
        <f t="shared" si="4"/>
        <v>0</v>
      </c>
      <c r="BB49" s="194">
        <f t="shared" si="4"/>
        <v>0</v>
      </c>
      <c r="BC49" s="194">
        <f t="shared" si="4"/>
        <v>0</v>
      </c>
      <c r="BD49" s="194">
        <f t="shared" si="4"/>
        <v>0</v>
      </c>
      <c r="BE49" s="194">
        <f t="shared" si="4"/>
        <v>0</v>
      </c>
      <c r="BF49" s="194">
        <f t="shared" si="4"/>
        <v>0</v>
      </c>
      <c r="BG49" s="194">
        <f t="shared" si="4"/>
        <v>0</v>
      </c>
    </row>
    <row r="50" spans="1:59" s="215" customFormat="1" ht="78.75">
      <c r="A50" s="165" t="s">
        <v>518</v>
      </c>
      <c r="B50" s="166" t="s">
        <v>666</v>
      </c>
      <c r="C50" s="242" t="s">
        <v>700</v>
      </c>
      <c r="D50" s="194">
        <f t="shared" ref="D50:AI50" si="5">D51+D52</f>
        <v>0</v>
      </c>
      <c r="E50" s="194">
        <f t="shared" si="5"/>
        <v>0</v>
      </c>
      <c r="F50" s="194">
        <f t="shared" si="5"/>
        <v>0</v>
      </c>
      <c r="G50" s="194">
        <f t="shared" si="5"/>
        <v>0</v>
      </c>
      <c r="H50" s="194">
        <f t="shared" si="5"/>
        <v>0</v>
      </c>
      <c r="I50" s="194">
        <f t="shared" si="5"/>
        <v>0</v>
      </c>
      <c r="J50" s="194">
        <f t="shared" si="5"/>
        <v>0</v>
      </c>
      <c r="K50" s="194">
        <f t="shared" si="5"/>
        <v>0</v>
      </c>
      <c r="L50" s="194">
        <f t="shared" si="5"/>
        <v>0</v>
      </c>
      <c r="M50" s="194">
        <f t="shared" si="5"/>
        <v>0</v>
      </c>
      <c r="N50" s="194">
        <f t="shared" si="5"/>
        <v>0</v>
      </c>
      <c r="O50" s="194">
        <f t="shared" si="5"/>
        <v>0</v>
      </c>
      <c r="P50" s="194">
        <f t="shared" si="5"/>
        <v>0</v>
      </c>
      <c r="Q50" s="194">
        <f t="shared" si="5"/>
        <v>0</v>
      </c>
      <c r="R50" s="194">
        <f t="shared" si="5"/>
        <v>0</v>
      </c>
      <c r="S50" s="194">
        <f t="shared" si="5"/>
        <v>0</v>
      </c>
      <c r="T50" s="194">
        <f t="shared" si="5"/>
        <v>1.26</v>
      </c>
      <c r="U50" s="194">
        <f t="shared" si="5"/>
        <v>1.26</v>
      </c>
      <c r="V50" s="194">
        <f t="shared" si="5"/>
        <v>0</v>
      </c>
      <c r="W50" s="194">
        <f t="shared" si="5"/>
        <v>0</v>
      </c>
      <c r="X50" s="194">
        <f t="shared" si="5"/>
        <v>0</v>
      </c>
      <c r="Y50" s="194">
        <f t="shared" si="5"/>
        <v>0</v>
      </c>
      <c r="Z50" s="194">
        <f t="shared" si="5"/>
        <v>0</v>
      </c>
      <c r="AA50" s="194">
        <f t="shared" si="5"/>
        <v>0</v>
      </c>
      <c r="AB50" s="194">
        <f t="shared" si="5"/>
        <v>0</v>
      </c>
      <c r="AC50" s="194">
        <f t="shared" si="5"/>
        <v>0</v>
      </c>
      <c r="AD50" s="194">
        <f t="shared" si="5"/>
        <v>0</v>
      </c>
      <c r="AE50" s="194">
        <f t="shared" si="5"/>
        <v>0</v>
      </c>
      <c r="AF50" s="194">
        <f t="shared" si="5"/>
        <v>0</v>
      </c>
      <c r="AG50" s="194">
        <f t="shared" si="5"/>
        <v>11</v>
      </c>
      <c r="AH50" s="194">
        <f t="shared" si="5"/>
        <v>0</v>
      </c>
      <c r="AI50" s="194">
        <f t="shared" si="5"/>
        <v>0</v>
      </c>
      <c r="AJ50" s="194">
        <f t="shared" ref="AJ50:BG50" si="6">AJ51+AJ52</f>
        <v>0</v>
      </c>
      <c r="AK50" s="194">
        <f t="shared" si="6"/>
        <v>0</v>
      </c>
      <c r="AL50" s="194">
        <f t="shared" si="6"/>
        <v>0</v>
      </c>
      <c r="AM50" s="194">
        <f t="shared" si="6"/>
        <v>0</v>
      </c>
      <c r="AN50" s="194">
        <f t="shared" si="6"/>
        <v>0</v>
      </c>
      <c r="AO50" s="194">
        <f t="shared" si="6"/>
        <v>0</v>
      </c>
      <c r="AP50" s="194">
        <f t="shared" si="6"/>
        <v>0</v>
      </c>
      <c r="AQ50" s="194">
        <f t="shared" si="6"/>
        <v>0</v>
      </c>
      <c r="AR50" s="194">
        <f t="shared" si="6"/>
        <v>0</v>
      </c>
      <c r="AS50" s="194">
        <f t="shared" si="6"/>
        <v>0</v>
      </c>
      <c r="AT50" s="194">
        <f t="shared" si="6"/>
        <v>0</v>
      </c>
      <c r="AU50" s="194">
        <f t="shared" si="6"/>
        <v>0</v>
      </c>
      <c r="AV50" s="194">
        <f t="shared" si="6"/>
        <v>0</v>
      </c>
      <c r="AW50" s="194">
        <f t="shared" si="6"/>
        <v>0</v>
      </c>
      <c r="AX50" s="194">
        <f t="shared" si="6"/>
        <v>0</v>
      </c>
      <c r="AY50" s="194">
        <f t="shared" si="6"/>
        <v>0</v>
      </c>
      <c r="AZ50" s="194">
        <f t="shared" si="6"/>
        <v>0</v>
      </c>
      <c r="BA50" s="194">
        <f t="shared" si="6"/>
        <v>0</v>
      </c>
      <c r="BB50" s="194">
        <f t="shared" si="6"/>
        <v>0</v>
      </c>
      <c r="BC50" s="194">
        <f t="shared" si="6"/>
        <v>0</v>
      </c>
      <c r="BD50" s="194">
        <f t="shared" si="6"/>
        <v>0</v>
      </c>
      <c r="BE50" s="194">
        <f t="shared" si="6"/>
        <v>0</v>
      </c>
      <c r="BF50" s="194">
        <f t="shared" si="6"/>
        <v>0</v>
      </c>
      <c r="BG50" s="194">
        <f t="shared" si="6"/>
        <v>0</v>
      </c>
    </row>
    <row r="51" spans="1:59" s="215" customFormat="1" ht="31.5">
      <c r="A51" s="165" t="s">
        <v>560</v>
      </c>
      <c r="B51" s="166" t="s">
        <v>667</v>
      </c>
      <c r="C51" s="242" t="s">
        <v>700</v>
      </c>
      <c r="D51" s="194">
        <v>0</v>
      </c>
      <c r="E51" s="194">
        <v>0</v>
      </c>
      <c r="F51" s="194">
        <v>0</v>
      </c>
      <c r="G51" s="194">
        <v>0</v>
      </c>
      <c r="H51" s="194">
        <v>0</v>
      </c>
      <c r="I51" s="194">
        <v>0</v>
      </c>
      <c r="J51" s="194">
        <v>0</v>
      </c>
      <c r="K51" s="194">
        <v>0</v>
      </c>
      <c r="L51" s="194">
        <v>0</v>
      </c>
      <c r="M51" s="194">
        <v>0</v>
      </c>
      <c r="N51" s="194">
        <v>0</v>
      </c>
      <c r="O51" s="194">
        <v>0</v>
      </c>
      <c r="P51" s="194">
        <v>0</v>
      </c>
      <c r="Q51" s="194">
        <v>0</v>
      </c>
      <c r="R51" s="194">
        <v>0</v>
      </c>
      <c r="S51" s="194">
        <v>0</v>
      </c>
      <c r="T51" s="194">
        <v>0</v>
      </c>
      <c r="U51" s="194">
        <v>0</v>
      </c>
      <c r="V51" s="194">
        <v>0</v>
      </c>
      <c r="W51" s="194">
        <v>0</v>
      </c>
      <c r="X51" s="194">
        <v>0</v>
      </c>
      <c r="Y51" s="194">
        <v>0</v>
      </c>
      <c r="Z51" s="194">
        <v>0</v>
      </c>
      <c r="AA51" s="194">
        <v>0</v>
      </c>
      <c r="AB51" s="194">
        <v>0</v>
      </c>
      <c r="AC51" s="194">
        <v>0</v>
      </c>
      <c r="AD51" s="194">
        <v>0</v>
      </c>
      <c r="AE51" s="194">
        <v>0</v>
      </c>
      <c r="AF51" s="194">
        <v>0</v>
      </c>
      <c r="AG51" s="194">
        <v>0</v>
      </c>
      <c r="AH51" s="194">
        <v>0</v>
      </c>
      <c r="AI51" s="194">
        <v>0</v>
      </c>
      <c r="AJ51" s="194">
        <v>0</v>
      </c>
      <c r="AK51" s="194">
        <v>0</v>
      </c>
      <c r="AL51" s="194">
        <v>0</v>
      </c>
      <c r="AM51" s="194">
        <v>0</v>
      </c>
      <c r="AN51" s="194">
        <v>0</v>
      </c>
      <c r="AO51" s="194">
        <v>0</v>
      </c>
      <c r="AP51" s="194">
        <v>0</v>
      </c>
      <c r="AQ51" s="194">
        <v>0</v>
      </c>
      <c r="AR51" s="194">
        <v>0</v>
      </c>
      <c r="AS51" s="194">
        <v>0</v>
      </c>
      <c r="AT51" s="194">
        <v>0</v>
      </c>
      <c r="AU51" s="194">
        <v>0</v>
      </c>
      <c r="AV51" s="194">
        <v>0</v>
      </c>
      <c r="AW51" s="194">
        <v>0</v>
      </c>
      <c r="AX51" s="194">
        <v>0</v>
      </c>
      <c r="AY51" s="194">
        <v>0</v>
      </c>
      <c r="AZ51" s="194">
        <v>0</v>
      </c>
      <c r="BA51" s="194">
        <v>0</v>
      </c>
      <c r="BB51" s="194">
        <v>0</v>
      </c>
      <c r="BC51" s="194">
        <v>0</v>
      </c>
      <c r="BD51" s="194">
        <v>0</v>
      </c>
      <c r="BE51" s="194">
        <v>0</v>
      </c>
      <c r="BF51" s="194">
        <v>0</v>
      </c>
      <c r="BG51" s="194">
        <v>0</v>
      </c>
    </row>
    <row r="52" spans="1:59" ht="78.75">
      <c r="A52" s="165" t="s">
        <v>561</v>
      </c>
      <c r="B52" s="166" t="s">
        <v>668</v>
      </c>
      <c r="C52" s="242" t="s">
        <v>700</v>
      </c>
      <c r="D52" s="194">
        <f t="shared" ref="D52:AI52" si="7">SUM(D53:D54)</f>
        <v>0</v>
      </c>
      <c r="E52" s="278">
        <f t="shared" si="7"/>
        <v>0</v>
      </c>
      <c r="F52" s="278">
        <f t="shared" si="7"/>
        <v>0</v>
      </c>
      <c r="G52" s="278">
        <f t="shared" si="7"/>
        <v>0</v>
      </c>
      <c r="H52" s="278">
        <f t="shared" si="7"/>
        <v>0</v>
      </c>
      <c r="I52" s="278">
        <f t="shared" si="7"/>
        <v>0</v>
      </c>
      <c r="J52" s="278">
        <f t="shared" si="7"/>
        <v>0</v>
      </c>
      <c r="K52" s="278">
        <f t="shared" si="7"/>
        <v>0</v>
      </c>
      <c r="L52" s="278">
        <f t="shared" si="7"/>
        <v>0</v>
      </c>
      <c r="M52" s="278">
        <f t="shared" si="7"/>
        <v>0</v>
      </c>
      <c r="N52" s="278">
        <f t="shared" si="7"/>
        <v>0</v>
      </c>
      <c r="O52" s="278">
        <f t="shared" si="7"/>
        <v>0</v>
      </c>
      <c r="P52" s="278">
        <f t="shared" si="7"/>
        <v>0</v>
      </c>
      <c r="Q52" s="278">
        <f t="shared" si="7"/>
        <v>0</v>
      </c>
      <c r="R52" s="278">
        <f t="shared" si="7"/>
        <v>0</v>
      </c>
      <c r="S52" s="278">
        <f t="shared" si="7"/>
        <v>0</v>
      </c>
      <c r="T52" s="278">
        <f t="shared" si="7"/>
        <v>1.26</v>
      </c>
      <c r="U52" s="278">
        <f t="shared" si="7"/>
        <v>1.26</v>
      </c>
      <c r="V52" s="278">
        <f t="shared" si="7"/>
        <v>0</v>
      </c>
      <c r="W52" s="278">
        <f t="shared" si="7"/>
        <v>0</v>
      </c>
      <c r="X52" s="278">
        <f t="shared" si="7"/>
        <v>0</v>
      </c>
      <c r="Y52" s="278">
        <f t="shared" si="7"/>
        <v>0</v>
      </c>
      <c r="Z52" s="278">
        <f t="shared" si="7"/>
        <v>0</v>
      </c>
      <c r="AA52" s="278">
        <f t="shared" si="7"/>
        <v>0</v>
      </c>
      <c r="AB52" s="278">
        <f t="shared" si="7"/>
        <v>0</v>
      </c>
      <c r="AC52" s="278">
        <f t="shared" si="7"/>
        <v>0</v>
      </c>
      <c r="AD52" s="278">
        <f t="shared" si="7"/>
        <v>0</v>
      </c>
      <c r="AE52" s="278">
        <f t="shared" si="7"/>
        <v>0</v>
      </c>
      <c r="AF52" s="278">
        <f t="shared" si="7"/>
        <v>0</v>
      </c>
      <c r="AG52" s="278">
        <f t="shared" si="7"/>
        <v>11</v>
      </c>
      <c r="AH52" s="278">
        <f t="shared" si="7"/>
        <v>0</v>
      </c>
      <c r="AI52" s="278">
        <f t="shared" si="7"/>
        <v>0</v>
      </c>
      <c r="AJ52" s="278">
        <f t="shared" ref="AJ52:BG52" si="8">SUM(AJ53:AJ54)</f>
        <v>0</v>
      </c>
      <c r="AK52" s="278">
        <f t="shared" si="8"/>
        <v>0</v>
      </c>
      <c r="AL52" s="278">
        <f t="shared" si="8"/>
        <v>0</v>
      </c>
      <c r="AM52" s="278">
        <f t="shared" si="8"/>
        <v>0</v>
      </c>
      <c r="AN52" s="278">
        <f t="shared" si="8"/>
        <v>0</v>
      </c>
      <c r="AO52" s="278">
        <f t="shared" si="8"/>
        <v>0</v>
      </c>
      <c r="AP52" s="278">
        <f t="shared" si="8"/>
        <v>0</v>
      </c>
      <c r="AQ52" s="278">
        <f t="shared" si="8"/>
        <v>0</v>
      </c>
      <c r="AR52" s="278">
        <f t="shared" si="8"/>
        <v>0</v>
      </c>
      <c r="AS52" s="278">
        <f t="shared" si="8"/>
        <v>0</v>
      </c>
      <c r="AT52" s="278">
        <f t="shared" si="8"/>
        <v>0</v>
      </c>
      <c r="AU52" s="278">
        <f t="shared" si="8"/>
        <v>0</v>
      </c>
      <c r="AV52" s="278">
        <f t="shared" si="8"/>
        <v>0</v>
      </c>
      <c r="AW52" s="278">
        <f t="shared" si="8"/>
        <v>0</v>
      </c>
      <c r="AX52" s="278">
        <f t="shared" si="8"/>
        <v>0</v>
      </c>
      <c r="AY52" s="278">
        <f t="shared" si="8"/>
        <v>0</v>
      </c>
      <c r="AZ52" s="278">
        <f t="shared" si="8"/>
        <v>0</v>
      </c>
      <c r="BA52" s="278">
        <f t="shared" si="8"/>
        <v>0</v>
      </c>
      <c r="BB52" s="278">
        <f t="shared" si="8"/>
        <v>0</v>
      </c>
      <c r="BC52" s="278">
        <f t="shared" si="8"/>
        <v>0</v>
      </c>
      <c r="BD52" s="278">
        <f t="shared" si="8"/>
        <v>0</v>
      </c>
      <c r="BE52" s="278">
        <f t="shared" si="8"/>
        <v>0</v>
      </c>
      <c r="BF52" s="278">
        <f t="shared" si="8"/>
        <v>0</v>
      </c>
      <c r="BG52" s="278">
        <f t="shared" si="8"/>
        <v>0</v>
      </c>
    </row>
    <row r="53" spans="1:59" s="277" customFormat="1" ht="63">
      <c r="A53" s="296" t="s">
        <v>561</v>
      </c>
      <c r="B53" s="294" t="s">
        <v>987</v>
      </c>
      <c r="C53" s="293" t="s">
        <v>986</v>
      </c>
      <c r="D53" s="296">
        <v>0</v>
      </c>
      <c r="E53" s="296">
        <v>0</v>
      </c>
      <c r="F53" s="296">
        <v>0</v>
      </c>
      <c r="G53" s="296">
        <v>0</v>
      </c>
      <c r="H53" s="296">
        <v>0</v>
      </c>
      <c r="I53" s="296">
        <v>0</v>
      </c>
      <c r="J53" s="296">
        <v>0</v>
      </c>
      <c r="K53" s="296">
        <v>0</v>
      </c>
      <c r="L53" s="296">
        <v>0</v>
      </c>
      <c r="M53" s="296">
        <v>0</v>
      </c>
      <c r="N53" s="296">
        <v>0</v>
      </c>
      <c r="O53" s="296">
        <v>0</v>
      </c>
      <c r="P53" s="296">
        <v>0</v>
      </c>
      <c r="Q53" s="296">
        <v>0</v>
      </c>
      <c r="R53" s="296">
        <v>0</v>
      </c>
      <c r="S53" s="296">
        <v>0</v>
      </c>
      <c r="T53" s="293">
        <v>1.26</v>
      </c>
      <c r="U53" s="293">
        <v>1.26</v>
      </c>
      <c r="V53" s="296">
        <v>0</v>
      </c>
      <c r="W53" s="296">
        <v>0</v>
      </c>
      <c r="X53" s="296">
        <v>0</v>
      </c>
      <c r="Y53" s="296">
        <v>0</v>
      </c>
      <c r="Z53" s="296">
        <v>0</v>
      </c>
      <c r="AA53" s="296">
        <v>0</v>
      </c>
      <c r="AB53" s="296">
        <v>0</v>
      </c>
      <c r="AC53" s="296">
        <v>0</v>
      </c>
      <c r="AD53" s="296">
        <v>0</v>
      </c>
      <c r="AE53" s="296">
        <v>0</v>
      </c>
      <c r="AF53" s="296">
        <v>0</v>
      </c>
      <c r="AG53" s="296">
        <v>0</v>
      </c>
      <c r="AH53" s="296">
        <v>0</v>
      </c>
      <c r="AI53" s="296">
        <v>0</v>
      </c>
      <c r="AJ53" s="296">
        <v>0</v>
      </c>
      <c r="AK53" s="296">
        <v>0</v>
      </c>
      <c r="AL53" s="296">
        <v>0</v>
      </c>
      <c r="AM53" s="296">
        <v>0</v>
      </c>
      <c r="AN53" s="296">
        <v>0</v>
      </c>
      <c r="AO53" s="296">
        <v>0</v>
      </c>
      <c r="AP53" s="296">
        <v>0</v>
      </c>
      <c r="AQ53" s="296">
        <v>0</v>
      </c>
      <c r="AR53" s="296">
        <v>0</v>
      </c>
      <c r="AS53" s="296">
        <v>0</v>
      </c>
      <c r="AT53" s="296">
        <v>0</v>
      </c>
      <c r="AU53" s="296">
        <v>0</v>
      </c>
      <c r="AV53" s="296">
        <v>0</v>
      </c>
      <c r="AW53" s="296">
        <v>0</v>
      </c>
      <c r="AX53" s="296">
        <v>0</v>
      </c>
      <c r="AY53" s="296">
        <v>0</v>
      </c>
      <c r="AZ53" s="296">
        <v>0</v>
      </c>
      <c r="BA53" s="296">
        <v>0</v>
      </c>
      <c r="BB53" s="296">
        <v>0</v>
      </c>
      <c r="BC53" s="296">
        <v>0</v>
      </c>
      <c r="BD53" s="296">
        <v>0</v>
      </c>
      <c r="BE53" s="296">
        <v>0</v>
      </c>
      <c r="BF53" s="296">
        <v>0</v>
      </c>
      <c r="BG53" s="296">
        <v>0</v>
      </c>
    </row>
    <row r="54" spans="1:59" s="277" customFormat="1" ht="47.25">
      <c r="A54" s="296" t="s">
        <v>561</v>
      </c>
      <c r="B54" s="294" t="s">
        <v>1038</v>
      </c>
      <c r="C54" s="293" t="s">
        <v>986</v>
      </c>
      <c r="D54" s="296">
        <v>0</v>
      </c>
      <c r="E54" s="296">
        <v>0</v>
      </c>
      <c r="F54" s="296">
        <v>0</v>
      </c>
      <c r="G54" s="296">
        <v>0</v>
      </c>
      <c r="H54" s="296">
        <v>0</v>
      </c>
      <c r="I54" s="296">
        <v>0</v>
      </c>
      <c r="J54" s="296">
        <v>0</v>
      </c>
      <c r="K54" s="296">
        <v>0</v>
      </c>
      <c r="L54" s="296">
        <v>0</v>
      </c>
      <c r="M54" s="296">
        <v>0</v>
      </c>
      <c r="N54" s="296">
        <v>0</v>
      </c>
      <c r="O54" s="296">
        <v>0</v>
      </c>
      <c r="P54" s="296">
        <v>0</v>
      </c>
      <c r="Q54" s="296">
        <v>0</v>
      </c>
      <c r="R54" s="296">
        <v>0</v>
      </c>
      <c r="S54" s="296">
        <v>0</v>
      </c>
      <c r="T54" s="293">
        <v>0</v>
      </c>
      <c r="U54" s="293">
        <v>0</v>
      </c>
      <c r="V54" s="296">
        <v>0</v>
      </c>
      <c r="W54" s="296">
        <v>0</v>
      </c>
      <c r="X54" s="296">
        <v>0</v>
      </c>
      <c r="Y54" s="296">
        <v>0</v>
      </c>
      <c r="Z54" s="296">
        <v>0</v>
      </c>
      <c r="AA54" s="296">
        <v>0</v>
      </c>
      <c r="AB54" s="296">
        <v>0</v>
      </c>
      <c r="AC54" s="296">
        <v>0</v>
      </c>
      <c r="AD54" s="296">
        <v>0</v>
      </c>
      <c r="AE54" s="296">
        <v>0</v>
      </c>
      <c r="AF54" s="296">
        <v>0</v>
      </c>
      <c r="AG54" s="296">
        <v>11</v>
      </c>
      <c r="AH54" s="296">
        <v>0</v>
      </c>
      <c r="AI54" s="296">
        <v>0</v>
      </c>
      <c r="AJ54" s="296">
        <v>0</v>
      </c>
      <c r="AK54" s="296">
        <v>0</v>
      </c>
      <c r="AL54" s="296">
        <v>0</v>
      </c>
      <c r="AM54" s="296">
        <v>0</v>
      </c>
      <c r="AN54" s="296">
        <v>0</v>
      </c>
      <c r="AO54" s="296">
        <v>0</v>
      </c>
      <c r="AP54" s="296">
        <v>0</v>
      </c>
      <c r="AQ54" s="296">
        <v>0</v>
      </c>
      <c r="AR54" s="296">
        <v>0</v>
      </c>
      <c r="AS54" s="296">
        <v>0</v>
      </c>
      <c r="AT54" s="296">
        <v>0</v>
      </c>
      <c r="AU54" s="296">
        <v>0</v>
      </c>
      <c r="AV54" s="296">
        <v>0</v>
      </c>
      <c r="AW54" s="296">
        <v>0</v>
      </c>
      <c r="AX54" s="296">
        <v>0</v>
      </c>
      <c r="AY54" s="296">
        <v>0</v>
      </c>
      <c r="AZ54" s="296">
        <v>0</v>
      </c>
      <c r="BA54" s="296">
        <v>0</v>
      </c>
      <c r="BB54" s="296">
        <v>0</v>
      </c>
      <c r="BC54" s="296">
        <v>0</v>
      </c>
      <c r="BD54" s="296">
        <v>0</v>
      </c>
      <c r="BE54" s="296">
        <v>0</v>
      </c>
      <c r="BF54" s="296">
        <v>0</v>
      </c>
      <c r="BG54" s="296">
        <v>0</v>
      </c>
    </row>
    <row r="55" spans="1:59" s="189" customFormat="1" ht="47.25">
      <c r="A55" s="165" t="s">
        <v>519</v>
      </c>
      <c r="B55" s="166" t="s">
        <v>669</v>
      </c>
      <c r="C55" s="194" t="s">
        <v>700</v>
      </c>
      <c r="D55" s="194">
        <f t="shared" ref="D55:AI55" si="9">D56+D57</f>
        <v>0</v>
      </c>
      <c r="E55" s="194">
        <f t="shared" si="9"/>
        <v>0</v>
      </c>
      <c r="F55" s="194">
        <f t="shared" si="9"/>
        <v>0</v>
      </c>
      <c r="G55" s="194">
        <f t="shared" si="9"/>
        <v>0</v>
      </c>
      <c r="H55" s="194">
        <f t="shared" si="9"/>
        <v>0</v>
      </c>
      <c r="I55" s="194">
        <f t="shared" si="9"/>
        <v>0</v>
      </c>
      <c r="J55" s="194">
        <f t="shared" si="9"/>
        <v>0</v>
      </c>
      <c r="K55" s="194">
        <f t="shared" si="9"/>
        <v>0</v>
      </c>
      <c r="L55" s="194">
        <f t="shared" si="9"/>
        <v>0</v>
      </c>
      <c r="M55" s="194">
        <f t="shared" si="9"/>
        <v>0</v>
      </c>
      <c r="N55" s="194">
        <f t="shared" si="9"/>
        <v>0</v>
      </c>
      <c r="O55" s="194">
        <f t="shared" si="9"/>
        <v>0</v>
      </c>
      <c r="P55" s="194">
        <f t="shared" si="9"/>
        <v>0</v>
      </c>
      <c r="Q55" s="194">
        <f t="shared" si="9"/>
        <v>0</v>
      </c>
      <c r="R55" s="194">
        <f t="shared" si="9"/>
        <v>0</v>
      </c>
      <c r="S55" s="194">
        <f t="shared" si="9"/>
        <v>0</v>
      </c>
      <c r="T55" s="194">
        <f t="shared" si="9"/>
        <v>3.02</v>
      </c>
      <c r="U55" s="194">
        <f t="shared" si="9"/>
        <v>3.02</v>
      </c>
      <c r="V55" s="194">
        <f t="shared" si="9"/>
        <v>0</v>
      </c>
      <c r="W55" s="194">
        <f t="shared" si="9"/>
        <v>0</v>
      </c>
      <c r="X55" s="194">
        <f t="shared" si="9"/>
        <v>0</v>
      </c>
      <c r="Y55" s="194">
        <f t="shared" si="9"/>
        <v>0</v>
      </c>
      <c r="Z55" s="194">
        <f t="shared" si="9"/>
        <v>0</v>
      </c>
      <c r="AA55" s="194">
        <f t="shared" si="9"/>
        <v>0</v>
      </c>
      <c r="AB55" s="194">
        <f t="shared" si="9"/>
        <v>15.07</v>
      </c>
      <c r="AC55" s="194">
        <f t="shared" si="9"/>
        <v>15.07</v>
      </c>
      <c r="AD55" s="194">
        <f t="shared" si="9"/>
        <v>0</v>
      </c>
      <c r="AE55" s="194">
        <f t="shared" si="9"/>
        <v>0</v>
      </c>
      <c r="AF55" s="194">
        <f t="shared" si="9"/>
        <v>0</v>
      </c>
      <c r="AG55" s="194">
        <f t="shared" si="9"/>
        <v>0</v>
      </c>
      <c r="AH55" s="194">
        <f t="shared" si="9"/>
        <v>0</v>
      </c>
      <c r="AI55" s="194">
        <f t="shared" si="9"/>
        <v>0</v>
      </c>
      <c r="AJ55" s="194">
        <f t="shared" ref="AJ55:BG55" si="10">AJ56+AJ57</f>
        <v>0</v>
      </c>
      <c r="AK55" s="194">
        <f t="shared" si="10"/>
        <v>0</v>
      </c>
      <c r="AL55" s="194">
        <f t="shared" si="10"/>
        <v>0</v>
      </c>
      <c r="AM55" s="194">
        <f t="shared" si="10"/>
        <v>0</v>
      </c>
      <c r="AN55" s="194">
        <f t="shared" si="10"/>
        <v>0</v>
      </c>
      <c r="AO55" s="194">
        <f t="shared" si="10"/>
        <v>0</v>
      </c>
      <c r="AP55" s="194">
        <f t="shared" si="10"/>
        <v>0</v>
      </c>
      <c r="AQ55" s="194">
        <f t="shared" si="10"/>
        <v>0</v>
      </c>
      <c r="AR55" s="194">
        <f t="shared" si="10"/>
        <v>0</v>
      </c>
      <c r="AS55" s="194">
        <f t="shared" si="10"/>
        <v>0</v>
      </c>
      <c r="AT55" s="194">
        <f t="shared" si="10"/>
        <v>0</v>
      </c>
      <c r="AU55" s="194">
        <f t="shared" si="10"/>
        <v>0</v>
      </c>
      <c r="AV55" s="194">
        <f t="shared" si="10"/>
        <v>0</v>
      </c>
      <c r="AW55" s="194">
        <f t="shared" si="10"/>
        <v>0</v>
      </c>
      <c r="AX55" s="194">
        <f t="shared" si="10"/>
        <v>0</v>
      </c>
      <c r="AY55" s="194">
        <f t="shared" si="10"/>
        <v>0</v>
      </c>
      <c r="AZ55" s="194">
        <f t="shared" si="10"/>
        <v>0</v>
      </c>
      <c r="BA55" s="194">
        <f t="shared" si="10"/>
        <v>0</v>
      </c>
      <c r="BB55" s="194">
        <f t="shared" si="10"/>
        <v>0</v>
      </c>
      <c r="BC55" s="194">
        <f t="shared" si="10"/>
        <v>0</v>
      </c>
      <c r="BD55" s="194">
        <f t="shared" si="10"/>
        <v>0</v>
      </c>
      <c r="BE55" s="194">
        <f t="shared" si="10"/>
        <v>0</v>
      </c>
      <c r="BF55" s="194">
        <f t="shared" si="10"/>
        <v>0</v>
      </c>
      <c r="BG55" s="194">
        <f t="shared" si="10"/>
        <v>0</v>
      </c>
    </row>
    <row r="56" spans="1:59" s="189" customFormat="1" ht="31.5">
      <c r="A56" s="165" t="s">
        <v>564</v>
      </c>
      <c r="B56" s="166" t="s">
        <v>670</v>
      </c>
      <c r="C56" s="194" t="s">
        <v>700</v>
      </c>
      <c r="D56" s="194">
        <v>0</v>
      </c>
      <c r="E56" s="194">
        <v>0</v>
      </c>
      <c r="F56" s="194">
        <v>0</v>
      </c>
      <c r="G56" s="194">
        <v>0</v>
      </c>
      <c r="H56" s="194">
        <v>0</v>
      </c>
      <c r="I56" s="194">
        <v>0</v>
      </c>
      <c r="J56" s="194">
        <v>0</v>
      </c>
      <c r="K56" s="194">
        <v>0</v>
      </c>
      <c r="L56" s="194">
        <v>0</v>
      </c>
      <c r="M56" s="194">
        <v>0</v>
      </c>
      <c r="N56" s="194">
        <v>0</v>
      </c>
      <c r="O56" s="194">
        <v>0</v>
      </c>
      <c r="P56" s="194">
        <v>0</v>
      </c>
      <c r="Q56" s="194">
        <v>0</v>
      </c>
      <c r="R56" s="194">
        <v>0</v>
      </c>
      <c r="S56" s="194">
        <v>0</v>
      </c>
      <c r="T56" s="194">
        <v>0</v>
      </c>
      <c r="U56" s="194">
        <v>0</v>
      </c>
      <c r="V56" s="194">
        <v>0</v>
      </c>
      <c r="W56" s="194">
        <v>0</v>
      </c>
      <c r="X56" s="194">
        <v>0</v>
      </c>
      <c r="Y56" s="194">
        <v>0</v>
      </c>
      <c r="Z56" s="194">
        <v>0</v>
      </c>
      <c r="AA56" s="194">
        <v>0</v>
      </c>
      <c r="AB56" s="194">
        <v>0</v>
      </c>
      <c r="AC56" s="194">
        <v>0</v>
      </c>
      <c r="AD56" s="194">
        <v>0</v>
      </c>
      <c r="AE56" s="194">
        <v>0</v>
      </c>
      <c r="AF56" s="194">
        <v>0</v>
      </c>
      <c r="AG56" s="194">
        <v>0</v>
      </c>
      <c r="AH56" s="194">
        <v>0</v>
      </c>
      <c r="AI56" s="194">
        <v>0</v>
      </c>
      <c r="AJ56" s="194">
        <v>0</v>
      </c>
      <c r="AK56" s="194">
        <v>0</v>
      </c>
      <c r="AL56" s="194">
        <v>0</v>
      </c>
      <c r="AM56" s="194">
        <v>0</v>
      </c>
      <c r="AN56" s="194">
        <v>0</v>
      </c>
      <c r="AO56" s="194">
        <v>0</v>
      </c>
      <c r="AP56" s="194">
        <v>0</v>
      </c>
      <c r="AQ56" s="194">
        <v>0</v>
      </c>
      <c r="AR56" s="194">
        <v>0</v>
      </c>
      <c r="AS56" s="194">
        <v>0</v>
      </c>
      <c r="AT56" s="194">
        <v>0</v>
      </c>
      <c r="AU56" s="194">
        <v>0</v>
      </c>
      <c r="AV56" s="194">
        <v>0</v>
      </c>
      <c r="AW56" s="194">
        <v>0</v>
      </c>
      <c r="AX56" s="194">
        <v>0</v>
      </c>
      <c r="AY56" s="194">
        <v>0</v>
      </c>
      <c r="AZ56" s="194">
        <v>0</v>
      </c>
      <c r="BA56" s="194">
        <v>0</v>
      </c>
      <c r="BB56" s="194">
        <v>0</v>
      </c>
      <c r="BC56" s="194">
        <v>0</v>
      </c>
      <c r="BD56" s="194">
        <v>0</v>
      </c>
      <c r="BE56" s="194">
        <v>0</v>
      </c>
      <c r="BF56" s="194">
        <v>0</v>
      </c>
      <c r="BG56" s="194">
        <v>0</v>
      </c>
    </row>
    <row r="57" spans="1:59" ht="47.25">
      <c r="A57" s="165" t="s">
        <v>565</v>
      </c>
      <c r="B57" s="166" t="s">
        <v>671</v>
      </c>
      <c r="C57" s="194" t="s">
        <v>700</v>
      </c>
      <c r="D57" s="194">
        <f t="shared" ref="D57:AI57" si="11">SUM(D58:D60)</f>
        <v>0</v>
      </c>
      <c r="E57" s="194">
        <f t="shared" si="11"/>
        <v>0</v>
      </c>
      <c r="F57" s="194">
        <f t="shared" si="11"/>
        <v>0</v>
      </c>
      <c r="G57" s="194">
        <f t="shared" si="11"/>
        <v>0</v>
      </c>
      <c r="H57" s="194">
        <f t="shared" si="11"/>
        <v>0</v>
      </c>
      <c r="I57" s="194">
        <f t="shared" si="11"/>
        <v>0</v>
      </c>
      <c r="J57" s="194">
        <f t="shared" si="11"/>
        <v>0</v>
      </c>
      <c r="K57" s="194">
        <f t="shared" si="11"/>
        <v>0</v>
      </c>
      <c r="L57" s="194">
        <f t="shared" si="11"/>
        <v>0</v>
      </c>
      <c r="M57" s="194">
        <f t="shared" si="11"/>
        <v>0</v>
      </c>
      <c r="N57" s="194">
        <f t="shared" si="11"/>
        <v>0</v>
      </c>
      <c r="O57" s="194">
        <f t="shared" si="11"/>
        <v>0</v>
      </c>
      <c r="P57" s="194">
        <f t="shared" si="11"/>
        <v>0</v>
      </c>
      <c r="Q57" s="194">
        <f t="shared" si="11"/>
        <v>0</v>
      </c>
      <c r="R57" s="194">
        <f t="shared" si="11"/>
        <v>0</v>
      </c>
      <c r="S57" s="194">
        <f t="shared" si="11"/>
        <v>0</v>
      </c>
      <c r="T57" s="194">
        <f t="shared" si="11"/>
        <v>3.02</v>
      </c>
      <c r="U57" s="194">
        <f t="shared" si="11"/>
        <v>3.02</v>
      </c>
      <c r="V57" s="194">
        <f t="shared" si="11"/>
        <v>0</v>
      </c>
      <c r="W57" s="194">
        <f t="shared" si="11"/>
        <v>0</v>
      </c>
      <c r="X57" s="194">
        <f t="shared" si="11"/>
        <v>0</v>
      </c>
      <c r="Y57" s="194">
        <f t="shared" si="11"/>
        <v>0</v>
      </c>
      <c r="Z57" s="194">
        <f t="shared" si="11"/>
        <v>0</v>
      </c>
      <c r="AA57" s="194">
        <f t="shared" si="11"/>
        <v>0</v>
      </c>
      <c r="AB57" s="194">
        <f t="shared" si="11"/>
        <v>15.07</v>
      </c>
      <c r="AC57" s="194">
        <f t="shared" si="11"/>
        <v>15.07</v>
      </c>
      <c r="AD57" s="194">
        <f t="shared" si="11"/>
        <v>0</v>
      </c>
      <c r="AE57" s="194">
        <f t="shared" si="11"/>
        <v>0</v>
      </c>
      <c r="AF57" s="194">
        <f t="shared" si="11"/>
        <v>0</v>
      </c>
      <c r="AG57" s="194">
        <f t="shared" si="11"/>
        <v>0</v>
      </c>
      <c r="AH57" s="194">
        <f t="shared" si="11"/>
        <v>0</v>
      </c>
      <c r="AI57" s="194">
        <f t="shared" si="11"/>
        <v>0</v>
      </c>
      <c r="AJ57" s="194">
        <f t="shared" ref="AJ57:BO57" si="12">SUM(AJ58:AJ60)</f>
        <v>0</v>
      </c>
      <c r="AK57" s="194">
        <f t="shared" si="12"/>
        <v>0</v>
      </c>
      <c r="AL57" s="194">
        <f t="shared" si="12"/>
        <v>0</v>
      </c>
      <c r="AM57" s="194">
        <f t="shared" si="12"/>
        <v>0</v>
      </c>
      <c r="AN57" s="194">
        <f t="shared" si="12"/>
        <v>0</v>
      </c>
      <c r="AO57" s="194">
        <f t="shared" si="12"/>
        <v>0</v>
      </c>
      <c r="AP57" s="194">
        <f t="shared" si="12"/>
        <v>0</v>
      </c>
      <c r="AQ57" s="194">
        <f t="shared" si="12"/>
        <v>0</v>
      </c>
      <c r="AR57" s="194">
        <f t="shared" si="12"/>
        <v>0</v>
      </c>
      <c r="AS57" s="194">
        <f t="shared" si="12"/>
        <v>0</v>
      </c>
      <c r="AT57" s="194">
        <f t="shared" si="12"/>
        <v>0</v>
      </c>
      <c r="AU57" s="194">
        <f t="shared" si="12"/>
        <v>0</v>
      </c>
      <c r="AV57" s="194">
        <f t="shared" si="12"/>
        <v>0</v>
      </c>
      <c r="AW57" s="194">
        <f t="shared" si="12"/>
        <v>0</v>
      </c>
      <c r="AX57" s="194">
        <f t="shared" si="12"/>
        <v>0</v>
      </c>
      <c r="AY57" s="194">
        <f t="shared" si="12"/>
        <v>0</v>
      </c>
      <c r="AZ57" s="194">
        <f t="shared" si="12"/>
        <v>0</v>
      </c>
      <c r="BA57" s="194">
        <f t="shared" si="12"/>
        <v>0</v>
      </c>
      <c r="BB57" s="194">
        <f t="shared" si="12"/>
        <v>0</v>
      </c>
      <c r="BC57" s="194">
        <f t="shared" si="12"/>
        <v>0</v>
      </c>
      <c r="BD57" s="194">
        <f t="shared" si="12"/>
        <v>0</v>
      </c>
      <c r="BE57" s="194">
        <f t="shared" si="12"/>
        <v>0</v>
      </c>
      <c r="BF57" s="194">
        <f t="shared" si="12"/>
        <v>0</v>
      </c>
      <c r="BG57" s="194">
        <f t="shared" si="12"/>
        <v>0</v>
      </c>
    </row>
    <row r="58" spans="1:59" ht="63" customHeight="1">
      <c r="A58" s="219" t="s">
        <v>565</v>
      </c>
      <c r="B58" s="223" t="s">
        <v>989</v>
      </c>
      <c r="C58" s="225" t="s">
        <v>990</v>
      </c>
      <c r="D58" s="229">
        <v>0</v>
      </c>
      <c r="E58" s="229">
        <v>0</v>
      </c>
      <c r="F58" s="229">
        <v>0</v>
      </c>
      <c r="G58" s="229">
        <v>0</v>
      </c>
      <c r="H58" s="229">
        <v>0</v>
      </c>
      <c r="I58" s="229">
        <v>0</v>
      </c>
      <c r="J58" s="229">
        <v>0</v>
      </c>
      <c r="K58" s="229">
        <v>0</v>
      </c>
      <c r="L58" s="229">
        <v>0</v>
      </c>
      <c r="M58" s="229">
        <v>0</v>
      </c>
      <c r="N58" s="229">
        <v>0</v>
      </c>
      <c r="O58" s="229">
        <v>0</v>
      </c>
      <c r="P58" s="229">
        <v>0</v>
      </c>
      <c r="Q58" s="229">
        <v>0</v>
      </c>
      <c r="R58" s="229">
        <v>0</v>
      </c>
      <c r="S58" s="229">
        <v>0</v>
      </c>
      <c r="T58" s="229">
        <v>0.41</v>
      </c>
      <c r="U58" s="229">
        <v>0.41</v>
      </c>
      <c r="V58" s="229">
        <v>0</v>
      </c>
      <c r="W58" s="229">
        <v>0</v>
      </c>
      <c r="X58" s="229">
        <v>0</v>
      </c>
      <c r="Y58" s="229">
        <v>0</v>
      </c>
      <c r="Z58" s="229">
        <v>0</v>
      </c>
      <c r="AA58" s="229">
        <v>0</v>
      </c>
      <c r="AB58" s="229">
        <v>5.91</v>
      </c>
      <c r="AC58" s="229">
        <v>5.91</v>
      </c>
      <c r="AD58" s="229">
        <v>0</v>
      </c>
      <c r="AE58" s="229">
        <v>0</v>
      </c>
      <c r="AF58" s="229">
        <v>0</v>
      </c>
      <c r="AG58" s="229">
        <v>0</v>
      </c>
      <c r="AH58" s="229">
        <v>0</v>
      </c>
      <c r="AI58" s="229">
        <v>0</v>
      </c>
      <c r="AJ58" s="229">
        <v>0</v>
      </c>
      <c r="AK58" s="229">
        <v>0</v>
      </c>
      <c r="AL58" s="229">
        <v>0</v>
      </c>
      <c r="AM58" s="229">
        <v>0</v>
      </c>
      <c r="AN58" s="229">
        <v>0</v>
      </c>
      <c r="AO58" s="229">
        <v>0</v>
      </c>
      <c r="AP58" s="229">
        <v>0</v>
      </c>
      <c r="AQ58" s="229">
        <v>0</v>
      </c>
      <c r="AR58" s="229">
        <v>0</v>
      </c>
      <c r="AS58" s="229">
        <v>0</v>
      </c>
      <c r="AT58" s="229">
        <v>0</v>
      </c>
      <c r="AU58" s="229">
        <v>0</v>
      </c>
      <c r="AV58" s="229">
        <v>0</v>
      </c>
      <c r="AW58" s="229">
        <v>0</v>
      </c>
      <c r="AX58" s="229">
        <v>0</v>
      </c>
      <c r="AY58" s="229">
        <v>0</v>
      </c>
      <c r="AZ58" s="229">
        <v>0</v>
      </c>
      <c r="BA58" s="229">
        <v>0</v>
      </c>
      <c r="BB58" s="229">
        <v>0</v>
      </c>
      <c r="BC58" s="229">
        <v>0</v>
      </c>
      <c r="BD58" s="229">
        <v>0</v>
      </c>
      <c r="BE58" s="229">
        <v>0</v>
      </c>
      <c r="BF58" s="229">
        <v>0</v>
      </c>
      <c r="BG58" s="229">
        <v>0</v>
      </c>
    </row>
    <row r="59" spans="1:59" ht="63">
      <c r="A59" s="219" t="s">
        <v>565</v>
      </c>
      <c r="B59" s="223" t="s">
        <v>826</v>
      </c>
      <c r="C59" s="225" t="s">
        <v>862</v>
      </c>
      <c r="D59" s="229">
        <v>0</v>
      </c>
      <c r="E59" s="229">
        <v>0</v>
      </c>
      <c r="F59" s="229">
        <v>0</v>
      </c>
      <c r="G59" s="229">
        <v>0</v>
      </c>
      <c r="H59" s="229">
        <v>0</v>
      </c>
      <c r="I59" s="229">
        <v>0</v>
      </c>
      <c r="J59" s="229">
        <v>0</v>
      </c>
      <c r="K59" s="229">
        <v>0</v>
      </c>
      <c r="L59" s="229">
        <v>0</v>
      </c>
      <c r="M59" s="229">
        <v>0</v>
      </c>
      <c r="N59" s="229">
        <v>0</v>
      </c>
      <c r="O59" s="229">
        <v>0</v>
      </c>
      <c r="P59" s="229">
        <v>0</v>
      </c>
      <c r="Q59" s="229">
        <v>0</v>
      </c>
      <c r="R59" s="229">
        <v>0</v>
      </c>
      <c r="S59" s="229">
        <v>0</v>
      </c>
      <c r="T59" s="229">
        <v>2.61</v>
      </c>
      <c r="U59" s="229">
        <v>2.61</v>
      </c>
      <c r="V59" s="229">
        <v>0</v>
      </c>
      <c r="W59" s="229">
        <v>0</v>
      </c>
      <c r="X59" s="229">
        <v>0</v>
      </c>
      <c r="Y59" s="229">
        <v>0</v>
      </c>
      <c r="Z59" s="229">
        <v>0</v>
      </c>
      <c r="AA59" s="229">
        <v>0</v>
      </c>
      <c r="AB59" s="229">
        <v>4.96</v>
      </c>
      <c r="AC59" s="229">
        <v>4.96</v>
      </c>
      <c r="AD59" s="229">
        <v>0</v>
      </c>
      <c r="AE59" s="229">
        <v>0</v>
      </c>
      <c r="AF59" s="229">
        <v>0</v>
      </c>
      <c r="AG59" s="229">
        <v>0</v>
      </c>
      <c r="AH59" s="229">
        <v>0</v>
      </c>
      <c r="AI59" s="229">
        <v>0</v>
      </c>
      <c r="AJ59" s="229">
        <v>0</v>
      </c>
      <c r="AK59" s="229">
        <v>0</v>
      </c>
      <c r="AL59" s="229">
        <v>0</v>
      </c>
      <c r="AM59" s="229">
        <v>0</v>
      </c>
      <c r="AN59" s="229">
        <v>0</v>
      </c>
      <c r="AO59" s="229">
        <v>0</v>
      </c>
      <c r="AP59" s="229">
        <v>0</v>
      </c>
      <c r="AQ59" s="229">
        <v>0</v>
      </c>
      <c r="AR59" s="229">
        <v>0</v>
      </c>
      <c r="AS59" s="229">
        <v>0</v>
      </c>
      <c r="AT59" s="229">
        <v>0</v>
      </c>
      <c r="AU59" s="229">
        <v>0</v>
      </c>
      <c r="AV59" s="229">
        <v>0</v>
      </c>
      <c r="AW59" s="229">
        <v>0</v>
      </c>
      <c r="AX59" s="229">
        <v>0</v>
      </c>
      <c r="AY59" s="229">
        <v>0</v>
      </c>
      <c r="AZ59" s="229">
        <v>0</v>
      </c>
      <c r="BA59" s="229">
        <v>0</v>
      </c>
      <c r="BB59" s="229">
        <v>0</v>
      </c>
      <c r="BC59" s="229">
        <v>0</v>
      </c>
      <c r="BD59" s="229">
        <v>0</v>
      </c>
      <c r="BE59" s="229">
        <v>0</v>
      </c>
      <c r="BF59" s="229">
        <v>0</v>
      </c>
      <c r="BG59" s="229">
        <v>0</v>
      </c>
    </row>
    <row r="60" spans="1:59" ht="47.25">
      <c r="A60" s="219" t="s">
        <v>565</v>
      </c>
      <c r="B60" s="223" t="s">
        <v>993</v>
      </c>
      <c r="C60" s="225" t="s">
        <v>994</v>
      </c>
      <c r="D60" s="229">
        <v>0</v>
      </c>
      <c r="E60" s="229">
        <v>0</v>
      </c>
      <c r="F60" s="229">
        <v>0</v>
      </c>
      <c r="G60" s="229">
        <v>0</v>
      </c>
      <c r="H60" s="229">
        <v>0</v>
      </c>
      <c r="I60" s="229">
        <v>0</v>
      </c>
      <c r="J60" s="229">
        <v>0</v>
      </c>
      <c r="K60" s="229">
        <v>0</v>
      </c>
      <c r="L60" s="229">
        <v>0</v>
      </c>
      <c r="M60" s="229">
        <v>0</v>
      </c>
      <c r="N60" s="229">
        <v>0</v>
      </c>
      <c r="O60" s="229">
        <v>0</v>
      </c>
      <c r="P60" s="229">
        <v>0</v>
      </c>
      <c r="Q60" s="229">
        <v>0</v>
      </c>
      <c r="R60" s="229">
        <v>0</v>
      </c>
      <c r="S60" s="229">
        <v>0</v>
      </c>
      <c r="T60" s="229">
        <v>0</v>
      </c>
      <c r="U60" s="229">
        <v>0</v>
      </c>
      <c r="V60" s="229">
        <v>0</v>
      </c>
      <c r="W60" s="229">
        <v>0</v>
      </c>
      <c r="X60" s="229">
        <v>0</v>
      </c>
      <c r="Y60" s="229">
        <v>0</v>
      </c>
      <c r="Z60" s="229">
        <v>0</v>
      </c>
      <c r="AA60" s="229">
        <v>0</v>
      </c>
      <c r="AB60" s="229">
        <v>4.2</v>
      </c>
      <c r="AC60" s="229">
        <v>4.2</v>
      </c>
      <c r="AD60" s="229">
        <v>0</v>
      </c>
      <c r="AE60" s="229">
        <v>0</v>
      </c>
      <c r="AF60" s="229">
        <v>0</v>
      </c>
      <c r="AG60" s="229">
        <v>0</v>
      </c>
      <c r="AH60" s="229">
        <v>0</v>
      </c>
      <c r="AI60" s="229">
        <v>0</v>
      </c>
      <c r="AJ60" s="229">
        <v>0</v>
      </c>
      <c r="AK60" s="229">
        <v>0</v>
      </c>
      <c r="AL60" s="229">
        <v>0</v>
      </c>
      <c r="AM60" s="229">
        <v>0</v>
      </c>
      <c r="AN60" s="229">
        <v>0</v>
      </c>
      <c r="AO60" s="229">
        <v>0</v>
      </c>
      <c r="AP60" s="229">
        <v>0</v>
      </c>
      <c r="AQ60" s="229">
        <v>0</v>
      </c>
      <c r="AR60" s="229">
        <v>0</v>
      </c>
      <c r="AS60" s="229">
        <v>0</v>
      </c>
      <c r="AT60" s="229">
        <v>0</v>
      </c>
      <c r="AU60" s="229">
        <v>0</v>
      </c>
      <c r="AV60" s="229">
        <v>0</v>
      </c>
      <c r="AW60" s="229">
        <v>0</v>
      </c>
      <c r="AX60" s="229">
        <v>0</v>
      </c>
      <c r="AY60" s="229">
        <v>0</v>
      </c>
      <c r="AZ60" s="229">
        <v>0</v>
      </c>
      <c r="BA60" s="229">
        <v>0</v>
      </c>
      <c r="BB60" s="229">
        <v>0</v>
      </c>
      <c r="BC60" s="229">
        <v>0</v>
      </c>
      <c r="BD60" s="229">
        <v>0</v>
      </c>
      <c r="BE60" s="229">
        <v>0</v>
      </c>
      <c r="BF60" s="229">
        <v>0</v>
      </c>
      <c r="BG60" s="229">
        <v>0</v>
      </c>
    </row>
    <row r="61" spans="1:59" ht="47.25">
      <c r="A61" s="67" t="s">
        <v>520</v>
      </c>
      <c r="B61" s="113" t="s">
        <v>672</v>
      </c>
      <c r="C61" s="241" t="s">
        <v>700</v>
      </c>
      <c r="D61" s="241">
        <v>0</v>
      </c>
      <c r="E61" s="241">
        <v>0</v>
      </c>
      <c r="F61" s="241">
        <v>0</v>
      </c>
      <c r="G61" s="241">
        <v>0</v>
      </c>
      <c r="H61" s="241">
        <v>0</v>
      </c>
      <c r="I61" s="241">
        <v>0</v>
      </c>
      <c r="J61" s="241">
        <v>0</v>
      </c>
      <c r="K61" s="241">
        <v>0</v>
      </c>
      <c r="L61" s="241">
        <v>0</v>
      </c>
      <c r="M61" s="241">
        <v>0</v>
      </c>
      <c r="N61" s="241">
        <v>0</v>
      </c>
      <c r="O61" s="241">
        <v>0</v>
      </c>
      <c r="P61" s="241">
        <v>0</v>
      </c>
      <c r="Q61" s="241">
        <v>0</v>
      </c>
      <c r="R61" s="241">
        <v>0</v>
      </c>
      <c r="S61" s="241">
        <v>0</v>
      </c>
      <c r="T61" s="241">
        <v>0</v>
      </c>
      <c r="U61" s="241">
        <v>0</v>
      </c>
      <c r="V61" s="241">
        <v>0</v>
      </c>
      <c r="W61" s="241">
        <v>0</v>
      </c>
      <c r="X61" s="241">
        <v>0</v>
      </c>
      <c r="Y61" s="241">
        <v>0</v>
      </c>
      <c r="Z61" s="241">
        <v>0</v>
      </c>
      <c r="AA61" s="241">
        <v>0</v>
      </c>
      <c r="AB61" s="241">
        <v>0</v>
      </c>
      <c r="AC61" s="241">
        <v>0</v>
      </c>
      <c r="AD61" s="241">
        <v>0</v>
      </c>
      <c r="AE61" s="241">
        <v>0</v>
      </c>
      <c r="AF61" s="241">
        <v>0</v>
      </c>
      <c r="AG61" s="241">
        <v>0</v>
      </c>
      <c r="AH61" s="241">
        <v>0</v>
      </c>
      <c r="AI61" s="241">
        <v>0</v>
      </c>
      <c r="AJ61" s="241">
        <v>0</v>
      </c>
      <c r="AK61" s="241">
        <v>0</v>
      </c>
      <c r="AL61" s="241">
        <v>0</v>
      </c>
      <c r="AM61" s="241">
        <v>0</v>
      </c>
      <c r="AN61" s="241">
        <v>0</v>
      </c>
      <c r="AO61" s="241">
        <v>0</v>
      </c>
      <c r="AP61" s="241">
        <v>0</v>
      </c>
      <c r="AQ61" s="241">
        <v>0</v>
      </c>
      <c r="AR61" s="241">
        <v>0</v>
      </c>
      <c r="AS61" s="241">
        <v>0</v>
      </c>
      <c r="AT61" s="241">
        <v>0</v>
      </c>
      <c r="AU61" s="241">
        <v>0</v>
      </c>
      <c r="AV61" s="241">
        <v>0</v>
      </c>
      <c r="AW61" s="241">
        <v>0</v>
      </c>
      <c r="AX61" s="241">
        <v>0</v>
      </c>
      <c r="AY61" s="241">
        <v>0</v>
      </c>
      <c r="AZ61" s="241">
        <v>0</v>
      </c>
      <c r="BA61" s="241">
        <v>0</v>
      </c>
      <c r="BB61" s="241">
        <v>0</v>
      </c>
      <c r="BC61" s="241">
        <v>0</v>
      </c>
      <c r="BD61" s="241">
        <v>0</v>
      </c>
      <c r="BE61" s="241">
        <v>0</v>
      </c>
      <c r="BF61" s="241">
        <v>0</v>
      </c>
      <c r="BG61" s="241">
        <v>0</v>
      </c>
    </row>
    <row r="62" spans="1:59" ht="47.25">
      <c r="A62" s="67" t="s">
        <v>568</v>
      </c>
      <c r="B62" s="113" t="s">
        <v>673</v>
      </c>
      <c r="C62" s="241" t="s">
        <v>700</v>
      </c>
      <c r="D62" s="241">
        <v>0</v>
      </c>
      <c r="E62" s="241">
        <v>0</v>
      </c>
      <c r="F62" s="241">
        <v>0</v>
      </c>
      <c r="G62" s="241">
        <v>0</v>
      </c>
      <c r="H62" s="241">
        <v>0</v>
      </c>
      <c r="I62" s="241">
        <v>0</v>
      </c>
      <c r="J62" s="241">
        <v>0</v>
      </c>
      <c r="K62" s="241">
        <v>0</v>
      </c>
      <c r="L62" s="241">
        <v>0</v>
      </c>
      <c r="M62" s="241">
        <v>0</v>
      </c>
      <c r="N62" s="241">
        <v>0</v>
      </c>
      <c r="O62" s="241">
        <v>0</v>
      </c>
      <c r="P62" s="241">
        <v>0</v>
      </c>
      <c r="Q62" s="241">
        <v>0</v>
      </c>
      <c r="R62" s="241">
        <v>0</v>
      </c>
      <c r="S62" s="241">
        <v>0</v>
      </c>
      <c r="T62" s="241">
        <v>0</v>
      </c>
      <c r="U62" s="241">
        <v>0</v>
      </c>
      <c r="V62" s="241">
        <v>0</v>
      </c>
      <c r="W62" s="241">
        <v>0</v>
      </c>
      <c r="X62" s="241">
        <v>0</v>
      </c>
      <c r="Y62" s="241">
        <v>0</v>
      </c>
      <c r="Z62" s="241">
        <v>0</v>
      </c>
      <c r="AA62" s="241">
        <v>0</v>
      </c>
      <c r="AB62" s="241">
        <v>0</v>
      </c>
      <c r="AC62" s="241">
        <v>0</v>
      </c>
      <c r="AD62" s="241">
        <v>0</v>
      </c>
      <c r="AE62" s="241">
        <v>0</v>
      </c>
      <c r="AF62" s="241">
        <v>0</v>
      </c>
      <c r="AG62" s="241">
        <v>0</v>
      </c>
      <c r="AH62" s="241">
        <v>0</v>
      </c>
      <c r="AI62" s="241">
        <v>0</v>
      </c>
      <c r="AJ62" s="241">
        <v>0</v>
      </c>
      <c r="AK62" s="241">
        <v>0</v>
      </c>
      <c r="AL62" s="241">
        <v>0</v>
      </c>
      <c r="AM62" s="241">
        <v>0</v>
      </c>
      <c r="AN62" s="241">
        <v>0</v>
      </c>
      <c r="AO62" s="241">
        <v>0</v>
      </c>
      <c r="AP62" s="241">
        <v>0</v>
      </c>
      <c r="AQ62" s="241">
        <v>0</v>
      </c>
      <c r="AR62" s="241">
        <v>0</v>
      </c>
      <c r="AS62" s="241">
        <v>0</v>
      </c>
      <c r="AT62" s="241">
        <v>0</v>
      </c>
      <c r="AU62" s="241">
        <v>0</v>
      </c>
      <c r="AV62" s="241">
        <v>0</v>
      </c>
      <c r="AW62" s="241">
        <v>0</v>
      </c>
      <c r="AX62" s="241">
        <v>0</v>
      </c>
      <c r="AY62" s="241">
        <v>0</v>
      </c>
      <c r="AZ62" s="241">
        <v>0</v>
      </c>
      <c r="BA62" s="241">
        <v>0</v>
      </c>
      <c r="BB62" s="241">
        <v>0</v>
      </c>
      <c r="BC62" s="241">
        <v>0</v>
      </c>
      <c r="BD62" s="241">
        <v>0</v>
      </c>
      <c r="BE62" s="241">
        <v>0</v>
      </c>
      <c r="BF62" s="241">
        <v>0</v>
      </c>
      <c r="BG62" s="241">
        <v>0</v>
      </c>
    </row>
    <row r="63" spans="1:59" ht="47.25">
      <c r="A63" s="67" t="s">
        <v>569</v>
      </c>
      <c r="B63" s="113" t="s">
        <v>674</v>
      </c>
      <c r="C63" s="241" t="s">
        <v>700</v>
      </c>
      <c r="D63" s="241">
        <v>0</v>
      </c>
      <c r="E63" s="241">
        <v>0</v>
      </c>
      <c r="F63" s="241">
        <v>0</v>
      </c>
      <c r="G63" s="241">
        <v>0</v>
      </c>
      <c r="H63" s="241">
        <v>0</v>
      </c>
      <c r="I63" s="241">
        <v>0</v>
      </c>
      <c r="J63" s="241">
        <v>0</v>
      </c>
      <c r="K63" s="241">
        <v>0</v>
      </c>
      <c r="L63" s="241">
        <v>0</v>
      </c>
      <c r="M63" s="241">
        <v>0</v>
      </c>
      <c r="N63" s="241">
        <v>0</v>
      </c>
      <c r="O63" s="241">
        <v>0</v>
      </c>
      <c r="P63" s="241">
        <v>0</v>
      </c>
      <c r="Q63" s="241">
        <v>0</v>
      </c>
      <c r="R63" s="241">
        <v>0</v>
      </c>
      <c r="S63" s="241">
        <v>0</v>
      </c>
      <c r="T63" s="241">
        <v>0</v>
      </c>
      <c r="U63" s="241">
        <v>0</v>
      </c>
      <c r="V63" s="241">
        <v>0</v>
      </c>
      <c r="W63" s="241">
        <v>0</v>
      </c>
      <c r="X63" s="241">
        <v>0</v>
      </c>
      <c r="Y63" s="241">
        <v>0</v>
      </c>
      <c r="Z63" s="241">
        <v>0</v>
      </c>
      <c r="AA63" s="241">
        <v>0</v>
      </c>
      <c r="AB63" s="241">
        <v>0</v>
      </c>
      <c r="AC63" s="241">
        <v>0</v>
      </c>
      <c r="AD63" s="241">
        <v>0</v>
      </c>
      <c r="AE63" s="241">
        <v>0</v>
      </c>
      <c r="AF63" s="241">
        <v>0</v>
      </c>
      <c r="AG63" s="241">
        <v>0</v>
      </c>
      <c r="AH63" s="241">
        <v>0</v>
      </c>
      <c r="AI63" s="241">
        <v>0</v>
      </c>
      <c r="AJ63" s="241">
        <v>0</v>
      </c>
      <c r="AK63" s="241">
        <v>0</v>
      </c>
      <c r="AL63" s="241">
        <v>0</v>
      </c>
      <c r="AM63" s="241">
        <v>0</v>
      </c>
      <c r="AN63" s="241">
        <v>0</v>
      </c>
      <c r="AO63" s="241">
        <v>0</v>
      </c>
      <c r="AP63" s="241">
        <v>0</v>
      </c>
      <c r="AQ63" s="241">
        <v>0</v>
      </c>
      <c r="AR63" s="241">
        <v>0</v>
      </c>
      <c r="AS63" s="241">
        <v>0</v>
      </c>
      <c r="AT63" s="241">
        <v>0</v>
      </c>
      <c r="AU63" s="241">
        <v>0</v>
      </c>
      <c r="AV63" s="241">
        <v>0</v>
      </c>
      <c r="AW63" s="241">
        <v>0</v>
      </c>
      <c r="AX63" s="241">
        <v>0</v>
      </c>
      <c r="AY63" s="241">
        <v>0</v>
      </c>
      <c r="AZ63" s="241">
        <v>0</v>
      </c>
      <c r="BA63" s="241">
        <v>0</v>
      </c>
      <c r="BB63" s="241">
        <v>0</v>
      </c>
      <c r="BC63" s="241">
        <v>0</v>
      </c>
      <c r="BD63" s="241">
        <v>0</v>
      </c>
      <c r="BE63" s="241">
        <v>0</v>
      </c>
      <c r="BF63" s="241">
        <v>0</v>
      </c>
      <c r="BG63" s="241">
        <v>0</v>
      </c>
    </row>
    <row r="64" spans="1:59" ht="47.25">
      <c r="A64" s="67" t="s">
        <v>570</v>
      </c>
      <c r="B64" s="113" t="s">
        <v>675</v>
      </c>
      <c r="C64" s="241" t="s">
        <v>700</v>
      </c>
      <c r="D64" s="241">
        <v>0</v>
      </c>
      <c r="E64" s="241">
        <v>0</v>
      </c>
      <c r="F64" s="241">
        <v>0</v>
      </c>
      <c r="G64" s="241">
        <v>0</v>
      </c>
      <c r="H64" s="241">
        <v>0</v>
      </c>
      <c r="I64" s="241">
        <v>0</v>
      </c>
      <c r="J64" s="241">
        <v>0</v>
      </c>
      <c r="K64" s="241">
        <v>0</v>
      </c>
      <c r="L64" s="241">
        <v>0</v>
      </c>
      <c r="M64" s="241">
        <v>0</v>
      </c>
      <c r="N64" s="241">
        <v>0</v>
      </c>
      <c r="O64" s="241">
        <v>0</v>
      </c>
      <c r="P64" s="241">
        <v>0</v>
      </c>
      <c r="Q64" s="241">
        <v>0</v>
      </c>
      <c r="R64" s="241">
        <v>0</v>
      </c>
      <c r="S64" s="241">
        <v>0</v>
      </c>
      <c r="T64" s="241">
        <v>0</v>
      </c>
      <c r="U64" s="241">
        <v>0</v>
      </c>
      <c r="V64" s="241">
        <v>0</v>
      </c>
      <c r="W64" s="241">
        <v>0</v>
      </c>
      <c r="X64" s="241">
        <v>0</v>
      </c>
      <c r="Y64" s="241">
        <v>0</v>
      </c>
      <c r="Z64" s="241">
        <v>0</v>
      </c>
      <c r="AA64" s="241">
        <v>0</v>
      </c>
      <c r="AB64" s="241">
        <v>0</v>
      </c>
      <c r="AC64" s="241">
        <v>0</v>
      </c>
      <c r="AD64" s="241">
        <v>0</v>
      </c>
      <c r="AE64" s="241">
        <v>0</v>
      </c>
      <c r="AF64" s="241">
        <v>0</v>
      </c>
      <c r="AG64" s="241">
        <v>0</v>
      </c>
      <c r="AH64" s="241">
        <v>0</v>
      </c>
      <c r="AI64" s="241">
        <v>0</v>
      </c>
      <c r="AJ64" s="241">
        <v>0</v>
      </c>
      <c r="AK64" s="241">
        <v>0</v>
      </c>
      <c r="AL64" s="241">
        <v>0</v>
      </c>
      <c r="AM64" s="241">
        <v>0</v>
      </c>
      <c r="AN64" s="241">
        <v>0</v>
      </c>
      <c r="AO64" s="241">
        <v>0</v>
      </c>
      <c r="AP64" s="241">
        <v>0</v>
      </c>
      <c r="AQ64" s="241">
        <v>0</v>
      </c>
      <c r="AR64" s="241">
        <v>0</v>
      </c>
      <c r="AS64" s="241">
        <v>0</v>
      </c>
      <c r="AT64" s="241">
        <v>0</v>
      </c>
      <c r="AU64" s="241">
        <v>0</v>
      </c>
      <c r="AV64" s="241">
        <v>0</v>
      </c>
      <c r="AW64" s="241">
        <v>0</v>
      </c>
      <c r="AX64" s="241">
        <v>0</v>
      </c>
      <c r="AY64" s="241">
        <v>0</v>
      </c>
      <c r="AZ64" s="241">
        <v>0</v>
      </c>
      <c r="BA64" s="241">
        <v>0</v>
      </c>
      <c r="BB64" s="241">
        <v>0</v>
      </c>
      <c r="BC64" s="241">
        <v>0</v>
      </c>
      <c r="BD64" s="241">
        <v>0</v>
      </c>
      <c r="BE64" s="241">
        <v>0</v>
      </c>
      <c r="BF64" s="241">
        <v>0</v>
      </c>
      <c r="BG64" s="241">
        <v>0</v>
      </c>
    </row>
    <row r="65" spans="1:59" ht="47.25">
      <c r="A65" s="67" t="s">
        <v>571</v>
      </c>
      <c r="B65" s="113" t="s">
        <v>676</v>
      </c>
      <c r="C65" s="241" t="s">
        <v>700</v>
      </c>
      <c r="D65" s="241">
        <v>0</v>
      </c>
      <c r="E65" s="241">
        <v>0</v>
      </c>
      <c r="F65" s="241">
        <v>0</v>
      </c>
      <c r="G65" s="241">
        <v>0</v>
      </c>
      <c r="H65" s="241">
        <v>0</v>
      </c>
      <c r="I65" s="241">
        <v>0</v>
      </c>
      <c r="J65" s="241">
        <v>0</v>
      </c>
      <c r="K65" s="241">
        <v>0</v>
      </c>
      <c r="L65" s="241">
        <v>0</v>
      </c>
      <c r="M65" s="241">
        <v>0</v>
      </c>
      <c r="N65" s="241">
        <v>0</v>
      </c>
      <c r="O65" s="241">
        <v>0</v>
      </c>
      <c r="P65" s="241">
        <v>0</v>
      </c>
      <c r="Q65" s="241">
        <v>0</v>
      </c>
      <c r="R65" s="241">
        <v>0</v>
      </c>
      <c r="S65" s="241">
        <v>0</v>
      </c>
      <c r="T65" s="241">
        <v>0</v>
      </c>
      <c r="U65" s="241">
        <v>0</v>
      </c>
      <c r="V65" s="241">
        <v>0</v>
      </c>
      <c r="W65" s="241">
        <v>0</v>
      </c>
      <c r="X65" s="241">
        <v>0</v>
      </c>
      <c r="Y65" s="241">
        <v>0</v>
      </c>
      <c r="Z65" s="241">
        <v>0</v>
      </c>
      <c r="AA65" s="241">
        <v>0</v>
      </c>
      <c r="AB65" s="241">
        <v>0</v>
      </c>
      <c r="AC65" s="241">
        <v>0</v>
      </c>
      <c r="AD65" s="241">
        <v>0</v>
      </c>
      <c r="AE65" s="241">
        <v>0</v>
      </c>
      <c r="AF65" s="241">
        <v>0</v>
      </c>
      <c r="AG65" s="241">
        <v>0</v>
      </c>
      <c r="AH65" s="241">
        <v>0</v>
      </c>
      <c r="AI65" s="241">
        <v>0</v>
      </c>
      <c r="AJ65" s="241">
        <v>0</v>
      </c>
      <c r="AK65" s="241">
        <v>0</v>
      </c>
      <c r="AL65" s="241">
        <v>0</v>
      </c>
      <c r="AM65" s="241">
        <v>0</v>
      </c>
      <c r="AN65" s="241">
        <v>0</v>
      </c>
      <c r="AO65" s="241">
        <v>0</v>
      </c>
      <c r="AP65" s="241">
        <v>0</v>
      </c>
      <c r="AQ65" s="241">
        <v>0</v>
      </c>
      <c r="AR65" s="241">
        <v>0</v>
      </c>
      <c r="AS65" s="241">
        <v>0</v>
      </c>
      <c r="AT65" s="241">
        <v>0</v>
      </c>
      <c r="AU65" s="241">
        <v>0</v>
      </c>
      <c r="AV65" s="241">
        <v>0</v>
      </c>
      <c r="AW65" s="241">
        <v>0</v>
      </c>
      <c r="AX65" s="241">
        <v>0</v>
      </c>
      <c r="AY65" s="241">
        <v>0</v>
      </c>
      <c r="AZ65" s="241">
        <v>0</v>
      </c>
      <c r="BA65" s="241">
        <v>0</v>
      </c>
      <c r="BB65" s="241">
        <v>0</v>
      </c>
      <c r="BC65" s="241">
        <v>0</v>
      </c>
      <c r="BD65" s="241">
        <v>0</v>
      </c>
      <c r="BE65" s="241">
        <v>0</v>
      </c>
      <c r="BF65" s="241">
        <v>0</v>
      </c>
      <c r="BG65" s="241">
        <v>0</v>
      </c>
    </row>
    <row r="66" spans="1:59" ht="63">
      <c r="A66" s="67" t="s">
        <v>677</v>
      </c>
      <c r="B66" s="113" t="s">
        <v>678</v>
      </c>
      <c r="C66" s="241" t="s">
        <v>700</v>
      </c>
      <c r="D66" s="241">
        <v>0</v>
      </c>
      <c r="E66" s="241">
        <v>0</v>
      </c>
      <c r="F66" s="241">
        <v>0</v>
      </c>
      <c r="G66" s="241">
        <v>0</v>
      </c>
      <c r="H66" s="241">
        <v>0</v>
      </c>
      <c r="I66" s="241">
        <v>0</v>
      </c>
      <c r="J66" s="241">
        <v>0</v>
      </c>
      <c r="K66" s="241">
        <v>0</v>
      </c>
      <c r="L66" s="241">
        <v>0</v>
      </c>
      <c r="M66" s="241">
        <v>0</v>
      </c>
      <c r="N66" s="241">
        <v>0</v>
      </c>
      <c r="O66" s="241">
        <v>0</v>
      </c>
      <c r="P66" s="241">
        <v>0</v>
      </c>
      <c r="Q66" s="241">
        <v>0</v>
      </c>
      <c r="R66" s="241">
        <v>0</v>
      </c>
      <c r="S66" s="241">
        <v>0</v>
      </c>
      <c r="T66" s="241">
        <v>0</v>
      </c>
      <c r="U66" s="241">
        <v>0</v>
      </c>
      <c r="V66" s="241">
        <v>0</v>
      </c>
      <c r="W66" s="241">
        <v>0</v>
      </c>
      <c r="X66" s="241">
        <v>0</v>
      </c>
      <c r="Y66" s="241">
        <v>0</v>
      </c>
      <c r="Z66" s="241">
        <v>0</v>
      </c>
      <c r="AA66" s="241">
        <v>0</v>
      </c>
      <c r="AB66" s="241">
        <v>0</v>
      </c>
      <c r="AC66" s="241">
        <v>0</v>
      </c>
      <c r="AD66" s="241">
        <v>0</v>
      </c>
      <c r="AE66" s="241">
        <v>0</v>
      </c>
      <c r="AF66" s="241">
        <v>0</v>
      </c>
      <c r="AG66" s="241">
        <v>0</v>
      </c>
      <c r="AH66" s="241">
        <v>0</v>
      </c>
      <c r="AI66" s="241">
        <v>0</v>
      </c>
      <c r="AJ66" s="241">
        <v>0</v>
      </c>
      <c r="AK66" s="241">
        <v>0</v>
      </c>
      <c r="AL66" s="241">
        <v>0</v>
      </c>
      <c r="AM66" s="241">
        <v>0</v>
      </c>
      <c r="AN66" s="241">
        <v>0</v>
      </c>
      <c r="AO66" s="241">
        <v>0</v>
      </c>
      <c r="AP66" s="241">
        <v>0</v>
      </c>
      <c r="AQ66" s="241">
        <v>0</v>
      </c>
      <c r="AR66" s="241">
        <v>0</v>
      </c>
      <c r="AS66" s="241">
        <v>0</v>
      </c>
      <c r="AT66" s="241">
        <v>0</v>
      </c>
      <c r="AU66" s="241">
        <v>0</v>
      </c>
      <c r="AV66" s="241">
        <v>0</v>
      </c>
      <c r="AW66" s="241">
        <v>0</v>
      </c>
      <c r="AX66" s="241">
        <v>0</v>
      </c>
      <c r="AY66" s="241">
        <v>0</v>
      </c>
      <c r="AZ66" s="241">
        <v>0</v>
      </c>
      <c r="BA66" s="241">
        <v>0</v>
      </c>
      <c r="BB66" s="241">
        <v>0</v>
      </c>
      <c r="BC66" s="241">
        <v>0</v>
      </c>
      <c r="BD66" s="241">
        <v>0</v>
      </c>
      <c r="BE66" s="241">
        <v>0</v>
      </c>
      <c r="BF66" s="241">
        <v>0</v>
      </c>
      <c r="BG66" s="241">
        <v>0</v>
      </c>
    </row>
    <row r="67" spans="1:59" ht="63">
      <c r="A67" s="67" t="s">
        <v>679</v>
      </c>
      <c r="B67" s="113" t="s">
        <v>680</v>
      </c>
      <c r="C67" s="241" t="s">
        <v>700</v>
      </c>
      <c r="D67" s="241">
        <v>0</v>
      </c>
      <c r="E67" s="241">
        <v>0</v>
      </c>
      <c r="F67" s="241">
        <v>0</v>
      </c>
      <c r="G67" s="241">
        <v>0</v>
      </c>
      <c r="H67" s="241">
        <v>0</v>
      </c>
      <c r="I67" s="241">
        <v>0</v>
      </c>
      <c r="J67" s="241">
        <v>0</v>
      </c>
      <c r="K67" s="241">
        <v>0</v>
      </c>
      <c r="L67" s="241">
        <v>0</v>
      </c>
      <c r="M67" s="241">
        <v>0</v>
      </c>
      <c r="N67" s="241">
        <v>0</v>
      </c>
      <c r="O67" s="241">
        <v>0</v>
      </c>
      <c r="P67" s="241">
        <v>0</v>
      </c>
      <c r="Q67" s="241">
        <v>0</v>
      </c>
      <c r="R67" s="241">
        <v>0</v>
      </c>
      <c r="S67" s="241">
        <v>0</v>
      </c>
      <c r="T67" s="241">
        <v>0</v>
      </c>
      <c r="U67" s="241">
        <v>0</v>
      </c>
      <c r="V67" s="241">
        <v>0</v>
      </c>
      <c r="W67" s="241">
        <v>0</v>
      </c>
      <c r="X67" s="241">
        <v>0</v>
      </c>
      <c r="Y67" s="241">
        <v>0</v>
      </c>
      <c r="Z67" s="241">
        <v>0</v>
      </c>
      <c r="AA67" s="241">
        <v>0</v>
      </c>
      <c r="AB67" s="241">
        <v>0</v>
      </c>
      <c r="AC67" s="241">
        <v>0</v>
      </c>
      <c r="AD67" s="241">
        <v>0</v>
      </c>
      <c r="AE67" s="241">
        <v>0</v>
      </c>
      <c r="AF67" s="241">
        <v>0</v>
      </c>
      <c r="AG67" s="241">
        <v>0</v>
      </c>
      <c r="AH67" s="241">
        <v>0</v>
      </c>
      <c r="AI67" s="241">
        <v>0</v>
      </c>
      <c r="AJ67" s="241">
        <v>0</v>
      </c>
      <c r="AK67" s="241">
        <v>0</v>
      </c>
      <c r="AL67" s="241">
        <v>0</v>
      </c>
      <c r="AM67" s="241">
        <v>0</v>
      </c>
      <c r="AN67" s="241">
        <v>0</v>
      </c>
      <c r="AO67" s="241">
        <v>0</v>
      </c>
      <c r="AP67" s="241">
        <v>0</v>
      </c>
      <c r="AQ67" s="241">
        <v>0</v>
      </c>
      <c r="AR67" s="241">
        <v>0</v>
      </c>
      <c r="AS67" s="241">
        <v>0</v>
      </c>
      <c r="AT67" s="241">
        <v>0</v>
      </c>
      <c r="AU67" s="241">
        <v>0</v>
      </c>
      <c r="AV67" s="241">
        <v>0</v>
      </c>
      <c r="AW67" s="241">
        <v>0</v>
      </c>
      <c r="AX67" s="241">
        <v>0</v>
      </c>
      <c r="AY67" s="241">
        <v>0</v>
      </c>
      <c r="AZ67" s="241">
        <v>0</v>
      </c>
      <c r="BA67" s="241">
        <v>0</v>
      </c>
      <c r="BB67" s="241">
        <v>0</v>
      </c>
      <c r="BC67" s="241">
        <v>0</v>
      </c>
      <c r="BD67" s="241">
        <v>0</v>
      </c>
      <c r="BE67" s="241">
        <v>0</v>
      </c>
      <c r="BF67" s="241">
        <v>0</v>
      </c>
      <c r="BG67" s="241">
        <v>0</v>
      </c>
    </row>
    <row r="68" spans="1:59" ht="63">
      <c r="A68" s="67" t="s">
        <v>681</v>
      </c>
      <c r="B68" s="113" t="s">
        <v>682</v>
      </c>
      <c r="C68" s="241" t="s">
        <v>700</v>
      </c>
      <c r="D68" s="241">
        <v>0</v>
      </c>
      <c r="E68" s="241">
        <v>0</v>
      </c>
      <c r="F68" s="241">
        <v>0</v>
      </c>
      <c r="G68" s="241">
        <v>0</v>
      </c>
      <c r="H68" s="241">
        <v>0</v>
      </c>
      <c r="I68" s="241">
        <v>0</v>
      </c>
      <c r="J68" s="241">
        <v>0</v>
      </c>
      <c r="K68" s="241">
        <v>0</v>
      </c>
      <c r="L68" s="241">
        <v>0</v>
      </c>
      <c r="M68" s="241">
        <v>0</v>
      </c>
      <c r="N68" s="241">
        <v>0</v>
      </c>
      <c r="O68" s="241">
        <v>0</v>
      </c>
      <c r="P68" s="241">
        <v>0</v>
      </c>
      <c r="Q68" s="241">
        <v>0</v>
      </c>
      <c r="R68" s="241">
        <v>0</v>
      </c>
      <c r="S68" s="241">
        <v>0</v>
      </c>
      <c r="T68" s="241">
        <v>0</v>
      </c>
      <c r="U68" s="241">
        <v>0</v>
      </c>
      <c r="V68" s="241">
        <v>0</v>
      </c>
      <c r="W68" s="241">
        <v>0</v>
      </c>
      <c r="X68" s="241">
        <v>0</v>
      </c>
      <c r="Y68" s="241">
        <v>0</v>
      </c>
      <c r="Z68" s="241">
        <v>0</v>
      </c>
      <c r="AA68" s="241">
        <v>0</v>
      </c>
      <c r="AB68" s="241">
        <v>0</v>
      </c>
      <c r="AC68" s="241">
        <v>0</v>
      </c>
      <c r="AD68" s="241">
        <v>0</v>
      </c>
      <c r="AE68" s="241">
        <v>0</v>
      </c>
      <c r="AF68" s="241">
        <v>0</v>
      </c>
      <c r="AG68" s="241">
        <v>0</v>
      </c>
      <c r="AH68" s="241">
        <v>0</v>
      </c>
      <c r="AI68" s="241">
        <v>0</v>
      </c>
      <c r="AJ68" s="241">
        <v>0</v>
      </c>
      <c r="AK68" s="241">
        <v>0</v>
      </c>
      <c r="AL68" s="241">
        <v>0</v>
      </c>
      <c r="AM68" s="241">
        <v>0</v>
      </c>
      <c r="AN68" s="241">
        <v>0</v>
      </c>
      <c r="AO68" s="241">
        <v>0</v>
      </c>
      <c r="AP68" s="241">
        <v>0</v>
      </c>
      <c r="AQ68" s="241">
        <v>0</v>
      </c>
      <c r="AR68" s="241">
        <v>0</v>
      </c>
      <c r="AS68" s="241">
        <v>0</v>
      </c>
      <c r="AT68" s="241">
        <v>0</v>
      </c>
      <c r="AU68" s="241">
        <v>0</v>
      </c>
      <c r="AV68" s="241">
        <v>0</v>
      </c>
      <c r="AW68" s="241">
        <v>0</v>
      </c>
      <c r="AX68" s="241">
        <v>0</v>
      </c>
      <c r="AY68" s="241">
        <v>0</v>
      </c>
      <c r="AZ68" s="241">
        <v>0</v>
      </c>
      <c r="BA68" s="241">
        <v>0</v>
      </c>
      <c r="BB68" s="241">
        <v>0</v>
      </c>
      <c r="BC68" s="241">
        <v>0</v>
      </c>
      <c r="BD68" s="241">
        <v>0</v>
      </c>
      <c r="BE68" s="241">
        <v>0</v>
      </c>
      <c r="BF68" s="241">
        <v>0</v>
      </c>
      <c r="BG68" s="241">
        <v>0</v>
      </c>
    </row>
    <row r="69" spans="1:59" ht="63">
      <c r="A69" s="67" t="s">
        <v>683</v>
      </c>
      <c r="B69" s="113" t="s">
        <v>684</v>
      </c>
      <c r="C69" s="241" t="s">
        <v>700</v>
      </c>
      <c r="D69" s="241">
        <v>0</v>
      </c>
      <c r="E69" s="241">
        <v>0</v>
      </c>
      <c r="F69" s="241">
        <v>0</v>
      </c>
      <c r="G69" s="241">
        <v>0</v>
      </c>
      <c r="H69" s="241">
        <v>0</v>
      </c>
      <c r="I69" s="241">
        <v>0</v>
      </c>
      <c r="J69" s="241">
        <v>0</v>
      </c>
      <c r="K69" s="241">
        <v>0</v>
      </c>
      <c r="L69" s="241">
        <v>0</v>
      </c>
      <c r="M69" s="241">
        <v>0</v>
      </c>
      <c r="N69" s="241">
        <v>0</v>
      </c>
      <c r="O69" s="241">
        <v>0</v>
      </c>
      <c r="P69" s="241">
        <v>0</v>
      </c>
      <c r="Q69" s="241">
        <v>0</v>
      </c>
      <c r="R69" s="241">
        <v>0</v>
      </c>
      <c r="S69" s="241">
        <v>0</v>
      </c>
      <c r="T69" s="241">
        <v>0</v>
      </c>
      <c r="U69" s="241">
        <v>0</v>
      </c>
      <c r="V69" s="241">
        <v>0</v>
      </c>
      <c r="W69" s="241">
        <v>0</v>
      </c>
      <c r="X69" s="241">
        <v>0</v>
      </c>
      <c r="Y69" s="241">
        <v>0</v>
      </c>
      <c r="Z69" s="241">
        <v>0</v>
      </c>
      <c r="AA69" s="241">
        <v>0</v>
      </c>
      <c r="AB69" s="241">
        <v>0</v>
      </c>
      <c r="AC69" s="241">
        <v>0</v>
      </c>
      <c r="AD69" s="241">
        <v>0</v>
      </c>
      <c r="AE69" s="241">
        <v>0</v>
      </c>
      <c r="AF69" s="241">
        <v>0</v>
      </c>
      <c r="AG69" s="241">
        <v>0</v>
      </c>
      <c r="AH69" s="241">
        <v>0</v>
      </c>
      <c r="AI69" s="241">
        <v>0</v>
      </c>
      <c r="AJ69" s="241">
        <v>0</v>
      </c>
      <c r="AK69" s="241">
        <v>0</v>
      </c>
      <c r="AL69" s="241">
        <v>0</v>
      </c>
      <c r="AM69" s="241">
        <v>0</v>
      </c>
      <c r="AN69" s="241">
        <v>0</v>
      </c>
      <c r="AO69" s="241">
        <v>0</v>
      </c>
      <c r="AP69" s="241">
        <v>0</v>
      </c>
      <c r="AQ69" s="241">
        <v>0</v>
      </c>
      <c r="AR69" s="241">
        <v>0</v>
      </c>
      <c r="AS69" s="241">
        <v>0</v>
      </c>
      <c r="AT69" s="241">
        <v>0</v>
      </c>
      <c r="AU69" s="241">
        <v>0</v>
      </c>
      <c r="AV69" s="241">
        <v>0</v>
      </c>
      <c r="AW69" s="241">
        <v>0</v>
      </c>
      <c r="AX69" s="241">
        <v>0</v>
      </c>
      <c r="AY69" s="241">
        <v>0</v>
      </c>
      <c r="AZ69" s="241">
        <v>0</v>
      </c>
      <c r="BA69" s="241">
        <v>0</v>
      </c>
      <c r="BB69" s="241">
        <v>0</v>
      </c>
      <c r="BC69" s="241">
        <v>0</v>
      </c>
      <c r="BD69" s="241">
        <v>0</v>
      </c>
      <c r="BE69" s="241">
        <v>0</v>
      </c>
      <c r="BF69" s="241">
        <v>0</v>
      </c>
      <c r="BG69" s="241">
        <v>0</v>
      </c>
    </row>
    <row r="70" spans="1:59" ht="63">
      <c r="A70" s="67" t="s">
        <v>521</v>
      </c>
      <c r="B70" s="113" t="s">
        <v>685</v>
      </c>
      <c r="C70" s="241" t="s">
        <v>700</v>
      </c>
      <c r="D70" s="241">
        <v>0</v>
      </c>
      <c r="E70" s="241">
        <v>0</v>
      </c>
      <c r="F70" s="241">
        <v>0</v>
      </c>
      <c r="G70" s="241">
        <v>0</v>
      </c>
      <c r="H70" s="241">
        <v>0</v>
      </c>
      <c r="I70" s="241">
        <v>0</v>
      </c>
      <c r="J70" s="241">
        <v>0</v>
      </c>
      <c r="K70" s="241">
        <v>0</v>
      </c>
      <c r="L70" s="241">
        <v>0</v>
      </c>
      <c r="M70" s="241">
        <v>0</v>
      </c>
      <c r="N70" s="241">
        <v>0</v>
      </c>
      <c r="O70" s="241">
        <v>0</v>
      </c>
      <c r="P70" s="241">
        <v>0</v>
      </c>
      <c r="Q70" s="241">
        <v>0</v>
      </c>
      <c r="R70" s="241">
        <v>0</v>
      </c>
      <c r="S70" s="241">
        <v>0</v>
      </c>
      <c r="T70" s="241">
        <v>0</v>
      </c>
      <c r="U70" s="241">
        <v>0</v>
      </c>
      <c r="V70" s="241">
        <v>0</v>
      </c>
      <c r="W70" s="241">
        <v>0</v>
      </c>
      <c r="X70" s="241">
        <v>0</v>
      </c>
      <c r="Y70" s="241">
        <v>0</v>
      </c>
      <c r="Z70" s="241">
        <v>0</v>
      </c>
      <c r="AA70" s="241">
        <v>0</v>
      </c>
      <c r="AB70" s="241">
        <v>0</v>
      </c>
      <c r="AC70" s="241">
        <v>0</v>
      </c>
      <c r="AD70" s="241">
        <v>0</v>
      </c>
      <c r="AE70" s="241">
        <v>0</v>
      </c>
      <c r="AF70" s="241">
        <v>0</v>
      </c>
      <c r="AG70" s="241">
        <v>0</v>
      </c>
      <c r="AH70" s="241">
        <v>0</v>
      </c>
      <c r="AI70" s="241">
        <v>0</v>
      </c>
      <c r="AJ70" s="241">
        <v>0</v>
      </c>
      <c r="AK70" s="241">
        <v>0</v>
      </c>
      <c r="AL70" s="241">
        <v>0</v>
      </c>
      <c r="AM70" s="241">
        <v>0</v>
      </c>
      <c r="AN70" s="241">
        <v>0</v>
      </c>
      <c r="AO70" s="241">
        <v>0</v>
      </c>
      <c r="AP70" s="241">
        <v>0</v>
      </c>
      <c r="AQ70" s="241">
        <v>0</v>
      </c>
      <c r="AR70" s="241">
        <v>0</v>
      </c>
      <c r="AS70" s="241">
        <v>0</v>
      </c>
      <c r="AT70" s="241">
        <v>0</v>
      </c>
      <c r="AU70" s="241">
        <v>0</v>
      </c>
      <c r="AV70" s="241">
        <v>0</v>
      </c>
      <c r="AW70" s="241">
        <v>0</v>
      </c>
      <c r="AX70" s="241">
        <v>0</v>
      </c>
      <c r="AY70" s="241">
        <v>0</v>
      </c>
      <c r="AZ70" s="241">
        <v>0</v>
      </c>
      <c r="BA70" s="241">
        <v>0</v>
      </c>
      <c r="BB70" s="241">
        <v>0</v>
      </c>
      <c r="BC70" s="241">
        <v>0</v>
      </c>
      <c r="BD70" s="241">
        <v>0</v>
      </c>
      <c r="BE70" s="241">
        <v>0</v>
      </c>
      <c r="BF70" s="241">
        <v>0</v>
      </c>
      <c r="BG70" s="241">
        <v>0</v>
      </c>
    </row>
    <row r="71" spans="1:59" ht="31.5">
      <c r="A71" s="67" t="s">
        <v>572</v>
      </c>
      <c r="B71" s="113" t="s">
        <v>686</v>
      </c>
      <c r="C71" s="241" t="s">
        <v>700</v>
      </c>
      <c r="D71" s="241">
        <v>0</v>
      </c>
      <c r="E71" s="241">
        <v>0</v>
      </c>
      <c r="F71" s="241">
        <v>0</v>
      </c>
      <c r="G71" s="241">
        <v>0</v>
      </c>
      <c r="H71" s="241">
        <v>0</v>
      </c>
      <c r="I71" s="241">
        <v>0</v>
      </c>
      <c r="J71" s="241">
        <v>0</v>
      </c>
      <c r="K71" s="241">
        <v>0</v>
      </c>
      <c r="L71" s="241">
        <v>0</v>
      </c>
      <c r="M71" s="241">
        <v>0</v>
      </c>
      <c r="N71" s="241">
        <v>0</v>
      </c>
      <c r="O71" s="241">
        <v>0</v>
      </c>
      <c r="P71" s="241">
        <v>0</v>
      </c>
      <c r="Q71" s="241">
        <v>0</v>
      </c>
      <c r="R71" s="241">
        <v>0</v>
      </c>
      <c r="S71" s="241">
        <v>0</v>
      </c>
      <c r="T71" s="241">
        <v>0</v>
      </c>
      <c r="U71" s="241">
        <v>0</v>
      </c>
      <c r="V71" s="241">
        <v>0</v>
      </c>
      <c r="W71" s="241">
        <v>0</v>
      </c>
      <c r="X71" s="241">
        <v>0</v>
      </c>
      <c r="Y71" s="241">
        <v>0</v>
      </c>
      <c r="Z71" s="241">
        <v>0</v>
      </c>
      <c r="AA71" s="241">
        <v>0</v>
      </c>
      <c r="AB71" s="241">
        <v>0</v>
      </c>
      <c r="AC71" s="241">
        <v>0</v>
      </c>
      <c r="AD71" s="241">
        <v>0</v>
      </c>
      <c r="AE71" s="241">
        <v>0</v>
      </c>
      <c r="AF71" s="241">
        <v>0</v>
      </c>
      <c r="AG71" s="241">
        <v>0</v>
      </c>
      <c r="AH71" s="241">
        <v>0</v>
      </c>
      <c r="AI71" s="241">
        <v>0</v>
      </c>
      <c r="AJ71" s="241">
        <v>0</v>
      </c>
      <c r="AK71" s="241">
        <v>0</v>
      </c>
      <c r="AL71" s="241">
        <v>0</v>
      </c>
      <c r="AM71" s="241">
        <v>0</v>
      </c>
      <c r="AN71" s="241">
        <v>0</v>
      </c>
      <c r="AO71" s="241">
        <v>0</v>
      </c>
      <c r="AP71" s="241">
        <v>0</v>
      </c>
      <c r="AQ71" s="241">
        <v>0</v>
      </c>
      <c r="AR71" s="241">
        <v>0</v>
      </c>
      <c r="AS71" s="241">
        <v>0</v>
      </c>
      <c r="AT71" s="241">
        <v>0</v>
      </c>
      <c r="AU71" s="241">
        <v>0</v>
      </c>
      <c r="AV71" s="241">
        <v>0</v>
      </c>
      <c r="AW71" s="241">
        <v>0</v>
      </c>
      <c r="AX71" s="241">
        <v>0</v>
      </c>
      <c r="AY71" s="241">
        <v>0</v>
      </c>
      <c r="AZ71" s="241">
        <v>0</v>
      </c>
      <c r="BA71" s="241">
        <v>0</v>
      </c>
      <c r="BB71" s="241">
        <v>0</v>
      </c>
      <c r="BC71" s="241">
        <v>0</v>
      </c>
      <c r="BD71" s="241">
        <v>0</v>
      </c>
      <c r="BE71" s="241">
        <v>0</v>
      </c>
      <c r="BF71" s="241">
        <v>0</v>
      </c>
      <c r="BG71" s="241">
        <v>0</v>
      </c>
    </row>
    <row r="72" spans="1:59" ht="47.25">
      <c r="A72" s="67" t="s">
        <v>573</v>
      </c>
      <c r="B72" s="113" t="s">
        <v>687</v>
      </c>
      <c r="C72" s="241" t="s">
        <v>700</v>
      </c>
      <c r="D72" s="241">
        <v>0</v>
      </c>
      <c r="E72" s="241">
        <v>0</v>
      </c>
      <c r="F72" s="241">
        <v>0</v>
      </c>
      <c r="G72" s="241">
        <v>0</v>
      </c>
      <c r="H72" s="241">
        <v>0</v>
      </c>
      <c r="I72" s="241">
        <v>0</v>
      </c>
      <c r="J72" s="241">
        <v>0</v>
      </c>
      <c r="K72" s="241">
        <v>0</v>
      </c>
      <c r="L72" s="241">
        <v>0</v>
      </c>
      <c r="M72" s="241">
        <v>0</v>
      </c>
      <c r="N72" s="241">
        <v>0</v>
      </c>
      <c r="O72" s="241">
        <v>0</v>
      </c>
      <c r="P72" s="241">
        <v>0</v>
      </c>
      <c r="Q72" s="241">
        <v>0</v>
      </c>
      <c r="R72" s="241">
        <v>0</v>
      </c>
      <c r="S72" s="241">
        <v>0</v>
      </c>
      <c r="T72" s="241">
        <v>0</v>
      </c>
      <c r="U72" s="241">
        <v>0</v>
      </c>
      <c r="V72" s="241">
        <v>0</v>
      </c>
      <c r="W72" s="241">
        <v>0</v>
      </c>
      <c r="X72" s="241">
        <v>0</v>
      </c>
      <c r="Y72" s="241">
        <v>0</v>
      </c>
      <c r="Z72" s="241">
        <v>0</v>
      </c>
      <c r="AA72" s="241">
        <v>0</v>
      </c>
      <c r="AB72" s="241">
        <v>0</v>
      </c>
      <c r="AC72" s="241">
        <v>0</v>
      </c>
      <c r="AD72" s="241">
        <v>0</v>
      </c>
      <c r="AE72" s="241">
        <v>0</v>
      </c>
      <c r="AF72" s="241">
        <v>0</v>
      </c>
      <c r="AG72" s="241">
        <v>0</v>
      </c>
      <c r="AH72" s="241">
        <v>0</v>
      </c>
      <c r="AI72" s="241">
        <v>0</v>
      </c>
      <c r="AJ72" s="241">
        <v>0</v>
      </c>
      <c r="AK72" s="241">
        <v>0</v>
      </c>
      <c r="AL72" s="241">
        <v>0</v>
      </c>
      <c r="AM72" s="241">
        <v>0</v>
      </c>
      <c r="AN72" s="241">
        <v>0</v>
      </c>
      <c r="AO72" s="241">
        <v>0</v>
      </c>
      <c r="AP72" s="241">
        <v>0</v>
      </c>
      <c r="AQ72" s="241">
        <v>0</v>
      </c>
      <c r="AR72" s="241">
        <v>0</v>
      </c>
      <c r="AS72" s="241">
        <v>0</v>
      </c>
      <c r="AT72" s="241">
        <v>0</v>
      </c>
      <c r="AU72" s="241">
        <v>0</v>
      </c>
      <c r="AV72" s="241">
        <v>0</v>
      </c>
      <c r="AW72" s="241">
        <v>0</v>
      </c>
      <c r="AX72" s="241">
        <v>0</v>
      </c>
      <c r="AY72" s="241">
        <v>0</v>
      </c>
      <c r="AZ72" s="241">
        <v>0</v>
      </c>
      <c r="BA72" s="241">
        <v>0</v>
      </c>
      <c r="BB72" s="241">
        <v>0</v>
      </c>
      <c r="BC72" s="241">
        <v>0</v>
      </c>
      <c r="BD72" s="241">
        <v>0</v>
      </c>
      <c r="BE72" s="241">
        <v>0</v>
      </c>
      <c r="BF72" s="241">
        <v>0</v>
      </c>
      <c r="BG72" s="241">
        <v>0</v>
      </c>
    </row>
    <row r="73" spans="1:59" ht="94.5">
      <c r="A73" s="67" t="s">
        <v>688</v>
      </c>
      <c r="B73" s="113" t="s">
        <v>689</v>
      </c>
      <c r="C73" s="241" t="s">
        <v>700</v>
      </c>
      <c r="D73" s="241">
        <v>0</v>
      </c>
      <c r="E73" s="241">
        <v>0</v>
      </c>
      <c r="F73" s="241">
        <v>0</v>
      </c>
      <c r="G73" s="241">
        <v>0</v>
      </c>
      <c r="H73" s="241">
        <v>0</v>
      </c>
      <c r="I73" s="241">
        <v>0</v>
      </c>
      <c r="J73" s="241">
        <v>0</v>
      </c>
      <c r="K73" s="241">
        <v>0</v>
      </c>
      <c r="L73" s="241">
        <v>0</v>
      </c>
      <c r="M73" s="241">
        <v>0</v>
      </c>
      <c r="N73" s="241">
        <v>0</v>
      </c>
      <c r="O73" s="241">
        <v>0</v>
      </c>
      <c r="P73" s="241">
        <v>0</v>
      </c>
      <c r="Q73" s="241">
        <v>0</v>
      </c>
      <c r="R73" s="241">
        <v>0</v>
      </c>
      <c r="S73" s="241">
        <v>0</v>
      </c>
      <c r="T73" s="241">
        <v>0</v>
      </c>
      <c r="U73" s="241">
        <v>0</v>
      </c>
      <c r="V73" s="241">
        <v>0</v>
      </c>
      <c r="W73" s="241">
        <v>0</v>
      </c>
      <c r="X73" s="241">
        <v>0</v>
      </c>
      <c r="Y73" s="241">
        <v>0</v>
      </c>
      <c r="Z73" s="241">
        <v>0</v>
      </c>
      <c r="AA73" s="241">
        <v>0</v>
      </c>
      <c r="AB73" s="241">
        <v>0</v>
      </c>
      <c r="AC73" s="241">
        <v>0</v>
      </c>
      <c r="AD73" s="241">
        <v>0</v>
      </c>
      <c r="AE73" s="241">
        <v>0</v>
      </c>
      <c r="AF73" s="241">
        <v>0</v>
      </c>
      <c r="AG73" s="241">
        <v>0</v>
      </c>
      <c r="AH73" s="241">
        <v>0</v>
      </c>
      <c r="AI73" s="241">
        <v>0</v>
      </c>
      <c r="AJ73" s="241">
        <v>0</v>
      </c>
      <c r="AK73" s="241">
        <v>0</v>
      </c>
      <c r="AL73" s="241">
        <v>0</v>
      </c>
      <c r="AM73" s="241">
        <v>0</v>
      </c>
      <c r="AN73" s="241">
        <v>0</v>
      </c>
      <c r="AO73" s="241">
        <v>0</v>
      </c>
      <c r="AP73" s="241">
        <v>0</v>
      </c>
      <c r="AQ73" s="241">
        <v>0</v>
      </c>
      <c r="AR73" s="241">
        <v>0</v>
      </c>
      <c r="AS73" s="241">
        <v>0</v>
      </c>
      <c r="AT73" s="241">
        <v>0</v>
      </c>
      <c r="AU73" s="241">
        <v>0</v>
      </c>
      <c r="AV73" s="241">
        <v>0</v>
      </c>
      <c r="AW73" s="241">
        <v>0</v>
      </c>
      <c r="AX73" s="241">
        <v>0</v>
      </c>
      <c r="AY73" s="241">
        <v>0</v>
      </c>
      <c r="AZ73" s="241">
        <v>0</v>
      </c>
      <c r="BA73" s="241">
        <v>0</v>
      </c>
      <c r="BB73" s="241">
        <v>0</v>
      </c>
      <c r="BC73" s="241">
        <v>0</v>
      </c>
      <c r="BD73" s="241">
        <v>0</v>
      </c>
      <c r="BE73" s="241">
        <v>0</v>
      </c>
      <c r="BF73" s="241">
        <v>0</v>
      </c>
      <c r="BG73" s="241">
        <v>0</v>
      </c>
    </row>
    <row r="74" spans="1:59" ht="78.75">
      <c r="A74" s="67" t="s">
        <v>690</v>
      </c>
      <c r="B74" s="113" t="s">
        <v>691</v>
      </c>
      <c r="C74" s="241" t="s">
        <v>700</v>
      </c>
      <c r="D74" s="241">
        <v>0</v>
      </c>
      <c r="E74" s="241">
        <v>0</v>
      </c>
      <c r="F74" s="241">
        <v>0</v>
      </c>
      <c r="G74" s="241">
        <v>0</v>
      </c>
      <c r="H74" s="241">
        <v>0</v>
      </c>
      <c r="I74" s="241">
        <v>0</v>
      </c>
      <c r="J74" s="241">
        <v>0</v>
      </c>
      <c r="K74" s="241">
        <v>0</v>
      </c>
      <c r="L74" s="241">
        <v>0</v>
      </c>
      <c r="M74" s="241">
        <v>0</v>
      </c>
      <c r="N74" s="241">
        <v>0</v>
      </c>
      <c r="O74" s="241">
        <v>0</v>
      </c>
      <c r="P74" s="241">
        <v>0</v>
      </c>
      <c r="Q74" s="241">
        <v>0</v>
      </c>
      <c r="R74" s="241">
        <v>0</v>
      </c>
      <c r="S74" s="241">
        <v>0</v>
      </c>
      <c r="T74" s="241">
        <v>0</v>
      </c>
      <c r="U74" s="241">
        <v>0</v>
      </c>
      <c r="V74" s="241">
        <v>0</v>
      </c>
      <c r="W74" s="241">
        <v>0</v>
      </c>
      <c r="X74" s="241">
        <v>0</v>
      </c>
      <c r="Y74" s="241">
        <v>0</v>
      </c>
      <c r="Z74" s="241">
        <v>0</v>
      </c>
      <c r="AA74" s="241">
        <v>0</v>
      </c>
      <c r="AB74" s="241">
        <v>0</v>
      </c>
      <c r="AC74" s="241">
        <v>0</v>
      </c>
      <c r="AD74" s="241">
        <v>0</v>
      </c>
      <c r="AE74" s="241">
        <v>0</v>
      </c>
      <c r="AF74" s="241">
        <v>0</v>
      </c>
      <c r="AG74" s="241">
        <v>0</v>
      </c>
      <c r="AH74" s="241">
        <v>0</v>
      </c>
      <c r="AI74" s="241">
        <v>0</v>
      </c>
      <c r="AJ74" s="241">
        <v>0</v>
      </c>
      <c r="AK74" s="241">
        <v>0</v>
      </c>
      <c r="AL74" s="241">
        <v>0</v>
      </c>
      <c r="AM74" s="241">
        <v>0</v>
      </c>
      <c r="AN74" s="241">
        <v>0</v>
      </c>
      <c r="AO74" s="241">
        <v>0</v>
      </c>
      <c r="AP74" s="241">
        <v>0</v>
      </c>
      <c r="AQ74" s="241">
        <v>0</v>
      </c>
      <c r="AR74" s="241">
        <v>0</v>
      </c>
      <c r="AS74" s="241">
        <v>0</v>
      </c>
      <c r="AT74" s="241">
        <v>0</v>
      </c>
      <c r="AU74" s="241">
        <v>0</v>
      </c>
      <c r="AV74" s="241">
        <v>0</v>
      </c>
      <c r="AW74" s="241">
        <v>0</v>
      </c>
      <c r="AX74" s="241">
        <v>0</v>
      </c>
      <c r="AY74" s="241">
        <v>0</v>
      </c>
      <c r="AZ74" s="241">
        <v>0</v>
      </c>
      <c r="BA74" s="241">
        <v>0</v>
      </c>
      <c r="BB74" s="241">
        <v>0</v>
      </c>
      <c r="BC74" s="241">
        <v>0</v>
      </c>
      <c r="BD74" s="241">
        <v>0</v>
      </c>
      <c r="BE74" s="241">
        <v>0</v>
      </c>
      <c r="BF74" s="241">
        <v>0</v>
      </c>
      <c r="BG74" s="241">
        <v>0</v>
      </c>
    </row>
    <row r="75" spans="1:59" ht="78.75">
      <c r="A75" s="67" t="s">
        <v>692</v>
      </c>
      <c r="B75" s="113" t="s">
        <v>693</v>
      </c>
      <c r="C75" s="241" t="s">
        <v>700</v>
      </c>
      <c r="D75" s="241">
        <v>0</v>
      </c>
      <c r="E75" s="241">
        <v>0</v>
      </c>
      <c r="F75" s="241">
        <v>0</v>
      </c>
      <c r="G75" s="241">
        <v>0</v>
      </c>
      <c r="H75" s="241">
        <v>0</v>
      </c>
      <c r="I75" s="241">
        <v>0</v>
      </c>
      <c r="J75" s="241">
        <v>0</v>
      </c>
      <c r="K75" s="241">
        <v>0</v>
      </c>
      <c r="L75" s="241">
        <v>0</v>
      </c>
      <c r="M75" s="241">
        <v>0</v>
      </c>
      <c r="N75" s="241">
        <v>0</v>
      </c>
      <c r="O75" s="241">
        <v>0</v>
      </c>
      <c r="P75" s="241">
        <v>0</v>
      </c>
      <c r="Q75" s="241">
        <v>0</v>
      </c>
      <c r="R75" s="241">
        <v>0</v>
      </c>
      <c r="S75" s="241">
        <v>0</v>
      </c>
      <c r="T75" s="241">
        <v>0</v>
      </c>
      <c r="U75" s="241">
        <v>0</v>
      </c>
      <c r="V75" s="241">
        <v>0</v>
      </c>
      <c r="W75" s="241">
        <v>0</v>
      </c>
      <c r="X75" s="241">
        <v>0</v>
      </c>
      <c r="Y75" s="241">
        <v>0</v>
      </c>
      <c r="Z75" s="241">
        <v>0</v>
      </c>
      <c r="AA75" s="241">
        <v>0</v>
      </c>
      <c r="AB75" s="241">
        <v>0</v>
      </c>
      <c r="AC75" s="241">
        <v>0</v>
      </c>
      <c r="AD75" s="241">
        <v>0</v>
      </c>
      <c r="AE75" s="241">
        <v>0</v>
      </c>
      <c r="AF75" s="241">
        <v>0</v>
      </c>
      <c r="AG75" s="241">
        <v>0</v>
      </c>
      <c r="AH75" s="241">
        <v>0</v>
      </c>
      <c r="AI75" s="241">
        <v>0</v>
      </c>
      <c r="AJ75" s="241">
        <v>0</v>
      </c>
      <c r="AK75" s="241">
        <v>0</v>
      </c>
      <c r="AL75" s="241">
        <v>0</v>
      </c>
      <c r="AM75" s="241">
        <v>0</v>
      </c>
      <c r="AN75" s="241">
        <v>0</v>
      </c>
      <c r="AO75" s="241">
        <v>0</v>
      </c>
      <c r="AP75" s="241">
        <v>0</v>
      </c>
      <c r="AQ75" s="241">
        <v>0</v>
      </c>
      <c r="AR75" s="241">
        <v>0</v>
      </c>
      <c r="AS75" s="241">
        <v>0</v>
      </c>
      <c r="AT75" s="241">
        <v>0</v>
      </c>
      <c r="AU75" s="241">
        <v>0</v>
      </c>
      <c r="AV75" s="241">
        <v>0</v>
      </c>
      <c r="AW75" s="241">
        <v>0</v>
      </c>
      <c r="AX75" s="241">
        <v>0</v>
      </c>
      <c r="AY75" s="241">
        <v>0</v>
      </c>
      <c r="AZ75" s="241">
        <v>0</v>
      </c>
      <c r="BA75" s="241">
        <v>0</v>
      </c>
      <c r="BB75" s="241">
        <v>0</v>
      </c>
      <c r="BC75" s="241">
        <v>0</v>
      </c>
      <c r="BD75" s="241">
        <v>0</v>
      </c>
      <c r="BE75" s="241">
        <v>0</v>
      </c>
      <c r="BF75" s="241">
        <v>0</v>
      </c>
      <c r="BG75" s="241">
        <v>0</v>
      </c>
    </row>
    <row r="76" spans="1:59" ht="47.25">
      <c r="A76" s="67" t="s">
        <v>694</v>
      </c>
      <c r="B76" s="113" t="s">
        <v>695</v>
      </c>
      <c r="C76" s="241" t="s">
        <v>700</v>
      </c>
      <c r="D76" s="241">
        <v>0</v>
      </c>
      <c r="E76" s="241">
        <v>0</v>
      </c>
      <c r="F76" s="241">
        <v>0</v>
      </c>
      <c r="G76" s="241">
        <v>0</v>
      </c>
      <c r="H76" s="241">
        <v>0</v>
      </c>
      <c r="I76" s="241">
        <v>0</v>
      </c>
      <c r="J76" s="241">
        <v>0</v>
      </c>
      <c r="K76" s="241">
        <v>0</v>
      </c>
      <c r="L76" s="241">
        <v>0</v>
      </c>
      <c r="M76" s="241">
        <v>0</v>
      </c>
      <c r="N76" s="241">
        <v>0</v>
      </c>
      <c r="O76" s="241">
        <v>0</v>
      </c>
      <c r="P76" s="241">
        <v>0</v>
      </c>
      <c r="Q76" s="241">
        <v>0</v>
      </c>
      <c r="R76" s="241">
        <v>0</v>
      </c>
      <c r="S76" s="241">
        <v>0</v>
      </c>
      <c r="T76" s="241">
        <v>0</v>
      </c>
      <c r="U76" s="241">
        <v>0</v>
      </c>
      <c r="V76" s="241">
        <v>0</v>
      </c>
      <c r="W76" s="241">
        <v>0</v>
      </c>
      <c r="X76" s="241">
        <v>0</v>
      </c>
      <c r="Y76" s="241">
        <v>0</v>
      </c>
      <c r="Z76" s="241">
        <v>0</v>
      </c>
      <c r="AA76" s="241">
        <v>0</v>
      </c>
      <c r="AB76" s="241">
        <v>0</v>
      </c>
      <c r="AC76" s="241">
        <v>0</v>
      </c>
      <c r="AD76" s="241">
        <v>0</v>
      </c>
      <c r="AE76" s="241">
        <v>0</v>
      </c>
      <c r="AF76" s="241">
        <v>0</v>
      </c>
      <c r="AG76" s="241">
        <v>0</v>
      </c>
      <c r="AH76" s="241">
        <v>0</v>
      </c>
      <c r="AI76" s="241">
        <v>0</v>
      </c>
      <c r="AJ76" s="241">
        <v>0</v>
      </c>
      <c r="AK76" s="241">
        <v>0</v>
      </c>
      <c r="AL76" s="241">
        <v>0</v>
      </c>
      <c r="AM76" s="241">
        <v>0</v>
      </c>
      <c r="AN76" s="241">
        <v>0</v>
      </c>
      <c r="AO76" s="241">
        <v>0</v>
      </c>
      <c r="AP76" s="241">
        <v>0</v>
      </c>
      <c r="AQ76" s="241">
        <v>0</v>
      </c>
      <c r="AR76" s="241">
        <v>0</v>
      </c>
      <c r="AS76" s="241">
        <v>0</v>
      </c>
      <c r="AT76" s="241">
        <v>0</v>
      </c>
      <c r="AU76" s="241">
        <v>0</v>
      </c>
      <c r="AV76" s="241">
        <v>0</v>
      </c>
      <c r="AW76" s="241">
        <v>0</v>
      </c>
      <c r="AX76" s="241">
        <v>0</v>
      </c>
      <c r="AY76" s="241">
        <v>0</v>
      </c>
      <c r="AZ76" s="241">
        <v>0</v>
      </c>
      <c r="BA76" s="241">
        <v>0</v>
      </c>
      <c r="BB76" s="241">
        <v>0</v>
      </c>
      <c r="BC76" s="241">
        <v>0</v>
      </c>
      <c r="BD76" s="241">
        <v>0</v>
      </c>
      <c r="BE76" s="241">
        <v>0</v>
      </c>
      <c r="BF76" s="241">
        <v>0</v>
      </c>
      <c r="BG76" s="241">
        <v>0</v>
      </c>
    </row>
    <row r="77" spans="1:59" ht="47.25">
      <c r="A77" s="67" t="s">
        <v>696</v>
      </c>
      <c r="B77" s="148" t="s">
        <v>697</v>
      </c>
      <c r="C77" s="241" t="s">
        <v>700</v>
      </c>
      <c r="D77" s="241">
        <v>0</v>
      </c>
      <c r="E77" s="241">
        <v>0</v>
      </c>
      <c r="F77" s="241">
        <v>0</v>
      </c>
      <c r="G77" s="241">
        <v>0</v>
      </c>
      <c r="H77" s="241">
        <v>0</v>
      </c>
      <c r="I77" s="241">
        <v>0</v>
      </c>
      <c r="J77" s="241">
        <v>0</v>
      </c>
      <c r="K77" s="241">
        <v>0</v>
      </c>
      <c r="L77" s="241">
        <v>0</v>
      </c>
      <c r="M77" s="241">
        <v>0</v>
      </c>
      <c r="N77" s="241">
        <v>0</v>
      </c>
      <c r="O77" s="241">
        <v>0</v>
      </c>
      <c r="P77" s="241">
        <v>0</v>
      </c>
      <c r="Q77" s="241">
        <v>0</v>
      </c>
      <c r="R77" s="241">
        <v>0</v>
      </c>
      <c r="S77" s="241">
        <v>0</v>
      </c>
      <c r="T77" s="241">
        <v>0</v>
      </c>
      <c r="U77" s="241">
        <v>0</v>
      </c>
      <c r="V77" s="241">
        <v>0</v>
      </c>
      <c r="W77" s="241">
        <v>0</v>
      </c>
      <c r="X77" s="241">
        <v>0</v>
      </c>
      <c r="Y77" s="241">
        <v>0</v>
      </c>
      <c r="Z77" s="241">
        <v>0</v>
      </c>
      <c r="AA77" s="241">
        <v>0</v>
      </c>
      <c r="AB77" s="241">
        <v>0</v>
      </c>
      <c r="AC77" s="241">
        <v>0</v>
      </c>
      <c r="AD77" s="241">
        <v>0</v>
      </c>
      <c r="AE77" s="241">
        <v>0</v>
      </c>
      <c r="AF77" s="241">
        <v>0</v>
      </c>
      <c r="AG77" s="241">
        <v>0</v>
      </c>
      <c r="AH77" s="241">
        <v>0</v>
      </c>
      <c r="AI77" s="241">
        <v>0</v>
      </c>
      <c r="AJ77" s="241">
        <v>0</v>
      </c>
      <c r="AK77" s="241">
        <v>0</v>
      </c>
      <c r="AL77" s="241">
        <v>0</v>
      </c>
      <c r="AM77" s="241">
        <v>0</v>
      </c>
      <c r="AN77" s="241">
        <v>0</v>
      </c>
      <c r="AO77" s="241">
        <v>0</v>
      </c>
      <c r="AP77" s="241">
        <v>0</v>
      </c>
      <c r="AQ77" s="241">
        <v>0</v>
      </c>
      <c r="AR77" s="241">
        <v>0</v>
      </c>
      <c r="AS77" s="241">
        <v>0</v>
      </c>
      <c r="AT77" s="241">
        <v>0</v>
      </c>
      <c r="AU77" s="241">
        <v>0</v>
      </c>
      <c r="AV77" s="241">
        <v>0</v>
      </c>
      <c r="AW77" s="241">
        <v>0</v>
      </c>
      <c r="AX77" s="241">
        <v>0</v>
      </c>
      <c r="AY77" s="241">
        <v>0</v>
      </c>
      <c r="AZ77" s="241">
        <v>0</v>
      </c>
      <c r="BA77" s="241">
        <v>0</v>
      </c>
      <c r="BB77" s="241">
        <v>0</v>
      </c>
      <c r="BC77" s="241">
        <v>0</v>
      </c>
      <c r="BD77" s="241">
        <v>0</v>
      </c>
      <c r="BE77" s="241">
        <v>0</v>
      </c>
      <c r="BF77" s="241">
        <v>0</v>
      </c>
      <c r="BG77" s="241">
        <v>0</v>
      </c>
    </row>
    <row r="78" spans="1:59" ht="31.5">
      <c r="A78" s="165" t="s">
        <v>698</v>
      </c>
      <c r="B78" s="243" t="s">
        <v>699</v>
      </c>
      <c r="C78" s="194" t="s">
        <v>700</v>
      </c>
      <c r="D78" s="194">
        <v>0</v>
      </c>
      <c r="E78" s="194">
        <v>0</v>
      </c>
      <c r="F78" s="194">
        <v>0</v>
      </c>
      <c r="G78" s="194">
        <v>0</v>
      </c>
      <c r="H78" s="194">
        <v>0</v>
      </c>
      <c r="I78" s="194">
        <v>0</v>
      </c>
      <c r="J78" s="194">
        <v>0</v>
      </c>
      <c r="K78" s="194">
        <v>0</v>
      </c>
      <c r="L78" s="194">
        <v>0</v>
      </c>
      <c r="M78" s="194">
        <v>0</v>
      </c>
      <c r="N78" s="194">
        <v>0</v>
      </c>
      <c r="O78" s="194">
        <v>0</v>
      </c>
      <c r="P78" s="194">
        <v>0</v>
      </c>
      <c r="Q78" s="194">
        <v>0</v>
      </c>
      <c r="R78" s="194">
        <v>0</v>
      </c>
      <c r="S78" s="194">
        <v>0</v>
      </c>
      <c r="T78" s="194">
        <v>0</v>
      </c>
      <c r="U78" s="194">
        <v>0</v>
      </c>
      <c r="V78" s="194">
        <v>0</v>
      </c>
      <c r="W78" s="194">
        <v>0</v>
      </c>
      <c r="X78" s="194">
        <v>0</v>
      </c>
      <c r="Y78" s="194">
        <v>0</v>
      </c>
      <c r="Z78" s="194">
        <v>0</v>
      </c>
      <c r="AA78" s="194">
        <v>0</v>
      </c>
      <c r="AB78" s="194">
        <v>0</v>
      </c>
      <c r="AC78" s="194">
        <v>0</v>
      </c>
      <c r="AD78" s="194">
        <v>0</v>
      </c>
      <c r="AE78" s="194">
        <v>0</v>
      </c>
      <c r="AF78" s="194">
        <v>0</v>
      </c>
      <c r="AG78" s="194">
        <v>0</v>
      </c>
      <c r="AH78" s="194">
        <v>0</v>
      </c>
      <c r="AI78" s="194">
        <v>0</v>
      </c>
      <c r="AJ78" s="194">
        <v>0</v>
      </c>
      <c r="AK78" s="194">
        <v>0</v>
      </c>
      <c r="AL78" s="194">
        <v>0</v>
      </c>
      <c r="AM78" s="194">
        <v>0</v>
      </c>
      <c r="AN78" s="194">
        <v>0</v>
      </c>
      <c r="AO78" s="194">
        <v>0</v>
      </c>
      <c r="AP78" s="194">
        <v>0</v>
      </c>
      <c r="AQ78" s="194">
        <v>0</v>
      </c>
      <c r="AR78" s="194">
        <v>0</v>
      </c>
      <c r="AS78" s="194">
        <v>0</v>
      </c>
      <c r="AT78" s="194">
        <v>0</v>
      </c>
      <c r="AU78" s="194">
        <v>0</v>
      </c>
      <c r="AV78" s="194">
        <v>0</v>
      </c>
      <c r="AW78" s="194">
        <v>0</v>
      </c>
      <c r="AX78" s="194">
        <v>0</v>
      </c>
      <c r="AY78" s="194">
        <v>0</v>
      </c>
      <c r="AZ78" s="194">
        <v>0</v>
      </c>
      <c r="BA78" s="194">
        <v>0</v>
      </c>
      <c r="BB78" s="194">
        <v>0</v>
      </c>
      <c r="BC78" s="194">
        <v>0</v>
      </c>
      <c r="BD78" s="194">
        <v>0</v>
      </c>
      <c r="BE78" s="194">
        <v>0</v>
      </c>
      <c r="BF78" s="194">
        <v>0</v>
      </c>
      <c r="BG78" s="194">
        <v>0</v>
      </c>
    </row>
    <row r="79" spans="1:59" s="189" customFormat="1" ht="15.75">
      <c r="A79" s="219"/>
      <c r="B79" s="220"/>
      <c r="C79" s="221" t="s">
        <v>589</v>
      </c>
      <c r="D79" s="229">
        <v>0</v>
      </c>
      <c r="E79" s="229">
        <v>0</v>
      </c>
      <c r="F79" s="229">
        <v>0</v>
      </c>
      <c r="G79" s="229">
        <v>0</v>
      </c>
      <c r="H79" s="229">
        <v>0</v>
      </c>
      <c r="I79" s="229">
        <v>0</v>
      </c>
      <c r="J79" s="229">
        <v>0</v>
      </c>
      <c r="K79" s="229">
        <v>0</v>
      </c>
      <c r="L79" s="229">
        <v>0</v>
      </c>
      <c r="M79" s="229">
        <v>0</v>
      </c>
      <c r="N79" s="229">
        <v>0</v>
      </c>
      <c r="O79" s="229">
        <v>0</v>
      </c>
      <c r="P79" s="229">
        <v>0</v>
      </c>
      <c r="Q79" s="229">
        <v>0</v>
      </c>
      <c r="R79" s="229">
        <v>0</v>
      </c>
      <c r="S79" s="229">
        <v>0</v>
      </c>
      <c r="T79" s="229">
        <v>0</v>
      </c>
      <c r="U79" s="229">
        <v>0</v>
      </c>
      <c r="V79" s="229">
        <v>0</v>
      </c>
      <c r="W79" s="229">
        <v>0</v>
      </c>
      <c r="X79" s="229">
        <v>0</v>
      </c>
      <c r="Y79" s="229">
        <v>0</v>
      </c>
      <c r="Z79" s="229">
        <v>0</v>
      </c>
      <c r="AA79" s="229">
        <v>0</v>
      </c>
      <c r="AB79" s="229">
        <v>0</v>
      </c>
      <c r="AC79" s="229">
        <v>0</v>
      </c>
      <c r="AD79" s="229">
        <v>0</v>
      </c>
      <c r="AE79" s="229">
        <v>0</v>
      </c>
      <c r="AF79" s="229">
        <v>0</v>
      </c>
      <c r="AG79" s="229">
        <v>0</v>
      </c>
      <c r="AH79" s="229">
        <v>0</v>
      </c>
      <c r="AI79" s="229">
        <v>0</v>
      </c>
      <c r="AJ79" s="229">
        <v>0</v>
      </c>
      <c r="AK79" s="229">
        <v>0</v>
      </c>
      <c r="AL79" s="229">
        <v>0</v>
      </c>
      <c r="AM79" s="229">
        <v>0</v>
      </c>
      <c r="AN79" s="229">
        <v>0</v>
      </c>
      <c r="AO79" s="229">
        <v>0</v>
      </c>
      <c r="AP79" s="229">
        <v>0</v>
      </c>
      <c r="AQ79" s="229">
        <v>0</v>
      </c>
      <c r="AR79" s="229">
        <v>0</v>
      </c>
      <c r="AS79" s="229">
        <v>0</v>
      </c>
      <c r="AT79" s="229">
        <v>0</v>
      </c>
      <c r="AU79" s="229">
        <v>0</v>
      </c>
      <c r="AV79" s="229">
        <v>0</v>
      </c>
      <c r="AW79" s="229">
        <v>0</v>
      </c>
      <c r="AX79" s="229">
        <v>0</v>
      </c>
      <c r="AY79" s="229">
        <v>0</v>
      </c>
      <c r="AZ79" s="229">
        <v>0</v>
      </c>
      <c r="BA79" s="229">
        <v>0</v>
      </c>
      <c r="BB79" s="229">
        <v>0</v>
      </c>
      <c r="BC79" s="229">
        <v>0</v>
      </c>
      <c r="BD79" s="229">
        <v>0</v>
      </c>
      <c r="BE79" s="229">
        <v>0</v>
      </c>
      <c r="BF79" s="229">
        <v>0</v>
      </c>
      <c r="BG79" s="229">
        <v>0</v>
      </c>
    </row>
    <row r="80" spans="1:59" s="189" customFormat="1" ht="15.75">
      <c r="A80" s="219"/>
      <c r="B80" s="220"/>
      <c r="C80" s="221" t="s">
        <v>589</v>
      </c>
      <c r="D80" s="229">
        <v>0</v>
      </c>
      <c r="E80" s="229">
        <v>0</v>
      </c>
      <c r="F80" s="229">
        <v>0</v>
      </c>
      <c r="G80" s="229">
        <v>0</v>
      </c>
      <c r="H80" s="229">
        <v>0</v>
      </c>
      <c r="I80" s="229">
        <v>0</v>
      </c>
      <c r="J80" s="229">
        <v>0</v>
      </c>
      <c r="K80" s="229">
        <v>0</v>
      </c>
      <c r="L80" s="229">
        <v>0</v>
      </c>
      <c r="M80" s="229">
        <v>0</v>
      </c>
      <c r="N80" s="229">
        <v>0</v>
      </c>
      <c r="O80" s="229">
        <v>0</v>
      </c>
      <c r="P80" s="229">
        <v>0</v>
      </c>
      <c r="Q80" s="229">
        <v>0</v>
      </c>
      <c r="R80" s="229">
        <v>0</v>
      </c>
      <c r="S80" s="229">
        <v>0</v>
      </c>
      <c r="T80" s="229">
        <v>0</v>
      </c>
      <c r="U80" s="229">
        <v>0</v>
      </c>
      <c r="V80" s="229">
        <v>0</v>
      </c>
      <c r="W80" s="229">
        <v>0</v>
      </c>
      <c r="X80" s="229">
        <v>0</v>
      </c>
      <c r="Y80" s="229">
        <v>0</v>
      </c>
      <c r="Z80" s="229">
        <v>0</v>
      </c>
      <c r="AA80" s="229">
        <v>0</v>
      </c>
      <c r="AB80" s="229">
        <v>0</v>
      </c>
      <c r="AC80" s="229">
        <v>0</v>
      </c>
      <c r="AD80" s="229">
        <v>0</v>
      </c>
      <c r="AE80" s="229">
        <v>0</v>
      </c>
      <c r="AF80" s="229">
        <v>0</v>
      </c>
      <c r="AG80" s="229">
        <v>0</v>
      </c>
      <c r="AH80" s="229">
        <v>0</v>
      </c>
      <c r="AI80" s="229">
        <v>0</v>
      </c>
      <c r="AJ80" s="229">
        <v>0</v>
      </c>
      <c r="AK80" s="229">
        <v>0</v>
      </c>
      <c r="AL80" s="229">
        <v>0</v>
      </c>
      <c r="AM80" s="229">
        <v>0</v>
      </c>
      <c r="AN80" s="229">
        <v>0</v>
      </c>
      <c r="AO80" s="229">
        <v>0</v>
      </c>
      <c r="AP80" s="229">
        <v>0</v>
      </c>
      <c r="AQ80" s="229">
        <v>0</v>
      </c>
      <c r="AR80" s="229">
        <v>0</v>
      </c>
      <c r="AS80" s="229">
        <v>0</v>
      </c>
      <c r="AT80" s="229">
        <v>0</v>
      </c>
      <c r="AU80" s="229">
        <v>0</v>
      </c>
      <c r="AV80" s="229">
        <v>0</v>
      </c>
      <c r="AW80" s="229">
        <v>0</v>
      </c>
      <c r="AX80" s="229">
        <v>0</v>
      </c>
      <c r="AY80" s="229">
        <v>0</v>
      </c>
      <c r="AZ80" s="229">
        <v>0</v>
      </c>
      <c r="BA80" s="229">
        <v>0</v>
      </c>
      <c r="BB80" s="229">
        <v>0</v>
      </c>
      <c r="BC80" s="229">
        <v>0</v>
      </c>
      <c r="BD80" s="229">
        <v>0</v>
      </c>
      <c r="BE80" s="229">
        <v>0</v>
      </c>
      <c r="BF80" s="229">
        <v>0</v>
      </c>
      <c r="BG80" s="229">
        <v>0</v>
      </c>
    </row>
    <row r="81" spans="1:59" s="189" customFormat="1" ht="15.75">
      <c r="A81" s="219"/>
      <c r="B81" s="220"/>
      <c r="C81" s="221" t="s">
        <v>589</v>
      </c>
      <c r="D81" s="229">
        <v>0</v>
      </c>
      <c r="E81" s="229">
        <v>0</v>
      </c>
      <c r="F81" s="229">
        <v>0</v>
      </c>
      <c r="G81" s="229">
        <v>0</v>
      </c>
      <c r="H81" s="229">
        <v>0</v>
      </c>
      <c r="I81" s="229">
        <v>0</v>
      </c>
      <c r="J81" s="229">
        <v>0</v>
      </c>
      <c r="K81" s="229">
        <v>0</v>
      </c>
      <c r="L81" s="229">
        <v>0</v>
      </c>
      <c r="M81" s="229">
        <v>0</v>
      </c>
      <c r="N81" s="229">
        <v>0</v>
      </c>
      <c r="O81" s="229">
        <v>0</v>
      </c>
      <c r="P81" s="229">
        <v>0</v>
      </c>
      <c r="Q81" s="229">
        <v>0</v>
      </c>
      <c r="R81" s="229">
        <v>0</v>
      </c>
      <c r="S81" s="229">
        <v>0</v>
      </c>
      <c r="T81" s="229">
        <v>0</v>
      </c>
      <c r="U81" s="229">
        <v>0</v>
      </c>
      <c r="V81" s="229">
        <v>0</v>
      </c>
      <c r="W81" s="229">
        <v>0</v>
      </c>
      <c r="X81" s="229">
        <v>0</v>
      </c>
      <c r="Y81" s="229">
        <v>0</v>
      </c>
      <c r="Z81" s="229">
        <v>0</v>
      </c>
      <c r="AA81" s="229">
        <v>0</v>
      </c>
      <c r="AB81" s="229">
        <v>0</v>
      </c>
      <c r="AC81" s="229">
        <v>0</v>
      </c>
      <c r="AD81" s="229">
        <v>0</v>
      </c>
      <c r="AE81" s="229">
        <v>0</v>
      </c>
      <c r="AF81" s="229">
        <v>0</v>
      </c>
      <c r="AG81" s="229">
        <v>0</v>
      </c>
      <c r="AH81" s="229">
        <v>0</v>
      </c>
      <c r="AI81" s="229">
        <v>0</v>
      </c>
      <c r="AJ81" s="229">
        <v>0</v>
      </c>
      <c r="AK81" s="229">
        <v>0</v>
      </c>
      <c r="AL81" s="229">
        <v>0</v>
      </c>
      <c r="AM81" s="229">
        <v>0</v>
      </c>
      <c r="AN81" s="229">
        <v>0</v>
      </c>
      <c r="AO81" s="229">
        <v>0</v>
      </c>
      <c r="AP81" s="229">
        <v>0</v>
      </c>
      <c r="AQ81" s="229">
        <v>0</v>
      </c>
      <c r="AR81" s="229">
        <v>0</v>
      </c>
      <c r="AS81" s="229">
        <v>0</v>
      </c>
      <c r="AT81" s="229">
        <v>0</v>
      </c>
      <c r="AU81" s="229">
        <v>0</v>
      </c>
      <c r="AV81" s="229">
        <v>0</v>
      </c>
      <c r="AW81" s="229">
        <v>0</v>
      </c>
      <c r="AX81" s="229">
        <v>0</v>
      </c>
      <c r="AY81" s="229">
        <v>0</v>
      </c>
      <c r="AZ81" s="229">
        <v>0</v>
      </c>
      <c r="BA81" s="229">
        <v>0</v>
      </c>
      <c r="BB81" s="229">
        <v>0</v>
      </c>
      <c r="BC81" s="229">
        <v>0</v>
      </c>
      <c r="BD81" s="229">
        <v>0</v>
      </c>
      <c r="BE81" s="229">
        <v>0</v>
      </c>
      <c r="BF81" s="229">
        <v>0</v>
      </c>
      <c r="BG81" s="229">
        <v>0</v>
      </c>
    </row>
    <row r="82" spans="1:59" s="189" customFormat="1" ht="15.75">
      <c r="A82" s="219"/>
      <c r="B82" s="220"/>
      <c r="C82" s="221" t="s">
        <v>589</v>
      </c>
      <c r="D82" s="229">
        <v>0</v>
      </c>
      <c r="E82" s="229">
        <v>0</v>
      </c>
      <c r="F82" s="229">
        <v>0</v>
      </c>
      <c r="G82" s="229">
        <v>0</v>
      </c>
      <c r="H82" s="229">
        <v>0</v>
      </c>
      <c r="I82" s="229">
        <v>0</v>
      </c>
      <c r="J82" s="229">
        <v>0</v>
      </c>
      <c r="K82" s="229">
        <v>0</v>
      </c>
      <c r="L82" s="229">
        <v>0</v>
      </c>
      <c r="M82" s="229">
        <v>0</v>
      </c>
      <c r="N82" s="229">
        <v>0</v>
      </c>
      <c r="O82" s="229">
        <v>0</v>
      </c>
      <c r="P82" s="229">
        <v>0</v>
      </c>
      <c r="Q82" s="229">
        <v>0</v>
      </c>
      <c r="R82" s="229">
        <v>0</v>
      </c>
      <c r="S82" s="229">
        <v>0</v>
      </c>
      <c r="T82" s="229">
        <v>0</v>
      </c>
      <c r="U82" s="229">
        <v>0</v>
      </c>
      <c r="V82" s="229">
        <v>0</v>
      </c>
      <c r="W82" s="229">
        <v>0</v>
      </c>
      <c r="X82" s="229">
        <v>0</v>
      </c>
      <c r="Y82" s="229">
        <v>0</v>
      </c>
      <c r="Z82" s="229">
        <v>0</v>
      </c>
      <c r="AA82" s="229">
        <v>0</v>
      </c>
      <c r="AB82" s="229">
        <v>0</v>
      </c>
      <c r="AC82" s="229">
        <v>0</v>
      </c>
      <c r="AD82" s="229">
        <v>0</v>
      </c>
      <c r="AE82" s="229">
        <v>0</v>
      </c>
      <c r="AF82" s="229">
        <v>0</v>
      </c>
      <c r="AG82" s="229">
        <v>0</v>
      </c>
      <c r="AH82" s="229">
        <v>0</v>
      </c>
      <c r="AI82" s="229">
        <v>0</v>
      </c>
      <c r="AJ82" s="229">
        <v>0</v>
      </c>
      <c r="AK82" s="229">
        <v>0</v>
      </c>
      <c r="AL82" s="229">
        <v>0</v>
      </c>
      <c r="AM82" s="229">
        <v>0</v>
      </c>
      <c r="AN82" s="229">
        <v>0</v>
      </c>
      <c r="AO82" s="229">
        <v>0</v>
      </c>
      <c r="AP82" s="229">
        <v>0</v>
      </c>
      <c r="AQ82" s="229">
        <v>0</v>
      </c>
      <c r="AR82" s="229">
        <v>0</v>
      </c>
      <c r="AS82" s="229">
        <v>0</v>
      </c>
      <c r="AT82" s="229">
        <v>0</v>
      </c>
      <c r="AU82" s="229">
        <v>0</v>
      </c>
      <c r="AV82" s="229">
        <v>0</v>
      </c>
      <c r="AW82" s="229">
        <v>0</v>
      </c>
      <c r="AX82" s="229">
        <v>0</v>
      </c>
      <c r="AY82" s="229">
        <v>0</v>
      </c>
      <c r="AZ82" s="229">
        <v>0</v>
      </c>
      <c r="BA82" s="229">
        <v>0</v>
      </c>
      <c r="BB82" s="229">
        <v>0</v>
      </c>
      <c r="BC82" s="229">
        <v>0</v>
      </c>
      <c r="BD82" s="229">
        <v>0</v>
      </c>
      <c r="BE82" s="229">
        <v>0</v>
      </c>
      <c r="BF82" s="229">
        <v>0</v>
      </c>
      <c r="BG82" s="229">
        <v>0</v>
      </c>
    </row>
    <row r="83" spans="1:59" s="189" customFormat="1" ht="15.75">
      <c r="A83" s="219"/>
      <c r="B83" s="220"/>
      <c r="C83" s="221" t="s">
        <v>589</v>
      </c>
      <c r="D83" s="229">
        <v>0</v>
      </c>
      <c r="E83" s="229">
        <v>0</v>
      </c>
      <c r="F83" s="229">
        <v>0</v>
      </c>
      <c r="G83" s="229">
        <v>0</v>
      </c>
      <c r="H83" s="229">
        <v>0</v>
      </c>
      <c r="I83" s="229">
        <v>0</v>
      </c>
      <c r="J83" s="229">
        <v>0</v>
      </c>
      <c r="K83" s="229">
        <v>0</v>
      </c>
      <c r="L83" s="229">
        <v>0</v>
      </c>
      <c r="M83" s="229">
        <v>0</v>
      </c>
      <c r="N83" s="229">
        <v>0</v>
      </c>
      <c r="O83" s="229">
        <v>0</v>
      </c>
      <c r="P83" s="229">
        <v>0</v>
      </c>
      <c r="Q83" s="229">
        <v>0</v>
      </c>
      <c r="R83" s="229">
        <v>0</v>
      </c>
      <c r="S83" s="229">
        <v>0</v>
      </c>
      <c r="T83" s="229">
        <v>0</v>
      </c>
      <c r="U83" s="229">
        <v>0</v>
      </c>
      <c r="V83" s="229">
        <v>0</v>
      </c>
      <c r="W83" s="229">
        <v>0</v>
      </c>
      <c r="X83" s="229">
        <v>0</v>
      </c>
      <c r="Y83" s="229">
        <v>0</v>
      </c>
      <c r="Z83" s="229">
        <v>0</v>
      </c>
      <c r="AA83" s="229">
        <v>0</v>
      </c>
      <c r="AB83" s="229">
        <v>0</v>
      </c>
      <c r="AC83" s="229">
        <v>0</v>
      </c>
      <c r="AD83" s="229">
        <v>0</v>
      </c>
      <c r="AE83" s="229">
        <v>0</v>
      </c>
      <c r="AF83" s="229">
        <v>0</v>
      </c>
      <c r="AG83" s="229">
        <v>0</v>
      </c>
      <c r="AH83" s="229">
        <v>0</v>
      </c>
      <c r="AI83" s="229">
        <v>0</v>
      </c>
      <c r="AJ83" s="229">
        <v>0</v>
      </c>
      <c r="AK83" s="229">
        <v>0</v>
      </c>
      <c r="AL83" s="229">
        <v>0</v>
      </c>
      <c r="AM83" s="229">
        <v>0</v>
      </c>
      <c r="AN83" s="229">
        <v>0</v>
      </c>
      <c r="AO83" s="229">
        <v>0</v>
      </c>
      <c r="AP83" s="229">
        <v>0</v>
      </c>
      <c r="AQ83" s="229">
        <v>0</v>
      </c>
      <c r="AR83" s="229">
        <v>0</v>
      </c>
      <c r="AS83" s="229">
        <v>0</v>
      </c>
      <c r="AT83" s="229">
        <v>0</v>
      </c>
      <c r="AU83" s="229">
        <v>0</v>
      </c>
      <c r="AV83" s="229">
        <v>0</v>
      </c>
      <c r="AW83" s="229">
        <v>0</v>
      </c>
      <c r="AX83" s="229">
        <v>0</v>
      </c>
      <c r="AY83" s="229">
        <v>0</v>
      </c>
      <c r="AZ83" s="229">
        <v>0</v>
      </c>
      <c r="BA83" s="229">
        <v>0</v>
      </c>
      <c r="BB83" s="229">
        <v>0</v>
      </c>
      <c r="BC83" s="229">
        <v>0</v>
      </c>
      <c r="BD83" s="229">
        <v>0</v>
      </c>
      <c r="BE83" s="229">
        <v>0</v>
      </c>
      <c r="BF83" s="229">
        <v>0</v>
      </c>
      <c r="BG83" s="229">
        <v>0</v>
      </c>
    </row>
    <row r="84" spans="1:59" s="189" customFormat="1" ht="15.75">
      <c r="A84" s="219"/>
      <c r="B84" s="220"/>
      <c r="C84" s="221" t="s">
        <v>589</v>
      </c>
      <c r="D84" s="229">
        <v>0</v>
      </c>
      <c r="E84" s="229">
        <v>0</v>
      </c>
      <c r="F84" s="229">
        <v>0</v>
      </c>
      <c r="G84" s="229">
        <v>0</v>
      </c>
      <c r="H84" s="229">
        <v>0</v>
      </c>
      <c r="I84" s="229">
        <v>0</v>
      </c>
      <c r="J84" s="229">
        <v>0</v>
      </c>
      <c r="K84" s="229">
        <v>0</v>
      </c>
      <c r="L84" s="229">
        <v>0</v>
      </c>
      <c r="M84" s="229">
        <v>0</v>
      </c>
      <c r="N84" s="229">
        <v>0</v>
      </c>
      <c r="O84" s="229">
        <v>0</v>
      </c>
      <c r="P84" s="229">
        <v>0</v>
      </c>
      <c r="Q84" s="229">
        <v>0</v>
      </c>
      <c r="R84" s="229">
        <v>0</v>
      </c>
      <c r="S84" s="229">
        <v>0</v>
      </c>
      <c r="T84" s="229">
        <v>0</v>
      </c>
      <c r="U84" s="229">
        <v>0</v>
      </c>
      <c r="V84" s="229">
        <v>0</v>
      </c>
      <c r="W84" s="229">
        <v>0</v>
      </c>
      <c r="X84" s="229">
        <v>0</v>
      </c>
      <c r="Y84" s="229">
        <v>0</v>
      </c>
      <c r="Z84" s="229">
        <v>0</v>
      </c>
      <c r="AA84" s="229">
        <v>0</v>
      </c>
      <c r="AB84" s="229">
        <v>0</v>
      </c>
      <c r="AC84" s="229">
        <v>0</v>
      </c>
      <c r="AD84" s="229">
        <v>0</v>
      </c>
      <c r="AE84" s="229">
        <v>0</v>
      </c>
      <c r="AF84" s="229">
        <v>0</v>
      </c>
      <c r="AG84" s="229">
        <v>0</v>
      </c>
      <c r="AH84" s="229">
        <v>0</v>
      </c>
      <c r="AI84" s="229">
        <v>0</v>
      </c>
      <c r="AJ84" s="229">
        <v>0</v>
      </c>
      <c r="AK84" s="229">
        <v>0</v>
      </c>
      <c r="AL84" s="229">
        <v>0</v>
      </c>
      <c r="AM84" s="229">
        <v>0</v>
      </c>
      <c r="AN84" s="229">
        <v>0</v>
      </c>
      <c r="AO84" s="229">
        <v>0</v>
      </c>
      <c r="AP84" s="229">
        <v>0</v>
      </c>
      <c r="AQ84" s="229">
        <v>0</v>
      </c>
      <c r="AR84" s="229">
        <v>0</v>
      </c>
      <c r="AS84" s="229">
        <v>0</v>
      </c>
      <c r="AT84" s="229">
        <v>0</v>
      </c>
      <c r="AU84" s="229">
        <v>0</v>
      </c>
      <c r="AV84" s="229">
        <v>0</v>
      </c>
      <c r="AW84" s="229">
        <v>0</v>
      </c>
      <c r="AX84" s="229">
        <v>0</v>
      </c>
      <c r="AY84" s="229">
        <v>0</v>
      </c>
      <c r="AZ84" s="229">
        <v>0</v>
      </c>
      <c r="BA84" s="229">
        <v>0</v>
      </c>
      <c r="BB84" s="229">
        <v>0</v>
      </c>
      <c r="BC84" s="229">
        <v>0</v>
      </c>
      <c r="BD84" s="229">
        <v>0</v>
      </c>
      <c r="BE84" s="229">
        <v>0</v>
      </c>
      <c r="BF84" s="229">
        <v>0</v>
      </c>
      <c r="BG84" s="229">
        <v>0</v>
      </c>
    </row>
    <row r="85" spans="1:59" ht="15.75">
      <c r="A85" s="219"/>
      <c r="B85" s="220"/>
      <c r="C85" s="221" t="s">
        <v>589</v>
      </c>
      <c r="D85" s="229">
        <v>0</v>
      </c>
      <c r="E85" s="229">
        <v>0</v>
      </c>
      <c r="F85" s="229">
        <v>0</v>
      </c>
      <c r="G85" s="229">
        <v>0</v>
      </c>
      <c r="H85" s="229">
        <v>0</v>
      </c>
      <c r="I85" s="229">
        <v>0</v>
      </c>
      <c r="J85" s="229">
        <v>0</v>
      </c>
      <c r="K85" s="229">
        <v>0</v>
      </c>
      <c r="L85" s="229">
        <v>0</v>
      </c>
      <c r="M85" s="229">
        <v>0</v>
      </c>
      <c r="N85" s="229">
        <v>0</v>
      </c>
      <c r="O85" s="229">
        <v>0</v>
      </c>
      <c r="P85" s="229">
        <v>0</v>
      </c>
      <c r="Q85" s="229">
        <v>0</v>
      </c>
      <c r="R85" s="229">
        <v>0</v>
      </c>
      <c r="S85" s="229">
        <v>0</v>
      </c>
      <c r="T85" s="229">
        <v>0</v>
      </c>
      <c r="U85" s="229">
        <v>0</v>
      </c>
      <c r="V85" s="229">
        <v>0</v>
      </c>
      <c r="W85" s="229">
        <v>0</v>
      </c>
      <c r="X85" s="229">
        <v>0</v>
      </c>
      <c r="Y85" s="229">
        <v>0</v>
      </c>
      <c r="Z85" s="229">
        <v>0</v>
      </c>
      <c r="AA85" s="229">
        <v>0</v>
      </c>
      <c r="AB85" s="229">
        <v>0</v>
      </c>
      <c r="AC85" s="229">
        <v>0</v>
      </c>
      <c r="AD85" s="229">
        <v>0</v>
      </c>
      <c r="AE85" s="229">
        <v>0</v>
      </c>
      <c r="AF85" s="229">
        <v>0</v>
      </c>
      <c r="AG85" s="229">
        <v>0</v>
      </c>
      <c r="AH85" s="229">
        <v>0</v>
      </c>
      <c r="AI85" s="229">
        <v>0</v>
      </c>
      <c r="AJ85" s="229">
        <v>0</v>
      </c>
      <c r="AK85" s="229">
        <v>0</v>
      </c>
      <c r="AL85" s="229">
        <v>0</v>
      </c>
      <c r="AM85" s="229">
        <v>0</v>
      </c>
      <c r="AN85" s="229">
        <v>0</v>
      </c>
      <c r="AO85" s="229">
        <v>0</v>
      </c>
      <c r="AP85" s="229">
        <v>0</v>
      </c>
      <c r="AQ85" s="229">
        <v>0</v>
      </c>
      <c r="AR85" s="229">
        <v>0</v>
      </c>
      <c r="AS85" s="229">
        <v>0</v>
      </c>
      <c r="AT85" s="229">
        <v>0</v>
      </c>
      <c r="AU85" s="229">
        <v>0</v>
      </c>
      <c r="AV85" s="229">
        <v>0</v>
      </c>
      <c r="AW85" s="229">
        <v>0</v>
      </c>
      <c r="AX85" s="229">
        <v>0</v>
      </c>
      <c r="AY85" s="229">
        <v>0</v>
      </c>
      <c r="AZ85" s="229">
        <v>0</v>
      </c>
      <c r="BA85" s="229">
        <v>0</v>
      </c>
      <c r="BB85" s="229">
        <v>0</v>
      </c>
      <c r="BC85" s="229">
        <v>0</v>
      </c>
      <c r="BD85" s="229">
        <v>0</v>
      </c>
      <c r="BE85" s="229">
        <v>0</v>
      </c>
      <c r="BF85" s="229">
        <v>0</v>
      </c>
      <c r="BG85" s="229">
        <v>0</v>
      </c>
    </row>
    <row r="86" spans="1:59" ht="31.5">
      <c r="A86" s="67" t="s">
        <v>522</v>
      </c>
      <c r="B86" s="113" t="s">
        <v>536</v>
      </c>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49"/>
      <c r="AO86" s="149"/>
      <c r="AP86" s="149"/>
      <c r="AQ86" s="149"/>
      <c r="AR86" s="149"/>
      <c r="AS86" s="149"/>
      <c r="AT86" s="149"/>
      <c r="AU86" s="149"/>
      <c r="AV86" s="149"/>
      <c r="AW86" s="149"/>
      <c r="AX86" s="149"/>
      <c r="AY86" s="149"/>
      <c r="AZ86" s="149"/>
      <c r="BA86" s="149"/>
      <c r="BB86" s="149"/>
      <c r="BC86" s="149"/>
      <c r="BD86" s="149"/>
      <c r="BE86" s="149"/>
      <c r="BF86" s="149"/>
      <c r="BG86" s="149"/>
    </row>
  </sheetData>
  <sheetProtection password="84F4" sheet="1" objects="1" scenarios="1"/>
  <mergeCells count="49">
    <mergeCell ref="BD18:BE18"/>
    <mergeCell ref="A14:BG14"/>
    <mergeCell ref="D18:E18"/>
    <mergeCell ref="F18:G18"/>
    <mergeCell ref="AJ18:AK18"/>
    <mergeCell ref="BF17:BG17"/>
    <mergeCell ref="AT18:AU18"/>
    <mergeCell ref="AZ18:BA18"/>
    <mergeCell ref="AX18:AY18"/>
    <mergeCell ref="B16:B19"/>
    <mergeCell ref="C16:C19"/>
    <mergeCell ref="D16:BG16"/>
    <mergeCell ref="D17:S17"/>
    <mergeCell ref="T17:AK17"/>
    <mergeCell ref="BF18:BG18"/>
    <mergeCell ref="A15:BG15"/>
    <mergeCell ref="A6:BG6"/>
    <mergeCell ref="A13:BG13"/>
    <mergeCell ref="U3:V3"/>
    <mergeCell ref="W3:AJ3"/>
    <mergeCell ref="A5:BG5"/>
    <mergeCell ref="A8:BG8"/>
    <mergeCell ref="A9:BG9"/>
    <mergeCell ref="A11:BG11"/>
    <mergeCell ref="A16:A19"/>
    <mergeCell ref="AV18:AW18"/>
    <mergeCell ref="V18:W18"/>
    <mergeCell ref="BB17:BE17"/>
    <mergeCell ref="AP18:AQ18"/>
    <mergeCell ref="AR18:AS18"/>
    <mergeCell ref="T18:U18"/>
    <mergeCell ref="AL18:AM18"/>
    <mergeCell ref="BB18:BC18"/>
    <mergeCell ref="AR17:AU17"/>
    <mergeCell ref="R18:S18"/>
    <mergeCell ref="AN18:AO18"/>
    <mergeCell ref="AL17:AQ17"/>
    <mergeCell ref="AV17:BA17"/>
    <mergeCell ref="H18:I18"/>
    <mergeCell ref="J18:K18"/>
    <mergeCell ref="L18:M18"/>
    <mergeCell ref="N18:O18"/>
    <mergeCell ref="P18:Q18"/>
    <mergeCell ref="AH18:AI18"/>
    <mergeCell ref="X18:Y18"/>
    <mergeCell ref="Z18:AA18"/>
    <mergeCell ref="AB18:AC18"/>
    <mergeCell ref="AD18:AE18"/>
    <mergeCell ref="AF18:AG18"/>
  </mergeCells>
  <pageMargins left="0.70866141732283472" right="0.70866141732283472" top="0.74803149606299213" bottom="0.74803149606299213" header="0.31496062992125984" footer="0.31496062992125984"/>
  <pageSetup paperSize="8" scale="29" orientation="landscape" r:id="rId1"/>
  <headerFooter>
    <oddFooter>&amp;C&amp;G</oddFooter>
  </headerFooter>
  <drawing r:id="rId2"/>
  <legacyDrawingHF r:id="rId3"/>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AW196"/>
  <sheetViews>
    <sheetView view="pageBreakPreview" zoomScale="70" zoomScaleNormal="100" zoomScaleSheetLayoutView="70" workbookViewId="0"/>
  </sheetViews>
  <sheetFormatPr defaultColWidth="9" defaultRowHeight="15.75"/>
  <cols>
    <col min="1" max="1" width="12" style="1" customWidth="1"/>
    <col min="2" max="2" width="31.5" style="1" customWidth="1"/>
    <col min="3" max="3" width="17.625" style="1" customWidth="1"/>
    <col min="4" max="4" width="28.125" style="1" customWidth="1"/>
    <col min="5" max="6" width="29.625" style="1" customWidth="1"/>
    <col min="7" max="9" width="32.25" style="1" customWidth="1"/>
    <col min="10" max="10" width="32.125" style="1" customWidth="1"/>
    <col min="11" max="11" width="19.875" style="1" customWidth="1"/>
    <col min="12" max="12" width="4.625" style="1" customWidth="1"/>
    <col min="13" max="13" width="4.375" style="1" customWidth="1"/>
    <col min="14" max="15" width="3.375" style="1" customWidth="1"/>
    <col min="16" max="16" width="4.125" style="1" customWidth="1"/>
    <col min="17" max="19" width="5.75" style="1" customWidth="1"/>
    <col min="20" max="20" width="3.875" style="1" customWidth="1"/>
    <col min="21" max="21" width="4.5" style="1" customWidth="1"/>
    <col min="22" max="22" width="3.875" style="1" customWidth="1"/>
    <col min="23" max="23" width="4.375" style="1" customWidth="1"/>
    <col min="24" max="26" width="5.75" style="1" customWidth="1"/>
    <col min="27" max="27" width="6.125" style="1" customWidth="1"/>
    <col min="28" max="28" width="5.75" style="1" customWidth="1"/>
    <col min="29" max="29" width="6.5" style="1" customWidth="1"/>
    <col min="30" max="30" width="3.5" style="1" customWidth="1"/>
    <col min="31" max="31" width="5.75" style="1" customWidth="1"/>
    <col min="32" max="32" width="16.125" style="1" customWidth="1"/>
    <col min="33" max="33" width="21.25" style="1" customWidth="1"/>
    <col min="34" max="34" width="12.625" style="1" customWidth="1"/>
    <col min="35" max="35" width="22.375" style="1" customWidth="1"/>
    <col min="36" max="36" width="10.875" style="1" customWidth="1"/>
    <col min="37" max="37" width="17.375" style="1" customWidth="1"/>
    <col min="38" max="39" width="4.125" style="1" customWidth="1"/>
    <col min="40" max="40" width="3.75" style="1" customWidth="1"/>
    <col min="41" max="41" width="3.875" style="1" customWidth="1"/>
    <col min="42" max="42" width="4.5" style="1" customWidth="1"/>
    <col min="43" max="43" width="5" style="1" customWidth="1"/>
    <col min="44" max="44" width="5.5" style="1" customWidth="1"/>
    <col min="45" max="45" width="5.75" style="1" customWidth="1"/>
    <col min="46" max="46" width="5.5" style="1" customWidth="1"/>
    <col min="47" max="48" width="5" style="1" customWidth="1"/>
    <col min="49" max="49" width="12.875" style="1" customWidth="1"/>
    <col min="50" max="59" width="5" style="1" customWidth="1"/>
    <col min="60" max="16384" width="9" style="1"/>
  </cols>
  <sheetData>
    <row r="1" spans="1:49" s="279" customFormat="1" ht="54" customHeight="1"/>
    <row r="2" spans="1:49" ht="18.75">
      <c r="K2" s="24" t="s">
        <v>331</v>
      </c>
      <c r="L2" s="2"/>
      <c r="M2" s="2"/>
      <c r="N2" s="2"/>
      <c r="O2" s="2"/>
      <c r="P2" s="2"/>
      <c r="Q2" s="2"/>
    </row>
    <row r="3" spans="1:49" ht="18.75">
      <c r="K3" s="14" t="s">
        <v>1</v>
      </c>
      <c r="L3" s="2"/>
      <c r="M3" s="2"/>
      <c r="N3" s="2"/>
      <c r="O3" s="2"/>
      <c r="P3" s="2"/>
      <c r="Q3" s="2"/>
    </row>
    <row r="4" spans="1:49" ht="18.75">
      <c r="K4" s="14" t="s">
        <v>815</v>
      </c>
      <c r="L4" s="2"/>
      <c r="M4" s="2"/>
      <c r="N4" s="2"/>
      <c r="O4" s="2"/>
      <c r="P4" s="2"/>
      <c r="Q4" s="2"/>
    </row>
    <row r="5" spans="1:49">
      <c r="A5" s="419" t="s">
        <v>378</v>
      </c>
      <c r="B5" s="419"/>
      <c r="C5" s="419"/>
      <c r="D5" s="419"/>
      <c r="E5" s="419"/>
      <c r="F5" s="419"/>
      <c r="G5" s="419"/>
      <c r="H5" s="419"/>
      <c r="I5" s="419"/>
      <c r="J5" s="419"/>
      <c r="K5" s="419"/>
      <c r="L5" s="79"/>
      <c r="M5" s="79"/>
      <c r="N5" s="79"/>
      <c r="O5" s="79"/>
      <c r="P5" s="79"/>
      <c r="Q5" s="79"/>
    </row>
    <row r="6" spans="1:49">
      <c r="L6" s="2"/>
      <c r="M6" s="2"/>
      <c r="N6" s="2"/>
      <c r="O6" s="2"/>
      <c r="P6" s="2"/>
      <c r="Q6" s="2"/>
    </row>
    <row r="7" spans="1:49">
      <c r="A7" s="417" t="s">
        <v>756</v>
      </c>
      <c r="B7" s="417"/>
      <c r="C7" s="417"/>
      <c r="D7" s="417"/>
      <c r="E7" s="417"/>
      <c r="F7" s="417"/>
      <c r="G7" s="417"/>
      <c r="H7" s="417"/>
      <c r="I7" s="417"/>
      <c r="J7" s="417"/>
      <c r="K7" s="417"/>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row>
    <row r="8" spans="1:49">
      <c r="A8" s="417" t="s">
        <v>292</v>
      </c>
      <c r="B8" s="417"/>
      <c r="C8" s="417"/>
      <c r="D8" s="417"/>
      <c r="E8" s="417"/>
      <c r="F8" s="417"/>
      <c r="G8" s="417"/>
      <c r="H8" s="417"/>
      <c r="I8" s="417"/>
      <c r="J8" s="417"/>
      <c r="K8" s="417"/>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row>
    <row r="9" spans="1:49">
      <c r="A9" s="121"/>
      <c r="B9" s="121"/>
      <c r="C9" s="121"/>
      <c r="D9" s="121"/>
      <c r="E9" s="121"/>
      <c r="F9" s="121"/>
      <c r="G9" s="121"/>
      <c r="H9" s="121"/>
      <c r="I9" s="121"/>
      <c r="J9" s="121"/>
      <c r="K9" s="121"/>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row>
    <row r="10" spans="1:49">
      <c r="A10" s="406" t="s">
        <v>1125</v>
      </c>
      <c r="B10" s="406"/>
      <c r="C10" s="406"/>
      <c r="D10" s="406"/>
      <c r="E10" s="406"/>
      <c r="F10" s="406"/>
      <c r="G10" s="406"/>
      <c r="H10" s="406"/>
      <c r="I10" s="406"/>
      <c r="J10" s="406"/>
      <c r="K10" s="406"/>
      <c r="L10" s="2"/>
      <c r="M10" s="2"/>
      <c r="N10" s="2"/>
      <c r="O10" s="2"/>
      <c r="P10" s="2"/>
      <c r="Q10" s="2"/>
    </row>
    <row r="11" spans="1:49">
      <c r="A11" s="89"/>
      <c r="B11" s="89"/>
      <c r="C11" s="89"/>
      <c r="D11" s="89"/>
      <c r="E11" s="89"/>
      <c r="F11" s="89"/>
      <c r="G11" s="89"/>
      <c r="H11" s="89"/>
      <c r="I11" s="89"/>
      <c r="J11" s="89"/>
      <c r="K11" s="89"/>
      <c r="L11" s="79"/>
      <c r="M11" s="79"/>
      <c r="N11" s="79"/>
      <c r="O11" s="79"/>
      <c r="P11" s="79"/>
      <c r="Q11" s="79"/>
    </row>
    <row r="12" spans="1:49" ht="16.5" customHeight="1">
      <c r="A12" s="406" t="s">
        <v>964</v>
      </c>
      <c r="B12" s="406"/>
      <c r="C12" s="406"/>
      <c r="D12" s="406"/>
      <c r="E12" s="406"/>
      <c r="F12" s="406"/>
      <c r="G12" s="406"/>
      <c r="H12" s="406"/>
      <c r="I12" s="406"/>
      <c r="J12" s="406"/>
      <c r="K12" s="40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row>
    <row r="13" spans="1:49" ht="16.5" customHeight="1">
      <c r="A13" s="406" t="s">
        <v>626</v>
      </c>
      <c r="B13" s="406"/>
      <c r="C13" s="406"/>
      <c r="D13" s="406"/>
      <c r="E13" s="406"/>
      <c r="F13" s="406"/>
      <c r="G13" s="406"/>
      <c r="H13" s="406"/>
      <c r="I13" s="406"/>
      <c r="J13" s="406"/>
      <c r="K13" s="40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row>
    <row r="14" spans="1:49" ht="18" customHeight="1">
      <c r="A14" s="420" t="s">
        <v>296</v>
      </c>
      <c r="B14" s="420"/>
      <c r="C14" s="420"/>
      <c r="D14" s="420"/>
      <c r="E14" s="420"/>
      <c r="F14" s="420"/>
      <c r="G14" s="420"/>
      <c r="H14" s="420"/>
      <c r="I14" s="420"/>
      <c r="J14" s="420"/>
      <c r="K14" s="420"/>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row>
    <row r="15" spans="1:49">
      <c r="A15" s="407"/>
      <c r="B15" s="407"/>
      <c r="C15" s="407"/>
      <c r="D15" s="407"/>
      <c r="E15" s="407"/>
      <c r="F15" s="407"/>
      <c r="G15" s="407"/>
      <c r="H15" s="407"/>
      <c r="I15" s="407"/>
      <c r="J15" s="407"/>
      <c r="K15" s="12"/>
      <c r="L15" s="12"/>
      <c r="M15" s="12"/>
      <c r="N15" s="12"/>
      <c r="O15" s="12"/>
      <c r="P15" s="12"/>
      <c r="Q15" s="12"/>
      <c r="R15" s="12"/>
      <c r="S15" s="12"/>
      <c r="T15" s="2"/>
      <c r="U15" s="2"/>
      <c r="V15" s="2"/>
      <c r="W15" s="2"/>
      <c r="X15" s="2"/>
      <c r="Y15" s="2"/>
      <c r="Z15" s="2"/>
      <c r="AA15" s="2"/>
      <c r="AB15" s="2"/>
      <c r="AC15" s="2"/>
      <c r="AD15" s="2"/>
      <c r="AE15" s="2"/>
      <c r="AF15" s="2"/>
      <c r="AG15" s="2"/>
      <c r="AH15" s="2"/>
      <c r="AI15" s="2"/>
      <c r="AJ15" s="2"/>
      <c r="AK15" s="2"/>
      <c r="AL15" s="2"/>
      <c r="AM15" s="2"/>
      <c r="AN15" s="2"/>
      <c r="AO15" s="2"/>
    </row>
    <row r="16" spans="1:49" ht="53.25" customHeight="1">
      <c r="A16" s="402" t="s">
        <v>162</v>
      </c>
      <c r="B16" s="402" t="s">
        <v>30</v>
      </c>
      <c r="C16" s="402" t="s">
        <v>297</v>
      </c>
      <c r="D16" s="402" t="s">
        <v>141</v>
      </c>
      <c r="E16" s="402"/>
      <c r="F16" s="402"/>
      <c r="G16" s="402"/>
      <c r="H16" s="402"/>
      <c r="I16" s="402"/>
      <c r="J16" s="402"/>
      <c r="K16" s="399" t="s">
        <v>22</v>
      </c>
      <c r="L16" s="3"/>
      <c r="M16" s="3"/>
      <c r="N16" s="3"/>
      <c r="O16" s="3"/>
      <c r="P16" s="3"/>
      <c r="Q16" s="3"/>
      <c r="R16" s="3"/>
      <c r="S16" s="3"/>
      <c r="T16" s="2"/>
      <c r="U16" s="2"/>
      <c r="V16" s="2"/>
      <c r="W16" s="2"/>
      <c r="X16" s="2"/>
      <c r="Y16" s="2"/>
      <c r="Z16" s="2"/>
      <c r="AA16" s="2"/>
      <c r="AB16" s="2"/>
      <c r="AC16" s="2"/>
      <c r="AD16" s="2"/>
      <c r="AE16" s="2"/>
      <c r="AF16" s="2"/>
      <c r="AG16" s="2"/>
      <c r="AH16" s="2"/>
      <c r="AI16" s="2"/>
      <c r="AJ16" s="2"/>
      <c r="AK16" s="2"/>
      <c r="AL16" s="2"/>
      <c r="AM16" s="2"/>
      <c r="AN16" s="2"/>
      <c r="AO16" s="2"/>
    </row>
    <row r="17" spans="1:41" ht="18" customHeight="1">
      <c r="A17" s="402"/>
      <c r="B17" s="402"/>
      <c r="C17" s="402"/>
      <c r="D17" s="402"/>
      <c r="E17" s="402"/>
      <c r="F17" s="402"/>
      <c r="G17" s="402"/>
      <c r="H17" s="402"/>
      <c r="I17" s="402"/>
      <c r="J17" s="402"/>
      <c r="K17" s="399"/>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row>
    <row r="18" spans="1:41" ht="36" customHeight="1">
      <c r="A18" s="402"/>
      <c r="B18" s="402"/>
      <c r="C18" s="402"/>
      <c r="D18" s="402" t="s">
        <v>295</v>
      </c>
      <c r="E18" s="402"/>
      <c r="F18" s="402"/>
      <c r="G18" s="402" t="s">
        <v>295</v>
      </c>
      <c r="H18" s="402"/>
      <c r="I18" s="402"/>
      <c r="J18" s="176" t="s">
        <v>0</v>
      </c>
      <c r="K18" s="39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row>
    <row r="19" spans="1:41" ht="52.5" customHeight="1">
      <c r="A19" s="402"/>
      <c r="B19" s="402"/>
      <c r="C19" s="402"/>
      <c r="D19" s="176" t="s">
        <v>298</v>
      </c>
      <c r="E19" s="176" t="s">
        <v>298</v>
      </c>
      <c r="F19" s="176" t="s">
        <v>0</v>
      </c>
      <c r="G19" s="176" t="s">
        <v>298</v>
      </c>
      <c r="H19" s="176" t="s">
        <v>298</v>
      </c>
      <c r="I19" s="90" t="s">
        <v>0</v>
      </c>
      <c r="J19" s="90" t="s">
        <v>0</v>
      </c>
      <c r="K19" s="399"/>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row>
    <row r="20" spans="1:41">
      <c r="A20" s="73">
        <v>1</v>
      </c>
      <c r="B20" s="73">
        <v>2</v>
      </c>
      <c r="C20" s="73">
        <v>3</v>
      </c>
      <c r="D20" s="84" t="s">
        <v>100</v>
      </c>
      <c r="E20" s="84" t="s">
        <v>101</v>
      </c>
      <c r="F20" s="84" t="s">
        <v>299</v>
      </c>
      <c r="G20" s="84" t="s">
        <v>170</v>
      </c>
      <c r="H20" s="84" t="s">
        <v>171</v>
      </c>
      <c r="I20" s="84" t="s">
        <v>300</v>
      </c>
      <c r="J20" s="84" t="s">
        <v>161</v>
      </c>
      <c r="K20" s="84" t="s">
        <v>91</v>
      </c>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row>
    <row r="21" spans="1:41" s="168" customFormat="1" ht="31.5">
      <c r="A21" s="165" t="s">
        <v>634</v>
      </c>
      <c r="B21" s="166" t="s">
        <v>635</v>
      </c>
      <c r="C21" s="167" t="s">
        <v>700</v>
      </c>
      <c r="D21" s="167" t="s">
        <v>589</v>
      </c>
      <c r="E21" s="167" t="s">
        <v>589</v>
      </c>
      <c r="F21" s="167" t="s">
        <v>589</v>
      </c>
      <c r="G21" s="167" t="s">
        <v>589</v>
      </c>
      <c r="H21" s="167" t="s">
        <v>589</v>
      </c>
      <c r="I21" s="167" t="s">
        <v>589</v>
      </c>
      <c r="J21" s="167" t="s">
        <v>589</v>
      </c>
      <c r="K21" s="167" t="s">
        <v>589</v>
      </c>
    </row>
    <row r="22" spans="1:41" ht="31.5">
      <c r="A22" s="67" t="s">
        <v>636</v>
      </c>
      <c r="B22" s="113" t="s">
        <v>637</v>
      </c>
      <c r="C22" s="90" t="s">
        <v>700</v>
      </c>
      <c r="D22" s="90" t="s">
        <v>589</v>
      </c>
      <c r="E22" s="90" t="s">
        <v>589</v>
      </c>
      <c r="F22" s="90" t="s">
        <v>589</v>
      </c>
      <c r="G22" s="90" t="s">
        <v>589</v>
      </c>
      <c r="H22" s="90" t="s">
        <v>589</v>
      </c>
      <c r="I22" s="90" t="s">
        <v>589</v>
      </c>
      <c r="J22" s="90" t="s">
        <v>589</v>
      </c>
      <c r="K22" s="90" t="s">
        <v>589</v>
      </c>
    </row>
    <row r="23" spans="1:41" s="168" customFormat="1" ht="47.25">
      <c r="A23" s="165" t="s">
        <v>638</v>
      </c>
      <c r="B23" s="166" t="s">
        <v>639</v>
      </c>
      <c r="C23" s="167" t="s">
        <v>700</v>
      </c>
      <c r="D23" s="167" t="s">
        <v>589</v>
      </c>
      <c r="E23" s="167" t="s">
        <v>589</v>
      </c>
      <c r="F23" s="167" t="s">
        <v>589</v>
      </c>
      <c r="G23" s="167" t="s">
        <v>589</v>
      </c>
      <c r="H23" s="167" t="s">
        <v>589</v>
      </c>
      <c r="I23" s="167" t="s">
        <v>589</v>
      </c>
      <c r="J23" s="167" t="s">
        <v>589</v>
      </c>
      <c r="K23" s="167" t="s">
        <v>589</v>
      </c>
    </row>
    <row r="24" spans="1:41" ht="78.75">
      <c r="A24" s="67" t="s">
        <v>640</v>
      </c>
      <c r="B24" s="113" t="s">
        <v>641</v>
      </c>
      <c r="C24" s="90" t="s">
        <v>700</v>
      </c>
      <c r="D24" s="90" t="s">
        <v>589</v>
      </c>
      <c r="E24" s="90" t="s">
        <v>589</v>
      </c>
      <c r="F24" s="90" t="s">
        <v>589</v>
      </c>
      <c r="G24" s="90" t="s">
        <v>589</v>
      </c>
      <c r="H24" s="90" t="s">
        <v>589</v>
      </c>
      <c r="I24" s="90" t="s">
        <v>589</v>
      </c>
      <c r="J24" s="90" t="s">
        <v>589</v>
      </c>
      <c r="K24" s="90" t="s">
        <v>589</v>
      </c>
    </row>
    <row r="25" spans="1:41" ht="47.25">
      <c r="A25" s="67" t="s">
        <v>642</v>
      </c>
      <c r="B25" s="113" t="s">
        <v>643</v>
      </c>
      <c r="C25" s="90" t="s">
        <v>700</v>
      </c>
      <c r="D25" s="90" t="s">
        <v>589</v>
      </c>
      <c r="E25" s="90" t="s">
        <v>589</v>
      </c>
      <c r="F25" s="90" t="s">
        <v>589</v>
      </c>
      <c r="G25" s="90" t="s">
        <v>589</v>
      </c>
      <c r="H25" s="90" t="s">
        <v>589</v>
      </c>
      <c r="I25" s="90" t="s">
        <v>589</v>
      </c>
      <c r="J25" s="90" t="s">
        <v>589</v>
      </c>
      <c r="K25" s="90" t="s">
        <v>589</v>
      </c>
    </row>
    <row r="26" spans="1:41" ht="47.25">
      <c r="A26" s="67" t="s">
        <v>644</v>
      </c>
      <c r="B26" s="113" t="s">
        <v>645</v>
      </c>
      <c r="C26" s="90" t="s">
        <v>700</v>
      </c>
      <c r="D26" s="90" t="s">
        <v>589</v>
      </c>
      <c r="E26" s="90" t="s">
        <v>589</v>
      </c>
      <c r="F26" s="90" t="s">
        <v>589</v>
      </c>
      <c r="G26" s="90" t="s">
        <v>589</v>
      </c>
      <c r="H26" s="90" t="s">
        <v>589</v>
      </c>
      <c r="I26" s="90" t="s">
        <v>589</v>
      </c>
      <c r="J26" s="90" t="s">
        <v>589</v>
      </c>
      <c r="K26" s="90" t="s">
        <v>589</v>
      </c>
    </row>
    <row r="27" spans="1:41" ht="31.5">
      <c r="A27" s="67" t="s">
        <v>646</v>
      </c>
      <c r="B27" s="113" t="s">
        <v>647</v>
      </c>
      <c r="C27" s="90" t="s">
        <v>700</v>
      </c>
      <c r="D27" s="90" t="s">
        <v>589</v>
      </c>
      <c r="E27" s="90" t="s">
        <v>589</v>
      </c>
      <c r="F27" s="90" t="s">
        <v>589</v>
      </c>
      <c r="G27" s="90" t="s">
        <v>589</v>
      </c>
      <c r="H27" s="90" t="s">
        <v>589</v>
      </c>
      <c r="I27" s="90" t="s">
        <v>589</v>
      </c>
      <c r="J27" s="90" t="s">
        <v>589</v>
      </c>
      <c r="K27" s="90" t="s">
        <v>589</v>
      </c>
    </row>
    <row r="28" spans="1:41" s="168" customFormat="1" ht="25.15" customHeight="1">
      <c r="A28" s="165" t="s">
        <v>511</v>
      </c>
      <c r="B28" s="166" t="s">
        <v>808</v>
      </c>
      <c r="C28" s="167" t="s">
        <v>700</v>
      </c>
      <c r="D28" s="167" t="s">
        <v>589</v>
      </c>
      <c r="E28" s="167" t="s">
        <v>589</v>
      </c>
      <c r="F28" s="167" t="s">
        <v>589</v>
      </c>
      <c r="G28" s="167" t="s">
        <v>589</v>
      </c>
      <c r="H28" s="167" t="s">
        <v>589</v>
      </c>
      <c r="I28" s="167" t="s">
        <v>589</v>
      </c>
      <c r="J28" s="167" t="s">
        <v>589</v>
      </c>
      <c r="K28" s="167" t="s">
        <v>589</v>
      </c>
    </row>
    <row r="29" spans="1:41" ht="31.5">
      <c r="A29" s="67" t="s">
        <v>512</v>
      </c>
      <c r="B29" s="113" t="s">
        <v>648</v>
      </c>
      <c r="C29" s="90" t="s">
        <v>700</v>
      </c>
      <c r="D29" s="90" t="s">
        <v>589</v>
      </c>
      <c r="E29" s="90" t="s">
        <v>589</v>
      </c>
      <c r="F29" s="90" t="s">
        <v>589</v>
      </c>
      <c r="G29" s="90" t="s">
        <v>589</v>
      </c>
      <c r="H29" s="90" t="s">
        <v>589</v>
      </c>
      <c r="I29" s="90" t="s">
        <v>589</v>
      </c>
      <c r="J29" s="90" t="s">
        <v>589</v>
      </c>
      <c r="K29" s="90" t="s">
        <v>589</v>
      </c>
    </row>
    <row r="30" spans="1:41" ht="47.25">
      <c r="A30" s="67" t="s">
        <v>514</v>
      </c>
      <c r="B30" s="113" t="s">
        <v>649</v>
      </c>
      <c r="C30" s="90" t="s">
        <v>700</v>
      </c>
      <c r="D30" s="90" t="s">
        <v>589</v>
      </c>
      <c r="E30" s="90" t="s">
        <v>589</v>
      </c>
      <c r="F30" s="90" t="s">
        <v>589</v>
      </c>
      <c r="G30" s="90" t="s">
        <v>589</v>
      </c>
      <c r="H30" s="90" t="s">
        <v>589</v>
      </c>
      <c r="I30" s="90" t="s">
        <v>589</v>
      </c>
      <c r="J30" s="90" t="s">
        <v>589</v>
      </c>
      <c r="K30" s="90" t="s">
        <v>589</v>
      </c>
    </row>
    <row r="31" spans="1:41" ht="78.75">
      <c r="A31" s="67" t="s">
        <v>537</v>
      </c>
      <c r="B31" s="113" t="s">
        <v>650</v>
      </c>
      <c r="C31" s="90" t="s">
        <v>700</v>
      </c>
      <c r="D31" s="90" t="s">
        <v>589</v>
      </c>
      <c r="E31" s="90" t="s">
        <v>589</v>
      </c>
      <c r="F31" s="90" t="s">
        <v>589</v>
      </c>
      <c r="G31" s="90" t="s">
        <v>589</v>
      </c>
      <c r="H31" s="90" t="s">
        <v>589</v>
      </c>
      <c r="I31" s="90" t="s">
        <v>589</v>
      </c>
      <c r="J31" s="90" t="s">
        <v>589</v>
      </c>
      <c r="K31" s="90" t="s">
        <v>589</v>
      </c>
    </row>
    <row r="32" spans="1:41" ht="78.75">
      <c r="A32" s="67" t="s">
        <v>538</v>
      </c>
      <c r="B32" s="113" t="s">
        <v>651</v>
      </c>
      <c r="C32" s="90" t="s">
        <v>700</v>
      </c>
      <c r="D32" s="90" t="s">
        <v>589</v>
      </c>
      <c r="E32" s="90" t="s">
        <v>589</v>
      </c>
      <c r="F32" s="90" t="s">
        <v>589</v>
      </c>
      <c r="G32" s="90" t="s">
        <v>589</v>
      </c>
      <c r="H32" s="90" t="s">
        <v>589</v>
      </c>
      <c r="I32" s="90" t="s">
        <v>589</v>
      </c>
      <c r="J32" s="90" t="s">
        <v>589</v>
      </c>
      <c r="K32" s="90" t="s">
        <v>589</v>
      </c>
    </row>
    <row r="33" spans="1:11" ht="63">
      <c r="A33" s="67" t="s">
        <v>539</v>
      </c>
      <c r="B33" s="113" t="s">
        <v>652</v>
      </c>
      <c r="C33" s="90" t="s">
        <v>700</v>
      </c>
      <c r="D33" s="90" t="s">
        <v>589</v>
      </c>
      <c r="E33" s="90" t="s">
        <v>589</v>
      </c>
      <c r="F33" s="90" t="s">
        <v>589</v>
      </c>
      <c r="G33" s="90" t="s">
        <v>589</v>
      </c>
      <c r="H33" s="90" t="s">
        <v>589</v>
      </c>
      <c r="I33" s="90" t="s">
        <v>589</v>
      </c>
      <c r="J33" s="90" t="s">
        <v>589</v>
      </c>
      <c r="K33" s="90" t="s">
        <v>589</v>
      </c>
    </row>
    <row r="34" spans="1:11" ht="47.25">
      <c r="A34" s="67" t="s">
        <v>515</v>
      </c>
      <c r="B34" s="113" t="s">
        <v>653</v>
      </c>
      <c r="C34" s="90" t="s">
        <v>700</v>
      </c>
      <c r="D34" s="90" t="s">
        <v>589</v>
      </c>
      <c r="E34" s="90" t="s">
        <v>589</v>
      </c>
      <c r="F34" s="90" t="s">
        <v>589</v>
      </c>
      <c r="G34" s="90" t="s">
        <v>589</v>
      </c>
      <c r="H34" s="90" t="s">
        <v>589</v>
      </c>
      <c r="I34" s="90" t="s">
        <v>589</v>
      </c>
      <c r="J34" s="90" t="s">
        <v>589</v>
      </c>
      <c r="K34" s="90" t="s">
        <v>589</v>
      </c>
    </row>
    <row r="35" spans="1:11" ht="78.75">
      <c r="A35" s="67" t="s">
        <v>541</v>
      </c>
      <c r="B35" s="113" t="s">
        <v>654</v>
      </c>
      <c r="C35" s="90" t="s">
        <v>700</v>
      </c>
      <c r="D35" s="90" t="s">
        <v>589</v>
      </c>
      <c r="E35" s="90" t="s">
        <v>589</v>
      </c>
      <c r="F35" s="90" t="s">
        <v>589</v>
      </c>
      <c r="G35" s="90" t="s">
        <v>589</v>
      </c>
      <c r="H35" s="90" t="s">
        <v>589</v>
      </c>
      <c r="I35" s="90" t="s">
        <v>589</v>
      </c>
      <c r="J35" s="90" t="s">
        <v>589</v>
      </c>
      <c r="K35" s="90" t="s">
        <v>589</v>
      </c>
    </row>
    <row r="36" spans="1:11" ht="63">
      <c r="A36" s="67" t="s">
        <v>542</v>
      </c>
      <c r="B36" s="113" t="s">
        <v>655</v>
      </c>
      <c r="C36" s="90" t="s">
        <v>700</v>
      </c>
      <c r="D36" s="90" t="s">
        <v>589</v>
      </c>
      <c r="E36" s="90" t="s">
        <v>589</v>
      </c>
      <c r="F36" s="90" t="s">
        <v>589</v>
      </c>
      <c r="G36" s="90" t="s">
        <v>589</v>
      </c>
      <c r="H36" s="90" t="s">
        <v>589</v>
      </c>
      <c r="I36" s="90" t="s">
        <v>589</v>
      </c>
      <c r="J36" s="90" t="s">
        <v>589</v>
      </c>
      <c r="K36" s="90" t="s">
        <v>589</v>
      </c>
    </row>
    <row r="37" spans="1:11" ht="63">
      <c r="A37" s="67" t="s">
        <v>516</v>
      </c>
      <c r="B37" s="113" t="s">
        <v>656</v>
      </c>
      <c r="C37" s="90" t="s">
        <v>700</v>
      </c>
      <c r="D37" s="90" t="s">
        <v>589</v>
      </c>
      <c r="E37" s="90" t="s">
        <v>589</v>
      </c>
      <c r="F37" s="90" t="s">
        <v>589</v>
      </c>
      <c r="G37" s="90" t="s">
        <v>589</v>
      </c>
      <c r="H37" s="90" t="s">
        <v>589</v>
      </c>
      <c r="I37" s="90" t="s">
        <v>589</v>
      </c>
      <c r="J37" s="90" t="s">
        <v>589</v>
      </c>
      <c r="K37" s="90" t="s">
        <v>589</v>
      </c>
    </row>
    <row r="38" spans="1:11" ht="47.25">
      <c r="A38" s="67" t="s">
        <v>545</v>
      </c>
      <c r="B38" s="113" t="s">
        <v>657</v>
      </c>
      <c r="C38" s="90" t="s">
        <v>700</v>
      </c>
      <c r="D38" s="90" t="s">
        <v>589</v>
      </c>
      <c r="E38" s="90" t="s">
        <v>589</v>
      </c>
      <c r="F38" s="90" t="s">
        <v>589</v>
      </c>
      <c r="G38" s="90" t="s">
        <v>589</v>
      </c>
      <c r="H38" s="90" t="s">
        <v>589</v>
      </c>
      <c r="I38" s="90" t="s">
        <v>589</v>
      </c>
      <c r="J38" s="90" t="s">
        <v>589</v>
      </c>
      <c r="K38" s="90" t="s">
        <v>589</v>
      </c>
    </row>
    <row r="39" spans="1:11" ht="145.9" customHeight="1">
      <c r="A39" s="67" t="s">
        <v>545</v>
      </c>
      <c r="B39" s="113" t="s">
        <v>658</v>
      </c>
      <c r="C39" s="90" t="s">
        <v>700</v>
      </c>
      <c r="D39" s="90" t="s">
        <v>589</v>
      </c>
      <c r="E39" s="90" t="s">
        <v>589</v>
      </c>
      <c r="F39" s="90" t="s">
        <v>589</v>
      </c>
      <c r="G39" s="90" t="s">
        <v>589</v>
      </c>
      <c r="H39" s="90" t="s">
        <v>589</v>
      </c>
      <c r="I39" s="90" t="s">
        <v>589</v>
      </c>
      <c r="J39" s="90" t="s">
        <v>589</v>
      </c>
      <c r="K39" s="90" t="s">
        <v>589</v>
      </c>
    </row>
    <row r="40" spans="1:11" ht="126">
      <c r="A40" s="67" t="s">
        <v>545</v>
      </c>
      <c r="B40" s="113" t="s">
        <v>659</v>
      </c>
      <c r="C40" s="90" t="s">
        <v>700</v>
      </c>
      <c r="D40" s="90" t="s">
        <v>589</v>
      </c>
      <c r="E40" s="90" t="s">
        <v>589</v>
      </c>
      <c r="F40" s="90" t="s">
        <v>589</v>
      </c>
      <c r="G40" s="90" t="s">
        <v>589</v>
      </c>
      <c r="H40" s="90" t="s">
        <v>589</v>
      </c>
      <c r="I40" s="90" t="s">
        <v>589</v>
      </c>
      <c r="J40" s="90" t="s">
        <v>589</v>
      </c>
      <c r="K40" s="90" t="s">
        <v>589</v>
      </c>
    </row>
    <row r="41" spans="1:11" ht="126">
      <c r="A41" s="67" t="s">
        <v>545</v>
      </c>
      <c r="B41" s="113" t="s">
        <v>660</v>
      </c>
      <c r="C41" s="90" t="s">
        <v>700</v>
      </c>
      <c r="D41" s="90" t="s">
        <v>589</v>
      </c>
      <c r="E41" s="90" t="s">
        <v>589</v>
      </c>
      <c r="F41" s="90" t="s">
        <v>589</v>
      </c>
      <c r="G41" s="90" t="s">
        <v>589</v>
      </c>
      <c r="H41" s="90" t="s">
        <v>589</v>
      </c>
      <c r="I41" s="90" t="s">
        <v>589</v>
      </c>
      <c r="J41" s="90" t="s">
        <v>589</v>
      </c>
      <c r="K41" s="90" t="s">
        <v>589</v>
      </c>
    </row>
    <row r="42" spans="1:11" ht="47.25">
      <c r="A42" s="67" t="s">
        <v>546</v>
      </c>
      <c r="B42" s="113" t="s">
        <v>657</v>
      </c>
      <c r="C42" s="90" t="s">
        <v>700</v>
      </c>
      <c r="D42" s="90" t="s">
        <v>589</v>
      </c>
      <c r="E42" s="90" t="s">
        <v>589</v>
      </c>
      <c r="F42" s="90" t="s">
        <v>589</v>
      </c>
      <c r="G42" s="90" t="s">
        <v>589</v>
      </c>
      <c r="H42" s="90" t="s">
        <v>589</v>
      </c>
      <c r="I42" s="90" t="s">
        <v>589</v>
      </c>
      <c r="J42" s="90" t="s">
        <v>589</v>
      </c>
      <c r="K42" s="90" t="s">
        <v>589</v>
      </c>
    </row>
    <row r="43" spans="1:11" ht="141.75">
      <c r="A43" s="67" t="s">
        <v>546</v>
      </c>
      <c r="B43" s="113" t="s">
        <v>658</v>
      </c>
      <c r="C43" s="90" t="s">
        <v>700</v>
      </c>
      <c r="D43" s="90" t="s">
        <v>589</v>
      </c>
      <c r="E43" s="90" t="s">
        <v>589</v>
      </c>
      <c r="F43" s="90" t="s">
        <v>589</v>
      </c>
      <c r="G43" s="90" t="s">
        <v>589</v>
      </c>
      <c r="H43" s="90" t="s">
        <v>589</v>
      </c>
      <c r="I43" s="90" t="s">
        <v>589</v>
      </c>
      <c r="J43" s="90" t="s">
        <v>589</v>
      </c>
      <c r="K43" s="90" t="s">
        <v>589</v>
      </c>
    </row>
    <row r="44" spans="1:11" ht="126">
      <c r="A44" s="67" t="s">
        <v>546</v>
      </c>
      <c r="B44" s="113" t="s">
        <v>659</v>
      </c>
      <c r="C44" s="90" t="s">
        <v>700</v>
      </c>
      <c r="D44" s="90" t="s">
        <v>589</v>
      </c>
      <c r="E44" s="90" t="s">
        <v>589</v>
      </c>
      <c r="F44" s="90" t="s">
        <v>589</v>
      </c>
      <c r="G44" s="90" t="s">
        <v>589</v>
      </c>
      <c r="H44" s="90" t="s">
        <v>589</v>
      </c>
      <c r="I44" s="90" t="s">
        <v>589</v>
      </c>
      <c r="J44" s="90" t="s">
        <v>589</v>
      </c>
      <c r="K44" s="90" t="s">
        <v>589</v>
      </c>
    </row>
    <row r="45" spans="1:11" ht="126">
      <c r="A45" s="67" t="s">
        <v>546</v>
      </c>
      <c r="B45" s="113" t="s">
        <v>661</v>
      </c>
      <c r="C45" s="90" t="s">
        <v>700</v>
      </c>
      <c r="D45" s="90" t="s">
        <v>589</v>
      </c>
      <c r="E45" s="90" t="s">
        <v>589</v>
      </c>
      <c r="F45" s="90" t="s">
        <v>589</v>
      </c>
      <c r="G45" s="90" t="s">
        <v>589</v>
      </c>
      <c r="H45" s="90" t="s">
        <v>589</v>
      </c>
      <c r="I45" s="90" t="s">
        <v>589</v>
      </c>
      <c r="J45" s="90" t="s">
        <v>589</v>
      </c>
      <c r="K45" s="90" t="s">
        <v>589</v>
      </c>
    </row>
    <row r="46" spans="1:11" ht="110.25">
      <c r="A46" s="67" t="s">
        <v>517</v>
      </c>
      <c r="B46" s="113" t="s">
        <v>662</v>
      </c>
      <c r="C46" s="90" t="s">
        <v>700</v>
      </c>
      <c r="D46" s="90" t="s">
        <v>589</v>
      </c>
      <c r="E46" s="90" t="s">
        <v>589</v>
      </c>
      <c r="F46" s="90" t="s">
        <v>589</v>
      </c>
      <c r="G46" s="90" t="s">
        <v>589</v>
      </c>
      <c r="H46" s="90" t="s">
        <v>589</v>
      </c>
      <c r="I46" s="90" t="s">
        <v>589</v>
      </c>
      <c r="J46" s="90" t="s">
        <v>589</v>
      </c>
      <c r="K46" s="90" t="s">
        <v>589</v>
      </c>
    </row>
    <row r="47" spans="1:11" ht="94.5">
      <c r="A47" s="67" t="s">
        <v>549</v>
      </c>
      <c r="B47" s="113" t="s">
        <v>663</v>
      </c>
      <c r="C47" s="90" t="s">
        <v>700</v>
      </c>
      <c r="D47" s="90" t="s">
        <v>589</v>
      </c>
      <c r="E47" s="90" t="s">
        <v>589</v>
      </c>
      <c r="F47" s="90" t="s">
        <v>589</v>
      </c>
      <c r="G47" s="90" t="s">
        <v>589</v>
      </c>
      <c r="H47" s="90" t="s">
        <v>589</v>
      </c>
      <c r="I47" s="90" t="s">
        <v>589</v>
      </c>
      <c r="J47" s="90" t="s">
        <v>589</v>
      </c>
      <c r="K47" s="90" t="s">
        <v>589</v>
      </c>
    </row>
    <row r="48" spans="1:11" ht="110.25">
      <c r="A48" s="67" t="s">
        <v>550</v>
      </c>
      <c r="B48" s="113" t="s">
        <v>664</v>
      </c>
      <c r="C48" s="90" t="s">
        <v>700</v>
      </c>
      <c r="D48" s="90" t="s">
        <v>589</v>
      </c>
      <c r="E48" s="90" t="s">
        <v>589</v>
      </c>
      <c r="F48" s="90" t="s">
        <v>589</v>
      </c>
      <c r="G48" s="90" t="s">
        <v>589</v>
      </c>
      <c r="H48" s="90" t="s">
        <v>589</v>
      </c>
      <c r="I48" s="90" t="s">
        <v>589</v>
      </c>
      <c r="J48" s="90" t="s">
        <v>589</v>
      </c>
      <c r="K48" s="90" t="s">
        <v>589</v>
      </c>
    </row>
    <row r="49" spans="1:11" s="168" customFormat="1" ht="47.25">
      <c r="A49" s="165" t="s">
        <v>513</v>
      </c>
      <c r="B49" s="166" t="s">
        <v>665</v>
      </c>
      <c r="C49" s="167" t="s">
        <v>700</v>
      </c>
      <c r="D49" s="167" t="s">
        <v>589</v>
      </c>
      <c r="E49" s="167" t="s">
        <v>589</v>
      </c>
      <c r="F49" s="167" t="s">
        <v>589</v>
      </c>
      <c r="G49" s="167" t="s">
        <v>589</v>
      </c>
      <c r="H49" s="167" t="s">
        <v>589</v>
      </c>
      <c r="I49" s="167" t="s">
        <v>589</v>
      </c>
      <c r="J49" s="167" t="s">
        <v>589</v>
      </c>
      <c r="K49" s="167" t="s">
        <v>589</v>
      </c>
    </row>
    <row r="50" spans="1:11" s="214" customFormat="1" ht="78.75">
      <c r="A50" s="165" t="s">
        <v>518</v>
      </c>
      <c r="B50" s="166" t="s">
        <v>666</v>
      </c>
      <c r="C50" s="167" t="s">
        <v>700</v>
      </c>
      <c r="D50" s="167" t="s">
        <v>589</v>
      </c>
      <c r="E50" s="167" t="s">
        <v>589</v>
      </c>
      <c r="F50" s="167" t="s">
        <v>589</v>
      </c>
      <c r="G50" s="167" t="s">
        <v>589</v>
      </c>
      <c r="H50" s="167" t="s">
        <v>589</v>
      </c>
      <c r="I50" s="167" t="s">
        <v>589</v>
      </c>
      <c r="J50" s="167" t="s">
        <v>589</v>
      </c>
      <c r="K50" s="167" t="s">
        <v>589</v>
      </c>
    </row>
    <row r="51" spans="1:11" s="214" customFormat="1" ht="47.25">
      <c r="A51" s="165" t="s">
        <v>560</v>
      </c>
      <c r="B51" s="166" t="s">
        <v>667</v>
      </c>
      <c r="C51" s="167" t="s">
        <v>700</v>
      </c>
      <c r="D51" s="167" t="s">
        <v>589</v>
      </c>
      <c r="E51" s="167" t="s">
        <v>589</v>
      </c>
      <c r="F51" s="167" t="s">
        <v>589</v>
      </c>
      <c r="G51" s="167" t="s">
        <v>589</v>
      </c>
      <c r="H51" s="167" t="s">
        <v>589</v>
      </c>
      <c r="I51" s="167" t="s">
        <v>589</v>
      </c>
      <c r="J51" s="167" t="s">
        <v>589</v>
      </c>
      <c r="K51" s="167" t="s">
        <v>589</v>
      </c>
    </row>
    <row r="52" spans="1:11" ht="78.75">
      <c r="A52" s="165" t="s">
        <v>561</v>
      </c>
      <c r="B52" s="166" t="s">
        <v>668</v>
      </c>
      <c r="C52" s="202" t="s">
        <v>700</v>
      </c>
      <c r="D52" s="167" t="s">
        <v>589</v>
      </c>
      <c r="E52" s="167" t="s">
        <v>589</v>
      </c>
      <c r="F52" s="167" t="s">
        <v>589</v>
      </c>
      <c r="G52" s="167" t="s">
        <v>589</v>
      </c>
      <c r="H52" s="167" t="s">
        <v>589</v>
      </c>
      <c r="I52" s="167" t="s">
        <v>589</v>
      </c>
      <c r="J52" s="167" t="s">
        <v>589</v>
      </c>
      <c r="K52" s="167" t="s">
        <v>589</v>
      </c>
    </row>
    <row r="53" spans="1:11" s="237" customFormat="1" ht="63">
      <c r="A53" s="229" t="s">
        <v>561</v>
      </c>
      <c r="B53" s="227" t="s">
        <v>987</v>
      </c>
      <c r="C53" s="225" t="s">
        <v>986</v>
      </c>
      <c r="D53" s="221" t="s">
        <v>589</v>
      </c>
      <c r="E53" s="221" t="s">
        <v>589</v>
      </c>
      <c r="F53" s="221" t="s">
        <v>589</v>
      </c>
      <c r="G53" s="221" t="s">
        <v>589</v>
      </c>
      <c r="H53" s="221" t="s">
        <v>589</v>
      </c>
      <c r="I53" s="221" t="s">
        <v>589</v>
      </c>
      <c r="J53" s="221" t="s">
        <v>589</v>
      </c>
      <c r="K53" s="221" t="s">
        <v>589</v>
      </c>
    </row>
    <row r="54" spans="1:11" s="257" customFormat="1" ht="63">
      <c r="A54" s="229" t="s">
        <v>561</v>
      </c>
      <c r="B54" s="227" t="s">
        <v>923</v>
      </c>
      <c r="C54" s="225" t="s">
        <v>921</v>
      </c>
      <c r="D54" s="221" t="s">
        <v>589</v>
      </c>
      <c r="E54" s="221" t="s">
        <v>589</v>
      </c>
      <c r="F54" s="221" t="s">
        <v>589</v>
      </c>
      <c r="G54" s="221" t="s">
        <v>589</v>
      </c>
      <c r="H54" s="221" t="s">
        <v>589</v>
      </c>
      <c r="I54" s="221" t="s">
        <v>589</v>
      </c>
      <c r="J54" s="221" t="s">
        <v>589</v>
      </c>
      <c r="K54" s="221" t="s">
        <v>589</v>
      </c>
    </row>
    <row r="55" spans="1:11" s="237" customFormat="1" ht="47.25">
      <c r="A55" s="229" t="s">
        <v>561</v>
      </c>
      <c r="B55" s="231" t="s">
        <v>953</v>
      </c>
      <c r="C55" s="225" t="s">
        <v>922</v>
      </c>
      <c r="D55" s="221" t="s">
        <v>589</v>
      </c>
      <c r="E55" s="221" t="s">
        <v>589</v>
      </c>
      <c r="F55" s="221" t="s">
        <v>589</v>
      </c>
      <c r="G55" s="221" t="s">
        <v>589</v>
      </c>
      <c r="H55" s="221" t="s">
        <v>589</v>
      </c>
      <c r="I55" s="221" t="s">
        <v>589</v>
      </c>
      <c r="J55" s="221" t="s">
        <v>589</v>
      </c>
      <c r="K55" s="221" t="s">
        <v>589</v>
      </c>
    </row>
    <row r="56" spans="1:11" s="237" customFormat="1" ht="63">
      <c r="A56" s="229" t="s">
        <v>561</v>
      </c>
      <c r="B56" s="231" t="s">
        <v>1008</v>
      </c>
      <c r="C56" s="225" t="s">
        <v>924</v>
      </c>
      <c r="D56" s="221" t="s">
        <v>589</v>
      </c>
      <c r="E56" s="221" t="s">
        <v>589</v>
      </c>
      <c r="F56" s="221" t="s">
        <v>589</v>
      </c>
      <c r="G56" s="221" t="s">
        <v>589</v>
      </c>
      <c r="H56" s="221" t="s">
        <v>589</v>
      </c>
      <c r="I56" s="221" t="s">
        <v>589</v>
      </c>
      <c r="J56" s="221" t="s">
        <v>589</v>
      </c>
      <c r="K56" s="221" t="s">
        <v>589</v>
      </c>
    </row>
    <row r="57" spans="1:11" s="237" customFormat="1" ht="63">
      <c r="A57" s="229" t="s">
        <v>561</v>
      </c>
      <c r="B57" s="231" t="s">
        <v>1009</v>
      </c>
      <c r="C57" s="225" t="s">
        <v>925</v>
      </c>
      <c r="D57" s="221" t="s">
        <v>589</v>
      </c>
      <c r="E57" s="221" t="s">
        <v>589</v>
      </c>
      <c r="F57" s="221" t="s">
        <v>589</v>
      </c>
      <c r="G57" s="221" t="s">
        <v>589</v>
      </c>
      <c r="H57" s="221" t="s">
        <v>589</v>
      </c>
      <c r="I57" s="221" t="s">
        <v>589</v>
      </c>
      <c r="J57" s="221" t="s">
        <v>589</v>
      </c>
      <c r="K57" s="221" t="s">
        <v>589</v>
      </c>
    </row>
    <row r="58" spans="1:11" s="237" customFormat="1" ht="47.25">
      <c r="A58" s="229" t="s">
        <v>561</v>
      </c>
      <c r="B58" s="231" t="s">
        <v>1010</v>
      </c>
      <c r="C58" s="225" t="s">
        <v>926</v>
      </c>
      <c r="D58" s="221" t="s">
        <v>589</v>
      </c>
      <c r="E58" s="221" t="s">
        <v>589</v>
      </c>
      <c r="F58" s="221" t="s">
        <v>589</v>
      </c>
      <c r="G58" s="221" t="s">
        <v>589</v>
      </c>
      <c r="H58" s="221" t="s">
        <v>589</v>
      </c>
      <c r="I58" s="221" t="s">
        <v>589</v>
      </c>
      <c r="J58" s="221" t="s">
        <v>589</v>
      </c>
      <c r="K58" s="221" t="s">
        <v>589</v>
      </c>
    </row>
    <row r="59" spans="1:11" s="237" customFormat="1" ht="47.25">
      <c r="A59" s="229" t="s">
        <v>561</v>
      </c>
      <c r="B59" s="256" t="s">
        <v>954</v>
      </c>
      <c r="C59" s="225" t="s">
        <v>927</v>
      </c>
      <c r="D59" s="221" t="s">
        <v>589</v>
      </c>
      <c r="E59" s="221" t="s">
        <v>589</v>
      </c>
      <c r="F59" s="221" t="s">
        <v>589</v>
      </c>
      <c r="G59" s="221" t="s">
        <v>589</v>
      </c>
      <c r="H59" s="221" t="s">
        <v>589</v>
      </c>
      <c r="I59" s="221" t="s">
        <v>589</v>
      </c>
      <c r="J59" s="221" t="s">
        <v>589</v>
      </c>
      <c r="K59" s="221" t="s">
        <v>589</v>
      </c>
    </row>
    <row r="60" spans="1:11" s="237" customFormat="1" ht="31.5">
      <c r="A60" s="229" t="s">
        <v>561</v>
      </c>
      <c r="B60" s="256" t="s">
        <v>955</v>
      </c>
      <c r="C60" s="225" t="s">
        <v>928</v>
      </c>
      <c r="D60" s="221" t="s">
        <v>589</v>
      </c>
      <c r="E60" s="221" t="s">
        <v>589</v>
      </c>
      <c r="F60" s="221" t="s">
        <v>589</v>
      </c>
      <c r="G60" s="221" t="s">
        <v>589</v>
      </c>
      <c r="H60" s="221" t="s">
        <v>589</v>
      </c>
      <c r="I60" s="221" t="s">
        <v>589</v>
      </c>
      <c r="J60" s="221" t="s">
        <v>589</v>
      </c>
      <c r="K60" s="221" t="s">
        <v>589</v>
      </c>
    </row>
    <row r="61" spans="1:11" s="237" customFormat="1" ht="47.25">
      <c r="A61" s="229" t="s">
        <v>561</v>
      </c>
      <c r="B61" s="256" t="s">
        <v>957</v>
      </c>
      <c r="C61" s="225" t="s">
        <v>929</v>
      </c>
      <c r="D61" s="221" t="s">
        <v>589</v>
      </c>
      <c r="E61" s="221" t="s">
        <v>589</v>
      </c>
      <c r="F61" s="221" t="s">
        <v>589</v>
      </c>
      <c r="G61" s="221" t="s">
        <v>589</v>
      </c>
      <c r="H61" s="221" t="s">
        <v>589</v>
      </c>
      <c r="I61" s="221" t="s">
        <v>589</v>
      </c>
      <c r="J61" s="221" t="s">
        <v>589</v>
      </c>
      <c r="K61" s="221" t="s">
        <v>589</v>
      </c>
    </row>
    <row r="62" spans="1:11" s="237" customFormat="1" ht="47.25">
      <c r="A62" s="229" t="s">
        <v>561</v>
      </c>
      <c r="B62" s="227" t="s">
        <v>958</v>
      </c>
      <c r="C62" s="225" t="s">
        <v>930</v>
      </c>
      <c r="D62" s="221" t="s">
        <v>589</v>
      </c>
      <c r="E62" s="221" t="s">
        <v>589</v>
      </c>
      <c r="F62" s="221" t="s">
        <v>589</v>
      </c>
      <c r="G62" s="221" t="s">
        <v>589</v>
      </c>
      <c r="H62" s="221" t="s">
        <v>589</v>
      </c>
      <c r="I62" s="221" t="s">
        <v>589</v>
      </c>
      <c r="J62" s="221" t="s">
        <v>589</v>
      </c>
      <c r="K62" s="221" t="s">
        <v>589</v>
      </c>
    </row>
    <row r="63" spans="1:11" s="237" customFormat="1" ht="31.5">
      <c r="A63" s="229" t="s">
        <v>561</v>
      </c>
      <c r="B63" s="231" t="s">
        <v>959</v>
      </c>
      <c r="C63" s="225" t="s">
        <v>931</v>
      </c>
      <c r="D63" s="221" t="s">
        <v>589</v>
      </c>
      <c r="E63" s="221" t="s">
        <v>589</v>
      </c>
      <c r="F63" s="221" t="s">
        <v>589</v>
      </c>
      <c r="G63" s="221" t="s">
        <v>589</v>
      </c>
      <c r="H63" s="221" t="s">
        <v>589</v>
      </c>
      <c r="I63" s="221" t="s">
        <v>589</v>
      </c>
      <c r="J63" s="221" t="s">
        <v>589</v>
      </c>
      <c r="K63" s="221" t="s">
        <v>589</v>
      </c>
    </row>
    <row r="64" spans="1:11" s="237" customFormat="1" ht="47.25">
      <c r="A64" s="229" t="s">
        <v>561</v>
      </c>
      <c r="B64" s="231" t="s">
        <v>960</v>
      </c>
      <c r="C64" s="225" t="s">
        <v>932</v>
      </c>
      <c r="D64" s="221" t="s">
        <v>589</v>
      </c>
      <c r="E64" s="221" t="s">
        <v>589</v>
      </c>
      <c r="F64" s="221" t="s">
        <v>589</v>
      </c>
      <c r="G64" s="221" t="s">
        <v>589</v>
      </c>
      <c r="H64" s="221" t="s">
        <v>589</v>
      </c>
      <c r="I64" s="221" t="s">
        <v>589</v>
      </c>
      <c r="J64" s="221" t="s">
        <v>589</v>
      </c>
      <c r="K64" s="221" t="s">
        <v>589</v>
      </c>
    </row>
    <row r="65" spans="1:11" s="237" customFormat="1" ht="47.25">
      <c r="A65" s="229" t="s">
        <v>561</v>
      </c>
      <c r="B65" s="231" t="s">
        <v>961</v>
      </c>
      <c r="C65" s="225" t="s">
        <v>933</v>
      </c>
      <c r="D65" s="221" t="s">
        <v>589</v>
      </c>
      <c r="E65" s="221" t="s">
        <v>589</v>
      </c>
      <c r="F65" s="221" t="s">
        <v>589</v>
      </c>
      <c r="G65" s="221" t="s">
        <v>589</v>
      </c>
      <c r="H65" s="221" t="s">
        <v>589</v>
      </c>
      <c r="I65" s="221" t="s">
        <v>589</v>
      </c>
      <c r="J65" s="221" t="s">
        <v>589</v>
      </c>
      <c r="K65" s="221" t="s">
        <v>589</v>
      </c>
    </row>
    <row r="66" spans="1:11" s="237" customFormat="1" ht="31.5">
      <c r="A66" s="229" t="s">
        <v>561</v>
      </c>
      <c r="B66" s="231" t="s">
        <v>962</v>
      </c>
      <c r="C66" s="225" t="s">
        <v>934</v>
      </c>
      <c r="D66" s="221" t="s">
        <v>589</v>
      </c>
      <c r="E66" s="221" t="s">
        <v>589</v>
      </c>
      <c r="F66" s="221" t="s">
        <v>589</v>
      </c>
      <c r="G66" s="221" t="s">
        <v>589</v>
      </c>
      <c r="H66" s="221" t="s">
        <v>589</v>
      </c>
      <c r="I66" s="221" t="s">
        <v>589</v>
      </c>
      <c r="J66" s="221" t="s">
        <v>589</v>
      </c>
      <c r="K66" s="221" t="s">
        <v>589</v>
      </c>
    </row>
    <row r="67" spans="1:11" s="237" customFormat="1" ht="63">
      <c r="A67" s="229" t="s">
        <v>561</v>
      </c>
      <c r="B67" s="231" t="s">
        <v>1011</v>
      </c>
      <c r="C67" s="225" t="s">
        <v>935</v>
      </c>
      <c r="D67" s="221" t="s">
        <v>589</v>
      </c>
      <c r="E67" s="221" t="s">
        <v>589</v>
      </c>
      <c r="F67" s="221" t="s">
        <v>589</v>
      </c>
      <c r="G67" s="221" t="s">
        <v>589</v>
      </c>
      <c r="H67" s="221" t="s">
        <v>589</v>
      </c>
      <c r="I67" s="221" t="s">
        <v>589</v>
      </c>
      <c r="J67" s="221" t="s">
        <v>589</v>
      </c>
      <c r="K67" s="221" t="s">
        <v>589</v>
      </c>
    </row>
    <row r="68" spans="1:11" s="237" customFormat="1" ht="63">
      <c r="A68" s="229" t="s">
        <v>561</v>
      </c>
      <c r="B68" s="231" t="s">
        <v>1012</v>
      </c>
      <c r="C68" s="225" t="s">
        <v>936</v>
      </c>
      <c r="D68" s="221" t="s">
        <v>589</v>
      </c>
      <c r="E68" s="221" t="s">
        <v>589</v>
      </c>
      <c r="F68" s="221" t="s">
        <v>589</v>
      </c>
      <c r="G68" s="221" t="s">
        <v>589</v>
      </c>
      <c r="H68" s="221" t="s">
        <v>589</v>
      </c>
      <c r="I68" s="221" t="s">
        <v>589</v>
      </c>
      <c r="J68" s="221" t="s">
        <v>589</v>
      </c>
      <c r="K68" s="221" t="s">
        <v>589</v>
      </c>
    </row>
    <row r="69" spans="1:11" s="237" customFormat="1" ht="63">
      <c r="A69" s="229" t="s">
        <v>561</v>
      </c>
      <c r="B69" s="231" t="s">
        <v>1013</v>
      </c>
      <c r="C69" s="225" t="s">
        <v>937</v>
      </c>
      <c r="D69" s="221" t="s">
        <v>589</v>
      </c>
      <c r="E69" s="221" t="s">
        <v>589</v>
      </c>
      <c r="F69" s="221" t="s">
        <v>589</v>
      </c>
      <c r="G69" s="221" t="s">
        <v>589</v>
      </c>
      <c r="H69" s="221" t="s">
        <v>589</v>
      </c>
      <c r="I69" s="221" t="s">
        <v>589</v>
      </c>
      <c r="J69" s="221" t="s">
        <v>589</v>
      </c>
      <c r="K69" s="221" t="s">
        <v>589</v>
      </c>
    </row>
    <row r="70" spans="1:11" s="237" customFormat="1" ht="63">
      <c r="A70" s="229" t="s">
        <v>561</v>
      </c>
      <c r="B70" s="231" t="s">
        <v>1014</v>
      </c>
      <c r="C70" s="225" t="s">
        <v>938</v>
      </c>
      <c r="D70" s="221" t="s">
        <v>589</v>
      </c>
      <c r="E70" s="221" t="s">
        <v>589</v>
      </c>
      <c r="F70" s="221" t="s">
        <v>589</v>
      </c>
      <c r="G70" s="221" t="s">
        <v>589</v>
      </c>
      <c r="H70" s="221" t="s">
        <v>589</v>
      </c>
      <c r="I70" s="221" t="s">
        <v>589</v>
      </c>
      <c r="J70" s="221" t="s">
        <v>589</v>
      </c>
      <c r="K70" s="221" t="s">
        <v>589</v>
      </c>
    </row>
    <row r="71" spans="1:11" s="237" customFormat="1" ht="47.25">
      <c r="A71" s="229" t="s">
        <v>561</v>
      </c>
      <c r="B71" s="231" t="s">
        <v>1015</v>
      </c>
      <c r="C71" s="225" t="s">
        <v>939</v>
      </c>
      <c r="D71" s="221" t="s">
        <v>589</v>
      </c>
      <c r="E71" s="221" t="s">
        <v>589</v>
      </c>
      <c r="F71" s="221" t="s">
        <v>589</v>
      </c>
      <c r="G71" s="221" t="s">
        <v>589</v>
      </c>
      <c r="H71" s="221" t="s">
        <v>589</v>
      </c>
      <c r="I71" s="221" t="s">
        <v>589</v>
      </c>
      <c r="J71" s="221" t="s">
        <v>589</v>
      </c>
      <c r="K71" s="221" t="s">
        <v>589</v>
      </c>
    </row>
    <row r="72" spans="1:11" s="258" customFormat="1" ht="31.5">
      <c r="A72" s="229" t="s">
        <v>561</v>
      </c>
      <c r="B72" s="231" t="s">
        <v>980</v>
      </c>
      <c r="C72" s="225" t="s">
        <v>940</v>
      </c>
      <c r="D72" s="221" t="s">
        <v>589</v>
      </c>
      <c r="E72" s="221" t="s">
        <v>589</v>
      </c>
      <c r="F72" s="221" t="s">
        <v>589</v>
      </c>
      <c r="G72" s="221" t="s">
        <v>589</v>
      </c>
      <c r="H72" s="221" t="s">
        <v>589</v>
      </c>
      <c r="I72" s="221" t="s">
        <v>589</v>
      </c>
      <c r="J72" s="221" t="s">
        <v>589</v>
      </c>
      <c r="K72" s="221" t="s">
        <v>589</v>
      </c>
    </row>
    <row r="73" spans="1:11" s="258" customFormat="1" ht="31.5">
      <c r="A73" s="229" t="s">
        <v>561</v>
      </c>
      <c r="B73" s="231" t="s">
        <v>981</v>
      </c>
      <c r="C73" s="225" t="s">
        <v>941</v>
      </c>
      <c r="D73" s="221" t="s">
        <v>589</v>
      </c>
      <c r="E73" s="221" t="s">
        <v>589</v>
      </c>
      <c r="F73" s="221" t="s">
        <v>589</v>
      </c>
      <c r="G73" s="221" t="s">
        <v>589</v>
      </c>
      <c r="H73" s="221" t="s">
        <v>589</v>
      </c>
      <c r="I73" s="221" t="s">
        <v>589</v>
      </c>
      <c r="J73" s="221" t="s">
        <v>589</v>
      </c>
      <c r="K73" s="221" t="s">
        <v>589</v>
      </c>
    </row>
    <row r="74" spans="1:11" s="258" customFormat="1" ht="47.25">
      <c r="A74" s="229" t="s">
        <v>561</v>
      </c>
      <c r="B74" s="231" t="s">
        <v>982</v>
      </c>
      <c r="C74" s="225" t="s">
        <v>942</v>
      </c>
      <c r="D74" s="221" t="s">
        <v>589</v>
      </c>
      <c r="E74" s="221" t="s">
        <v>589</v>
      </c>
      <c r="F74" s="221" t="s">
        <v>589</v>
      </c>
      <c r="G74" s="221" t="s">
        <v>589</v>
      </c>
      <c r="H74" s="221" t="s">
        <v>589</v>
      </c>
      <c r="I74" s="221" t="s">
        <v>589</v>
      </c>
      <c r="J74" s="221" t="s">
        <v>589</v>
      </c>
      <c r="K74" s="221" t="s">
        <v>589</v>
      </c>
    </row>
    <row r="75" spans="1:11" s="258" customFormat="1" ht="31.5">
      <c r="A75" s="229" t="s">
        <v>561</v>
      </c>
      <c r="B75" s="231" t="s">
        <v>983</v>
      </c>
      <c r="C75" s="225" t="s">
        <v>943</v>
      </c>
      <c r="D75" s="221" t="s">
        <v>589</v>
      </c>
      <c r="E75" s="221" t="s">
        <v>589</v>
      </c>
      <c r="F75" s="221" t="s">
        <v>589</v>
      </c>
      <c r="G75" s="221" t="s">
        <v>589</v>
      </c>
      <c r="H75" s="221" t="s">
        <v>589</v>
      </c>
      <c r="I75" s="221" t="s">
        <v>589</v>
      </c>
      <c r="J75" s="221" t="s">
        <v>589</v>
      </c>
      <c r="K75" s="221" t="s">
        <v>589</v>
      </c>
    </row>
    <row r="76" spans="1:11" s="258" customFormat="1" ht="47.25">
      <c r="A76" s="229" t="s">
        <v>561</v>
      </c>
      <c r="B76" s="231" t="s">
        <v>984</v>
      </c>
      <c r="C76" s="225" t="s">
        <v>944</v>
      </c>
      <c r="D76" s="221" t="s">
        <v>589</v>
      </c>
      <c r="E76" s="221" t="s">
        <v>589</v>
      </c>
      <c r="F76" s="221" t="s">
        <v>589</v>
      </c>
      <c r="G76" s="221" t="s">
        <v>589</v>
      </c>
      <c r="H76" s="221" t="s">
        <v>589</v>
      </c>
      <c r="I76" s="221" t="s">
        <v>589</v>
      </c>
      <c r="J76" s="221" t="s">
        <v>589</v>
      </c>
      <c r="K76" s="221" t="s">
        <v>589</v>
      </c>
    </row>
    <row r="77" spans="1:11" s="237" customFormat="1" ht="31.5">
      <c r="A77" s="229" t="s">
        <v>561</v>
      </c>
      <c r="B77" s="231" t="s">
        <v>956</v>
      </c>
      <c r="C77" s="225" t="s">
        <v>945</v>
      </c>
      <c r="D77" s="221" t="s">
        <v>589</v>
      </c>
      <c r="E77" s="221" t="s">
        <v>589</v>
      </c>
      <c r="F77" s="221" t="s">
        <v>589</v>
      </c>
      <c r="G77" s="221" t="s">
        <v>589</v>
      </c>
      <c r="H77" s="221" t="s">
        <v>589</v>
      </c>
      <c r="I77" s="221" t="s">
        <v>589</v>
      </c>
      <c r="J77" s="221" t="s">
        <v>589</v>
      </c>
      <c r="K77" s="221" t="s">
        <v>589</v>
      </c>
    </row>
    <row r="78" spans="1:11" s="258" customFormat="1" ht="47.25">
      <c r="A78" s="229" t="s">
        <v>561</v>
      </c>
      <c r="B78" s="231" t="s">
        <v>1016</v>
      </c>
      <c r="C78" s="225" t="s">
        <v>946</v>
      </c>
      <c r="D78" s="221" t="s">
        <v>589</v>
      </c>
      <c r="E78" s="221" t="s">
        <v>589</v>
      </c>
      <c r="F78" s="221" t="s">
        <v>589</v>
      </c>
      <c r="G78" s="221" t="s">
        <v>589</v>
      </c>
      <c r="H78" s="221" t="s">
        <v>589</v>
      </c>
      <c r="I78" s="221" t="s">
        <v>589</v>
      </c>
      <c r="J78" s="221" t="s">
        <v>589</v>
      </c>
      <c r="K78" s="221" t="s">
        <v>589</v>
      </c>
    </row>
    <row r="79" spans="1:11" s="258" customFormat="1" ht="47.25">
      <c r="A79" s="229" t="s">
        <v>561</v>
      </c>
      <c r="B79" s="231" t="s">
        <v>954</v>
      </c>
      <c r="C79" s="225" t="s">
        <v>947</v>
      </c>
      <c r="D79" s="221" t="s">
        <v>589</v>
      </c>
      <c r="E79" s="221" t="s">
        <v>589</v>
      </c>
      <c r="F79" s="221" t="s">
        <v>589</v>
      </c>
      <c r="G79" s="221" t="s">
        <v>589</v>
      </c>
      <c r="H79" s="221" t="s">
        <v>589</v>
      </c>
      <c r="I79" s="221" t="s">
        <v>589</v>
      </c>
      <c r="J79" s="221" t="s">
        <v>589</v>
      </c>
      <c r="K79" s="221" t="s">
        <v>589</v>
      </c>
    </row>
    <row r="80" spans="1:11" s="258" customFormat="1" ht="47.25">
      <c r="A80" s="229" t="s">
        <v>561</v>
      </c>
      <c r="B80" s="231" t="s">
        <v>1017</v>
      </c>
      <c r="C80" s="225" t="s">
        <v>948</v>
      </c>
      <c r="D80" s="221" t="s">
        <v>589</v>
      </c>
      <c r="E80" s="221" t="s">
        <v>589</v>
      </c>
      <c r="F80" s="221" t="s">
        <v>589</v>
      </c>
      <c r="G80" s="221" t="s">
        <v>589</v>
      </c>
      <c r="H80" s="221" t="s">
        <v>589</v>
      </c>
      <c r="I80" s="221" t="s">
        <v>589</v>
      </c>
      <c r="J80" s="221" t="s">
        <v>589</v>
      </c>
      <c r="K80" s="221" t="s">
        <v>589</v>
      </c>
    </row>
    <row r="81" spans="1:11" s="237" customFormat="1" ht="47.25">
      <c r="A81" s="229" t="s">
        <v>561</v>
      </c>
      <c r="B81" s="231" t="s">
        <v>1018</v>
      </c>
      <c r="C81" s="225" t="s">
        <v>949</v>
      </c>
      <c r="D81" s="221" t="s">
        <v>589</v>
      </c>
      <c r="E81" s="221" t="s">
        <v>589</v>
      </c>
      <c r="F81" s="221" t="s">
        <v>589</v>
      </c>
      <c r="G81" s="221" t="s">
        <v>589</v>
      </c>
      <c r="H81" s="221" t="s">
        <v>589</v>
      </c>
      <c r="I81" s="221" t="s">
        <v>589</v>
      </c>
      <c r="J81" s="221" t="s">
        <v>589</v>
      </c>
      <c r="K81" s="221" t="s">
        <v>589</v>
      </c>
    </row>
    <row r="82" spans="1:11" s="237" customFormat="1" ht="47.25">
      <c r="A82" s="229" t="s">
        <v>561</v>
      </c>
      <c r="B82" s="231" t="s">
        <v>1019</v>
      </c>
      <c r="C82" s="225" t="s">
        <v>950</v>
      </c>
      <c r="D82" s="221" t="s">
        <v>589</v>
      </c>
      <c r="E82" s="221" t="s">
        <v>589</v>
      </c>
      <c r="F82" s="221" t="s">
        <v>589</v>
      </c>
      <c r="G82" s="221" t="s">
        <v>589</v>
      </c>
      <c r="H82" s="221" t="s">
        <v>589</v>
      </c>
      <c r="I82" s="221" t="s">
        <v>589</v>
      </c>
      <c r="J82" s="221" t="s">
        <v>589</v>
      </c>
      <c r="K82" s="221" t="s">
        <v>589</v>
      </c>
    </row>
    <row r="83" spans="1:11" s="237" customFormat="1" ht="31.5">
      <c r="A83" s="229" t="s">
        <v>561</v>
      </c>
      <c r="B83" s="231" t="s">
        <v>1020</v>
      </c>
      <c r="C83" s="225" t="s">
        <v>951</v>
      </c>
      <c r="D83" s="221" t="s">
        <v>589</v>
      </c>
      <c r="E83" s="221" t="s">
        <v>589</v>
      </c>
      <c r="F83" s="221" t="s">
        <v>589</v>
      </c>
      <c r="G83" s="221" t="s">
        <v>589</v>
      </c>
      <c r="H83" s="221" t="s">
        <v>589</v>
      </c>
      <c r="I83" s="221" t="s">
        <v>589</v>
      </c>
      <c r="J83" s="221" t="s">
        <v>589</v>
      </c>
      <c r="K83" s="221" t="s">
        <v>589</v>
      </c>
    </row>
    <row r="84" spans="1:11" s="279" customFormat="1" ht="47.25">
      <c r="A84" s="296" t="s">
        <v>561</v>
      </c>
      <c r="B84" s="269" t="s">
        <v>1038</v>
      </c>
      <c r="C84" s="276" t="s">
        <v>986</v>
      </c>
      <c r="D84" s="290" t="s">
        <v>589</v>
      </c>
      <c r="E84" s="290" t="s">
        <v>589</v>
      </c>
      <c r="F84" s="290" t="s">
        <v>589</v>
      </c>
      <c r="G84" s="290" t="s">
        <v>589</v>
      </c>
      <c r="H84" s="290" t="s">
        <v>589</v>
      </c>
      <c r="I84" s="290" t="s">
        <v>589</v>
      </c>
      <c r="J84" s="290" t="s">
        <v>589</v>
      </c>
      <c r="K84" s="290" t="s">
        <v>589</v>
      </c>
    </row>
    <row r="85" spans="1:11" s="279" customFormat="1" ht="47.25">
      <c r="A85" s="296" t="s">
        <v>561</v>
      </c>
      <c r="B85" s="269" t="s">
        <v>1039</v>
      </c>
      <c r="C85" s="276" t="s">
        <v>1071</v>
      </c>
      <c r="D85" s="290" t="s">
        <v>589</v>
      </c>
      <c r="E85" s="290" t="s">
        <v>589</v>
      </c>
      <c r="F85" s="290" t="s">
        <v>589</v>
      </c>
      <c r="G85" s="290" t="s">
        <v>589</v>
      </c>
      <c r="H85" s="290" t="s">
        <v>589</v>
      </c>
      <c r="I85" s="290" t="s">
        <v>589</v>
      </c>
      <c r="J85" s="290" t="s">
        <v>589</v>
      </c>
      <c r="K85" s="290" t="s">
        <v>589</v>
      </c>
    </row>
    <row r="86" spans="1:11" s="279" customFormat="1" ht="47.25">
      <c r="A86" s="296" t="s">
        <v>561</v>
      </c>
      <c r="B86" s="269" t="s">
        <v>1040</v>
      </c>
      <c r="C86" s="276" t="s">
        <v>1072</v>
      </c>
      <c r="D86" s="290" t="s">
        <v>589</v>
      </c>
      <c r="E86" s="290" t="s">
        <v>589</v>
      </c>
      <c r="F86" s="290" t="s">
        <v>589</v>
      </c>
      <c r="G86" s="290" t="s">
        <v>589</v>
      </c>
      <c r="H86" s="290" t="s">
        <v>589</v>
      </c>
      <c r="I86" s="290" t="s">
        <v>589</v>
      </c>
      <c r="J86" s="290" t="s">
        <v>589</v>
      </c>
      <c r="K86" s="290" t="s">
        <v>589</v>
      </c>
    </row>
    <row r="87" spans="1:11" s="279" customFormat="1" ht="47.25">
      <c r="A87" s="296" t="s">
        <v>561</v>
      </c>
      <c r="B87" s="269" t="s">
        <v>1041</v>
      </c>
      <c r="C87" s="276" t="s">
        <v>1073</v>
      </c>
      <c r="D87" s="290" t="s">
        <v>589</v>
      </c>
      <c r="E87" s="290" t="s">
        <v>589</v>
      </c>
      <c r="F87" s="290" t="s">
        <v>589</v>
      </c>
      <c r="G87" s="290" t="s">
        <v>589</v>
      </c>
      <c r="H87" s="290" t="s">
        <v>589</v>
      </c>
      <c r="I87" s="290" t="s">
        <v>589</v>
      </c>
      <c r="J87" s="290" t="s">
        <v>589</v>
      </c>
      <c r="K87" s="290" t="s">
        <v>589</v>
      </c>
    </row>
    <row r="88" spans="1:11" s="279" customFormat="1" ht="78.75">
      <c r="A88" s="296" t="s">
        <v>561</v>
      </c>
      <c r="B88" s="269" t="s">
        <v>1042</v>
      </c>
      <c r="C88" s="276" t="s">
        <v>1074</v>
      </c>
      <c r="D88" s="290" t="s">
        <v>589</v>
      </c>
      <c r="E88" s="290" t="s">
        <v>589</v>
      </c>
      <c r="F88" s="290" t="s">
        <v>589</v>
      </c>
      <c r="G88" s="290" t="s">
        <v>589</v>
      </c>
      <c r="H88" s="290" t="s">
        <v>589</v>
      </c>
      <c r="I88" s="290" t="s">
        <v>589</v>
      </c>
      <c r="J88" s="290" t="s">
        <v>589</v>
      </c>
      <c r="K88" s="290" t="s">
        <v>589</v>
      </c>
    </row>
    <row r="89" spans="1:11" s="279" customFormat="1" ht="47.25">
      <c r="A89" s="296" t="s">
        <v>561</v>
      </c>
      <c r="B89" s="269" t="s">
        <v>1043</v>
      </c>
      <c r="C89" s="276" t="s">
        <v>1075</v>
      </c>
      <c r="D89" s="290" t="s">
        <v>589</v>
      </c>
      <c r="E89" s="290" t="s">
        <v>589</v>
      </c>
      <c r="F89" s="290" t="s">
        <v>589</v>
      </c>
      <c r="G89" s="290" t="s">
        <v>589</v>
      </c>
      <c r="H89" s="290" t="s">
        <v>589</v>
      </c>
      <c r="I89" s="290" t="s">
        <v>589</v>
      </c>
      <c r="J89" s="290" t="s">
        <v>589</v>
      </c>
      <c r="K89" s="290" t="s">
        <v>589</v>
      </c>
    </row>
    <row r="90" spans="1:11" s="279" customFormat="1" ht="47.25">
      <c r="A90" s="296" t="s">
        <v>561</v>
      </c>
      <c r="B90" s="269" t="s">
        <v>1044</v>
      </c>
      <c r="C90" s="276" t="s">
        <v>1076</v>
      </c>
      <c r="D90" s="290" t="s">
        <v>589</v>
      </c>
      <c r="E90" s="290" t="s">
        <v>589</v>
      </c>
      <c r="F90" s="290" t="s">
        <v>589</v>
      </c>
      <c r="G90" s="290" t="s">
        <v>589</v>
      </c>
      <c r="H90" s="290" t="s">
        <v>589</v>
      </c>
      <c r="I90" s="290" t="s">
        <v>589</v>
      </c>
      <c r="J90" s="290" t="s">
        <v>589</v>
      </c>
      <c r="K90" s="290" t="s">
        <v>589</v>
      </c>
    </row>
    <row r="91" spans="1:11" s="279" customFormat="1" ht="47.25">
      <c r="A91" s="296" t="s">
        <v>561</v>
      </c>
      <c r="B91" s="269" t="s">
        <v>1045</v>
      </c>
      <c r="C91" s="276" t="s">
        <v>1077</v>
      </c>
      <c r="D91" s="290" t="s">
        <v>589</v>
      </c>
      <c r="E91" s="290" t="s">
        <v>589</v>
      </c>
      <c r="F91" s="290" t="s">
        <v>589</v>
      </c>
      <c r="G91" s="290" t="s">
        <v>589</v>
      </c>
      <c r="H91" s="290" t="s">
        <v>589</v>
      </c>
      <c r="I91" s="290" t="s">
        <v>589</v>
      </c>
      <c r="J91" s="290" t="s">
        <v>589</v>
      </c>
      <c r="K91" s="290" t="s">
        <v>589</v>
      </c>
    </row>
    <row r="92" spans="1:11" s="279" customFormat="1" ht="47.25">
      <c r="A92" s="296" t="s">
        <v>561</v>
      </c>
      <c r="B92" s="269" t="s">
        <v>1046</v>
      </c>
      <c r="C92" s="276" t="s">
        <v>1078</v>
      </c>
      <c r="D92" s="290" t="s">
        <v>589</v>
      </c>
      <c r="E92" s="290" t="s">
        <v>589</v>
      </c>
      <c r="F92" s="290" t="s">
        <v>589</v>
      </c>
      <c r="G92" s="290" t="s">
        <v>589</v>
      </c>
      <c r="H92" s="290" t="s">
        <v>589</v>
      </c>
      <c r="I92" s="290" t="s">
        <v>589</v>
      </c>
      <c r="J92" s="290" t="s">
        <v>589</v>
      </c>
      <c r="K92" s="290" t="s">
        <v>589</v>
      </c>
    </row>
    <row r="93" spans="1:11" s="279" customFormat="1" ht="47.25">
      <c r="A93" s="296" t="s">
        <v>561</v>
      </c>
      <c r="B93" s="269" t="s">
        <v>1047</v>
      </c>
      <c r="C93" s="276" t="s">
        <v>1079</v>
      </c>
      <c r="D93" s="290" t="s">
        <v>589</v>
      </c>
      <c r="E93" s="290" t="s">
        <v>589</v>
      </c>
      <c r="F93" s="290" t="s">
        <v>589</v>
      </c>
      <c r="G93" s="290" t="s">
        <v>589</v>
      </c>
      <c r="H93" s="290" t="s">
        <v>589</v>
      </c>
      <c r="I93" s="290" t="s">
        <v>589</v>
      </c>
      <c r="J93" s="290" t="s">
        <v>589</v>
      </c>
      <c r="K93" s="290" t="s">
        <v>589</v>
      </c>
    </row>
    <row r="94" spans="1:11" s="279" customFormat="1" ht="47.25">
      <c r="A94" s="296" t="s">
        <v>561</v>
      </c>
      <c r="B94" s="269" t="s">
        <v>1048</v>
      </c>
      <c r="C94" s="276" t="s">
        <v>1080</v>
      </c>
      <c r="D94" s="290" t="s">
        <v>589</v>
      </c>
      <c r="E94" s="290" t="s">
        <v>589</v>
      </c>
      <c r="F94" s="290" t="s">
        <v>589</v>
      </c>
      <c r="G94" s="290" t="s">
        <v>589</v>
      </c>
      <c r="H94" s="290" t="s">
        <v>589</v>
      </c>
      <c r="I94" s="290" t="s">
        <v>589</v>
      </c>
      <c r="J94" s="290" t="s">
        <v>589</v>
      </c>
      <c r="K94" s="290" t="s">
        <v>589</v>
      </c>
    </row>
    <row r="95" spans="1:11" s="279" customFormat="1" ht="47.25">
      <c r="A95" s="296" t="s">
        <v>561</v>
      </c>
      <c r="B95" s="269" t="s">
        <v>1049</v>
      </c>
      <c r="C95" s="276" t="s">
        <v>1081</v>
      </c>
      <c r="D95" s="290" t="s">
        <v>589</v>
      </c>
      <c r="E95" s="290" t="s">
        <v>589</v>
      </c>
      <c r="F95" s="290" t="s">
        <v>589</v>
      </c>
      <c r="G95" s="290" t="s">
        <v>589</v>
      </c>
      <c r="H95" s="290" t="s">
        <v>589</v>
      </c>
      <c r="I95" s="290" t="s">
        <v>589</v>
      </c>
      <c r="J95" s="290" t="s">
        <v>589</v>
      </c>
      <c r="K95" s="290" t="s">
        <v>589</v>
      </c>
    </row>
    <row r="96" spans="1:11" s="279" customFormat="1" ht="47.25">
      <c r="A96" s="296" t="s">
        <v>561</v>
      </c>
      <c r="B96" s="269" t="s">
        <v>1050</v>
      </c>
      <c r="C96" s="276" t="s">
        <v>1082</v>
      </c>
      <c r="D96" s="290" t="s">
        <v>589</v>
      </c>
      <c r="E96" s="290" t="s">
        <v>589</v>
      </c>
      <c r="F96" s="290" t="s">
        <v>589</v>
      </c>
      <c r="G96" s="290" t="s">
        <v>589</v>
      </c>
      <c r="H96" s="290" t="s">
        <v>589</v>
      </c>
      <c r="I96" s="290" t="s">
        <v>589</v>
      </c>
      <c r="J96" s="290" t="s">
        <v>589</v>
      </c>
      <c r="K96" s="290" t="s">
        <v>589</v>
      </c>
    </row>
    <row r="97" spans="1:11" s="279" customFormat="1" ht="47.25">
      <c r="A97" s="296" t="s">
        <v>561</v>
      </c>
      <c r="B97" s="269" t="s">
        <v>1051</v>
      </c>
      <c r="C97" s="276" t="s">
        <v>1083</v>
      </c>
      <c r="D97" s="290" t="s">
        <v>589</v>
      </c>
      <c r="E97" s="290" t="s">
        <v>589</v>
      </c>
      <c r="F97" s="290" t="s">
        <v>589</v>
      </c>
      <c r="G97" s="290" t="s">
        <v>589</v>
      </c>
      <c r="H97" s="290" t="s">
        <v>589</v>
      </c>
      <c r="I97" s="290" t="s">
        <v>589</v>
      </c>
      <c r="J97" s="290" t="s">
        <v>589</v>
      </c>
      <c r="K97" s="290" t="s">
        <v>589</v>
      </c>
    </row>
    <row r="98" spans="1:11" s="279" customFormat="1" ht="47.25">
      <c r="A98" s="296" t="s">
        <v>561</v>
      </c>
      <c r="B98" s="269" t="s">
        <v>1052</v>
      </c>
      <c r="C98" s="276" t="s">
        <v>1084</v>
      </c>
      <c r="D98" s="290" t="s">
        <v>589</v>
      </c>
      <c r="E98" s="290" t="s">
        <v>589</v>
      </c>
      <c r="F98" s="290" t="s">
        <v>589</v>
      </c>
      <c r="G98" s="290" t="s">
        <v>589</v>
      </c>
      <c r="H98" s="290" t="s">
        <v>589</v>
      </c>
      <c r="I98" s="290" t="s">
        <v>589</v>
      </c>
      <c r="J98" s="290" t="s">
        <v>589</v>
      </c>
      <c r="K98" s="290" t="s">
        <v>589</v>
      </c>
    </row>
    <row r="99" spans="1:11" s="279" customFormat="1" ht="47.25">
      <c r="A99" s="296" t="s">
        <v>561</v>
      </c>
      <c r="B99" s="269" t="s">
        <v>1053</v>
      </c>
      <c r="C99" s="276" t="s">
        <v>1085</v>
      </c>
      <c r="D99" s="290" t="s">
        <v>589</v>
      </c>
      <c r="E99" s="290" t="s">
        <v>589</v>
      </c>
      <c r="F99" s="290" t="s">
        <v>589</v>
      </c>
      <c r="G99" s="290" t="s">
        <v>589</v>
      </c>
      <c r="H99" s="290" t="s">
        <v>589</v>
      </c>
      <c r="I99" s="290" t="s">
        <v>589</v>
      </c>
      <c r="J99" s="290" t="s">
        <v>589</v>
      </c>
      <c r="K99" s="290" t="s">
        <v>589</v>
      </c>
    </row>
    <row r="100" spans="1:11" s="279" customFormat="1" ht="47.25">
      <c r="A100" s="296" t="s">
        <v>561</v>
      </c>
      <c r="B100" s="269" t="s">
        <v>1054</v>
      </c>
      <c r="C100" s="276" t="s">
        <v>1086</v>
      </c>
      <c r="D100" s="290" t="s">
        <v>589</v>
      </c>
      <c r="E100" s="290" t="s">
        <v>589</v>
      </c>
      <c r="F100" s="290" t="s">
        <v>589</v>
      </c>
      <c r="G100" s="290" t="s">
        <v>589</v>
      </c>
      <c r="H100" s="290" t="s">
        <v>589</v>
      </c>
      <c r="I100" s="290" t="s">
        <v>589</v>
      </c>
      <c r="J100" s="290" t="s">
        <v>589</v>
      </c>
      <c r="K100" s="290" t="s">
        <v>589</v>
      </c>
    </row>
    <row r="101" spans="1:11" s="279" customFormat="1" ht="47.25">
      <c r="A101" s="296" t="s">
        <v>561</v>
      </c>
      <c r="B101" s="269" t="s">
        <v>1055</v>
      </c>
      <c r="C101" s="276" t="s">
        <v>1087</v>
      </c>
      <c r="D101" s="290" t="s">
        <v>589</v>
      </c>
      <c r="E101" s="290" t="s">
        <v>589</v>
      </c>
      <c r="F101" s="290" t="s">
        <v>589</v>
      </c>
      <c r="G101" s="290" t="s">
        <v>589</v>
      </c>
      <c r="H101" s="290" t="s">
        <v>589</v>
      </c>
      <c r="I101" s="290" t="s">
        <v>589</v>
      </c>
      <c r="J101" s="290" t="s">
        <v>589</v>
      </c>
      <c r="K101" s="290" t="s">
        <v>589</v>
      </c>
    </row>
    <row r="102" spans="1:11" s="279" customFormat="1" ht="31.5">
      <c r="A102" s="296" t="s">
        <v>561</v>
      </c>
      <c r="B102" s="269" t="s">
        <v>1056</v>
      </c>
      <c r="C102" s="276" t="s">
        <v>1088</v>
      </c>
      <c r="D102" s="290" t="s">
        <v>589</v>
      </c>
      <c r="E102" s="290" t="s">
        <v>589</v>
      </c>
      <c r="F102" s="290" t="s">
        <v>589</v>
      </c>
      <c r="G102" s="290" t="s">
        <v>589</v>
      </c>
      <c r="H102" s="290" t="s">
        <v>589</v>
      </c>
      <c r="I102" s="290" t="s">
        <v>589</v>
      </c>
      <c r="J102" s="290" t="s">
        <v>589</v>
      </c>
      <c r="K102" s="290" t="s">
        <v>589</v>
      </c>
    </row>
    <row r="103" spans="1:11" s="279" customFormat="1" ht="47.25">
      <c r="A103" s="296" t="s">
        <v>561</v>
      </c>
      <c r="B103" s="269" t="s">
        <v>1057</v>
      </c>
      <c r="C103" s="276" t="s">
        <v>1089</v>
      </c>
      <c r="D103" s="290" t="s">
        <v>589</v>
      </c>
      <c r="E103" s="290" t="s">
        <v>589</v>
      </c>
      <c r="F103" s="290" t="s">
        <v>589</v>
      </c>
      <c r="G103" s="290" t="s">
        <v>589</v>
      </c>
      <c r="H103" s="290" t="s">
        <v>589</v>
      </c>
      <c r="I103" s="290" t="s">
        <v>589</v>
      </c>
      <c r="J103" s="290" t="s">
        <v>589</v>
      </c>
      <c r="K103" s="290" t="s">
        <v>589</v>
      </c>
    </row>
    <row r="104" spans="1:11" s="279" customFormat="1" ht="47.25">
      <c r="A104" s="296" t="s">
        <v>561</v>
      </c>
      <c r="B104" s="269" t="s">
        <v>1058</v>
      </c>
      <c r="C104" s="276" t="s">
        <v>1090</v>
      </c>
      <c r="D104" s="290" t="s">
        <v>589</v>
      </c>
      <c r="E104" s="290" t="s">
        <v>589</v>
      </c>
      <c r="F104" s="290" t="s">
        <v>589</v>
      </c>
      <c r="G104" s="290" t="s">
        <v>589</v>
      </c>
      <c r="H104" s="290" t="s">
        <v>589</v>
      </c>
      <c r="I104" s="290" t="s">
        <v>589</v>
      </c>
      <c r="J104" s="290" t="s">
        <v>589</v>
      </c>
      <c r="K104" s="290" t="s">
        <v>589</v>
      </c>
    </row>
    <row r="105" spans="1:11" s="279" customFormat="1" ht="47.25">
      <c r="A105" s="296" t="s">
        <v>561</v>
      </c>
      <c r="B105" s="269" t="s">
        <v>1059</v>
      </c>
      <c r="C105" s="276" t="s">
        <v>1091</v>
      </c>
      <c r="D105" s="290" t="s">
        <v>589</v>
      </c>
      <c r="E105" s="290" t="s">
        <v>589</v>
      </c>
      <c r="F105" s="290" t="s">
        <v>589</v>
      </c>
      <c r="G105" s="290" t="s">
        <v>589</v>
      </c>
      <c r="H105" s="290" t="s">
        <v>589</v>
      </c>
      <c r="I105" s="290" t="s">
        <v>589</v>
      </c>
      <c r="J105" s="290" t="s">
        <v>589</v>
      </c>
      <c r="K105" s="290" t="s">
        <v>589</v>
      </c>
    </row>
    <row r="106" spans="1:11" s="279" customFormat="1" ht="31.5">
      <c r="A106" s="296" t="s">
        <v>561</v>
      </c>
      <c r="B106" s="269" t="s">
        <v>1060</v>
      </c>
      <c r="C106" s="276" t="s">
        <v>1092</v>
      </c>
      <c r="D106" s="290" t="s">
        <v>589</v>
      </c>
      <c r="E106" s="290" t="s">
        <v>589</v>
      </c>
      <c r="F106" s="290" t="s">
        <v>589</v>
      </c>
      <c r="G106" s="290" t="s">
        <v>589</v>
      </c>
      <c r="H106" s="290" t="s">
        <v>589</v>
      </c>
      <c r="I106" s="290" t="s">
        <v>589</v>
      </c>
      <c r="J106" s="290" t="s">
        <v>589</v>
      </c>
      <c r="K106" s="290" t="s">
        <v>589</v>
      </c>
    </row>
    <row r="107" spans="1:11" s="279" customFormat="1" ht="47.25">
      <c r="A107" s="296" t="s">
        <v>561</v>
      </c>
      <c r="B107" s="269" t="s">
        <v>1061</v>
      </c>
      <c r="C107" s="276" t="s">
        <v>1093</v>
      </c>
      <c r="D107" s="290" t="s">
        <v>589</v>
      </c>
      <c r="E107" s="290" t="s">
        <v>589</v>
      </c>
      <c r="F107" s="290" t="s">
        <v>589</v>
      </c>
      <c r="G107" s="290" t="s">
        <v>589</v>
      </c>
      <c r="H107" s="290" t="s">
        <v>589</v>
      </c>
      <c r="I107" s="290" t="s">
        <v>589</v>
      </c>
      <c r="J107" s="290" t="s">
        <v>589</v>
      </c>
      <c r="K107" s="290" t="s">
        <v>589</v>
      </c>
    </row>
    <row r="108" spans="1:11" s="279" customFormat="1" ht="47.25">
      <c r="A108" s="296" t="s">
        <v>561</v>
      </c>
      <c r="B108" s="269" t="s">
        <v>1062</v>
      </c>
      <c r="C108" s="276" t="s">
        <v>1094</v>
      </c>
      <c r="D108" s="290" t="s">
        <v>589</v>
      </c>
      <c r="E108" s="290" t="s">
        <v>589</v>
      </c>
      <c r="F108" s="290" t="s">
        <v>589</v>
      </c>
      <c r="G108" s="290" t="s">
        <v>589</v>
      </c>
      <c r="H108" s="290" t="s">
        <v>589</v>
      </c>
      <c r="I108" s="290" t="s">
        <v>589</v>
      </c>
      <c r="J108" s="290" t="s">
        <v>589</v>
      </c>
      <c r="K108" s="290" t="s">
        <v>589</v>
      </c>
    </row>
    <row r="109" spans="1:11" s="279" customFormat="1" ht="47.25">
      <c r="A109" s="296" t="s">
        <v>561</v>
      </c>
      <c r="B109" s="269" t="s">
        <v>1063</v>
      </c>
      <c r="C109" s="276" t="s">
        <v>1095</v>
      </c>
      <c r="D109" s="290" t="s">
        <v>589</v>
      </c>
      <c r="E109" s="290" t="s">
        <v>589</v>
      </c>
      <c r="F109" s="290" t="s">
        <v>589</v>
      </c>
      <c r="G109" s="290" t="s">
        <v>589</v>
      </c>
      <c r="H109" s="290" t="s">
        <v>589</v>
      </c>
      <c r="I109" s="290" t="s">
        <v>589</v>
      </c>
      <c r="J109" s="290" t="s">
        <v>589</v>
      </c>
      <c r="K109" s="290" t="s">
        <v>589</v>
      </c>
    </row>
    <row r="110" spans="1:11" s="279" customFormat="1" ht="47.25">
      <c r="A110" s="296" t="s">
        <v>561</v>
      </c>
      <c r="B110" s="269" t="s">
        <v>1064</v>
      </c>
      <c r="C110" s="276" t="s">
        <v>1096</v>
      </c>
      <c r="D110" s="290" t="s">
        <v>589</v>
      </c>
      <c r="E110" s="290" t="s">
        <v>589</v>
      </c>
      <c r="F110" s="290" t="s">
        <v>589</v>
      </c>
      <c r="G110" s="290" t="s">
        <v>589</v>
      </c>
      <c r="H110" s="290" t="s">
        <v>589</v>
      </c>
      <c r="I110" s="290" t="s">
        <v>589</v>
      </c>
      <c r="J110" s="290" t="s">
        <v>589</v>
      </c>
      <c r="K110" s="290" t="s">
        <v>589</v>
      </c>
    </row>
    <row r="111" spans="1:11" s="279" customFormat="1" ht="31.5">
      <c r="A111" s="296" t="s">
        <v>561</v>
      </c>
      <c r="B111" s="269" t="s">
        <v>1065</v>
      </c>
      <c r="C111" s="276" t="s">
        <v>1097</v>
      </c>
      <c r="D111" s="290" t="s">
        <v>589</v>
      </c>
      <c r="E111" s="290" t="s">
        <v>589</v>
      </c>
      <c r="F111" s="290" t="s">
        <v>589</v>
      </c>
      <c r="G111" s="290" t="s">
        <v>589</v>
      </c>
      <c r="H111" s="290" t="s">
        <v>589</v>
      </c>
      <c r="I111" s="290" t="s">
        <v>589</v>
      </c>
      <c r="J111" s="290" t="s">
        <v>589</v>
      </c>
      <c r="K111" s="290" t="s">
        <v>589</v>
      </c>
    </row>
    <row r="112" spans="1:11" s="279" customFormat="1" ht="47.25">
      <c r="A112" s="296" t="s">
        <v>561</v>
      </c>
      <c r="B112" s="269" t="s">
        <v>1017</v>
      </c>
      <c r="C112" s="276" t="s">
        <v>1098</v>
      </c>
      <c r="D112" s="290" t="s">
        <v>589</v>
      </c>
      <c r="E112" s="290" t="s">
        <v>589</v>
      </c>
      <c r="F112" s="290" t="s">
        <v>589</v>
      </c>
      <c r="G112" s="290" t="s">
        <v>589</v>
      </c>
      <c r="H112" s="290" t="s">
        <v>589</v>
      </c>
      <c r="I112" s="290" t="s">
        <v>589</v>
      </c>
      <c r="J112" s="290" t="s">
        <v>589</v>
      </c>
      <c r="K112" s="290" t="s">
        <v>589</v>
      </c>
    </row>
    <row r="113" spans="1:11" s="279" customFormat="1" ht="31.5">
      <c r="A113" s="296" t="s">
        <v>561</v>
      </c>
      <c r="B113" s="269" t="s">
        <v>1066</v>
      </c>
      <c r="C113" s="276" t="s">
        <v>1099</v>
      </c>
      <c r="D113" s="290" t="s">
        <v>589</v>
      </c>
      <c r="E113" s="290" t="s">
        <v>589</v>
      </c>
      <c r="F113" s="290" t="s">
        <v>589</v>
      </c>
      <c r="G113" s="290" t="s">
        <v>589</v>
      </c>
      <c r="H113" s="290" t="s">
        <v>589</v>
      </c>
      <c r="I113" s="290" t="s">
        <v>589</v>
      </c>
      <c r="J113" s="290" t="s">
        <v>589</v>
      </c>
      <c r="K113" s="290" t="s">
        <v>589</v>
      </c>
    </row>
    <row r="114" spans="1:11" s="279" customFormat="1" ht="31.5">
      <c r="A114" s="296" t="s">
        <v>561</v>
      </c>
      <c r="B114" s="269" t="s">
        <v>956</v>
      </c>
      <c r="C114" s="276" t="s">
        <v>1100</v>
      </c>
      <c r="D114" s="290" t="s">
        <v>589</v>
      </c>
      <c r="E114" s="290" t="s">
        <v>589</v>
      </c>
      <c r="F114" s="290" t="s">
        <v>589</v>
      </c>
      <c r="G114" s="290" t="s">
        <v>589</v>
      </c>
      <c r="H114" s="290" t="s">
        <v>589</v>
      </c>
      <c r="I114" s="290" t="s">
        <v>589</v>
      </c>
      <c r="J114" s="290" t="s">
        <v>589</v>
      </c>
      <c r="K114" s="290" t="s">
        <v>589</v>
      </c>
    </row>
    <row r="115" spans="1:11" s="279" customFormat="1" ht="47.25">
      <c r="A115" s="296" t="s">
        <v>561</v>
      </c>
      <c r="B115" s="269" t="s">
        <v>1067</v>
      </c>
      <c r="C115" s="276" t="s">
        <v>1101</v>
      </c>
      <c r="D115" s="290" t="s">
        <v>589</v>
      </c>
      <c r="E115" s="290" t="s">
        <v>589</v>
      </c>
      <c r="F115" s="290" t="s">
        <v>589</v>
      </c>
      <c r="G115" s="290" t="s">
        <v>589</v>
      </c>
      <c r="H115" s="290" t="s">
        <v>589</v>
      </c>
      <c r="I115" s="290" t="s">
        <v>589</v>
      </c>
      <c r="J115" s="290" t="s">
        <v>589</v>
      </c>
      <c r="K115" s="290" t="s">
        <v>589</v>
      </c>
    </row>
    <row r="116" spans="1:11" s="279" customFormat="1" ht="47.25">
      <c r="A116" s="296" t="s">
        <v>561</v>
      </c>
      <c r="B116" s="269" t="s">
        <v>1068</v>
      </c>
      <c r="C116" s="276" t="s">
        <v>1102</v>
      </c>
      <c r="D116" s="290" t="s">
        <v>589</v>
      </c>
      <c r="E116" s="290" t="s">
        <v>589</v>
      </c>
      <c r="F116" s="290" t="s">
        <v>589</v>
      </c>
      <c r="G116" s="290" t="s">
        <v>589</v>
      </c>
      <c r="H116" s="290" t="s">
        <v>589</v>
      </c>
      <c r="I116" s="290" t="s">
        <v>589</v>
      </c>
      <c r="J116" s="290" t="s">
        <v>589</v>
      </c>
      <c r="K116" s="290" t="s">
        <v>589</v>
      </c>
    </row>
    <row r="117" spans="1:11" s="279" customFormat="1" ht="31.5">
      <c r="A117" s="296" t="s">
        <v>561</v>
      </c>
      <c r="B117" s="269" t="s">
        <v>1069</v>
      </c>
      <c r="C117" s="276" t="s">
        <v>1103</v>
      </c>
      <c r="D117" s="290" t="s">
        <v>589</v>
      </c>
      <c r="E117" s="290" t="s">
        <v>589</v>
      </c>
      <c r="F117" s="290" t="s">
        <v>589</v>
      </c>
      <c r="G117" s="290" t="s">
        <v>589</v>
      </c>
      <c r="H117" s="290" t="s">
        <v>589</v>
      </c>
      <c r="I117" s="290" t="s">
        <v>589</v>
      </c>
      <c r="J117" s="290" t="s">
        <v>589</v>
      </c>
      <c r="K117" s="290" t="s">
        <v>589</v>
      </c>
    </row>
    <row r="118" spans="1:11" s="279" customFormat="1" ht="31.5">
      <c r="A118" s="296" t="s">
        <v>561</v>
      </c>
      <c r="B118" s="269" t="s">
        <v>1070</v>
      </c>
      <c r="C118" s="276" t="s">
        <v>1104</v>
      </c>
      <c r="D118" s="290" t="s">
        <v>589</v>
      </c>
      <c r="E118" s="290" t="s">
        <v>589</v>
      </c>
      <c r="F118" s="290" t="s">
        <v>589</v>
      </c>
      <c r="G118" s="290" t="s">
        <v>589</v>
      </c>
      <c r="H118" s="290" t="s">
        <v>589</v>
      </c>
      <c r="I118" s="290" t="s">
        <v>589</v>
      </c>
      <c r="J118" s="290" t="s">
        <v>589</v>
      </c>
      <c r="K118" s="290" t="s">
        <v>589</v>
      </c>
    </row>
    <row r="119" spans="1:11" s="168" customFormat="1" ht="63">
      <c r="A119" s="165" t="s">
        <v>519</v>
      </c>
      <c r="B119" s="166" t="s">
        <v>669</v>
      </c>
      <c r="C119" s="202" t="s">
        <v>700</v>
      </c>
      <c r="D119" s="167" t="s">
        <v>589</v>
      </c>
      <c r="E119" s="167" t="s">
        <v>589</v>
      </c>
      <c r="F119" s="167" t="s">
        <v>589</v>
      </c>
      <c r="G119" s="167" t="s">
        <v>589</v>
      </c>
      <c r="H119" s="167" t="s">
        <v>589</v>
      </c>
      <c r="I119" s="167" t="s">
        <v>589</v>
      </c>
      <c r="J119" s="167" t="s">
        <v>589</v>
      </c>
      <c r="K119" s="167" t="s">
        <v>589</v>
      </c>
    </row>
    <row r="120" spans="1:11" s="168" customFormat="1" ht="47.25">
      <c r="A120" s="165" t="s">
        <v>564</v>
      </c>
      <c r="B120" s="166" t="s">
        <v>670</v>
      </c>
      <c r="C120" s="202" t="s">
        <v>700</v>
      </c>
      <c r="D120" s="167" t="s">
        <v>589</v>
      </c>
      <c r="E120" s="167" t="s">
        <v>589</v>
      </c>
      <c r="F120" s="167" t="s">
        <v>589</v>
      </c>
      <c r="G120" s="167" t="s">
        <v>589</v>
      </c>
      <c r="H120" s="167" t="s">
        <v>589</v>
      </c>
      <c r="I120" s="167" t="s">
        <v>589</v>
      </c>
      <c r="J120" s="167" t="s">
        <v>589</v>
      </c>
      <c r="K120" s="167" t="s">
        <v>589</v>
      </c>
    </row>
    <row r="121" spans="1:11" ht="63">
      <c r="A121" s="165" t="s">
        <v>565</v>
      </c>
      <c r="B121" s="166" t="s">
        <v>671</v>
      </c>
      <c r="C121" s="167" t="s">
        <v>700</v>
      </c>
      <c r="D121" s="167" t="s">
        <v>589</v>
      </c>
      <c r="E121" s="167" t="s">
        <v>589</v>
      </c>
      <c r="F121" s="167" t="s">
        <v>589</v>
      </c>
      <c r="G121" s="167" t="s">
        <v>589</v>
      </c>
      <c r="H121" s="167" t="s">
        <v>589</v>
      </c>
      <c r="I121" s="167" t="s">
        <v>589</v>
      </c>
      <c r="J121" s="167" t="s">
        <v>589</v>
      </c>
      <c r="K121" s="167" t="s">
        <v>589</v>
      </c>
    </row>
    <row r="122" spans="1:11" s="235" customFormat="1" ht="63">
      <c r="A122" s="219" t="s">
        <v>565</v>
      </c>
      <c r="B122" s="223" t="s">
        <v>817</v>
      </c>
      <c r="C122" s="225" t="s">
        <v>852</v>
      </c>
      <c r="D122" s="221" t="s">
        <v>589</v>
      </c>
      <c r="E122" s="221" t="s">
        <v>589</v>
      </c>
      <c r="F122" s="221" t="s">
        <v>589</v>
      </c>
      <c r="G122" s="221" t="s">
        <v>589</v>
      </c>
      <c r="H122" s="221" t="s">
        <v>589</v>
      </c>
      <c r="I122" s="221" t="s">
        <v>589</v>
      </c>
      <c r="J122" s="221" t="s">
        <v>589</v>
      </c>
      <c r="K122" s="221" t="s">
        <v>589</v>
      </c>
    </row>
    <row r="123" spans="1:11" s="235" customFormat="1" ht="63">
      <c r="A123" s="219" t="s">
        <v>565</v>
      </c>
      <c r="B123" s="223" t="s">
        <v>818</v>
      </c>
      <c r="C123" s="225" t="s">
        <v>853</v>
      </c>
      <c r="D123" s="221" t="s">
        <v>589</v>
      </c>
      <c r="E123" s="221" t="s">
        <v>589</v>
      </c>
      <c r="F123" s="221" t="s">
        <v>589</v>
      </c>
      <c r="G123" s="221" t="s">
        <v>589</v>
      </c>
      <c r="H123" s="221" t="s">
        <v>589</v>
      </c>
      <c r="I123" s="221" t="s">
        <v>589</v>
      </c>
      <c r="J123" s="221" t="s">
        <v>589</v>
      </c>
      <c r="K123" s="221" t="s">
        <v>589</v>
      </c>
    </row>
    <row r="124" spans="1:11" s="235" customFormat="1" ht="78.75">
      <c r="A124" s="219" t="s">
        <v>565</v>
      </c>
      <c r="B124" s="223" t="s">
        <v>819</v>
      </c>
      <c r="C124" s="225" t="s">
        <v>854</v>
      </c>
      <c r="D124" s="221" t="s">
        <v>589</v>
      </c>
      <c r="E124" s="221" t="s">
        <v>589</v>
      </c>
      <c r="F124" s="221" t="s">
        <v>589</v>
      </c>
      <c r="G124" s="221" t="s">
        <v>589</v>
      </c>
      <c r="H124" s="221" t="s">
        <v>589</v>
      </c>
      <c r="I124" s="221" t="s">
        <v>589</v>
      </c>
      <c r="J124" s="221" t="s">
        <v>589</v>
      </c>
      <c r="K124" s="221" t="s">
        <v>589</v>
      </c>
    </row>
    <row r="125" spans="1:11" s="235" customFormat="1" ht="63">
      <c r="A125" s="219" t="s">
        <v>565</v>
      </c>
      <c r="B125" s="223" t="s">
        <v>820</v>
      </c>
      <c r="C125" s="225" t="s">
        <v>855</v>
      </c>
      <c r="D125" s="221" t="s">
        <v>589</v>
      </c>
      <c r="E125" s="221" t="s">
        <v>589</v>
      </c>
      <c r="F125" s="221" t="s">
        <v>589</v>
      </c>
      <c r="G125" s="221" t="s">
        <v>589</v>
      </c>
      <c r="H125" s="221" t="s">
        <v>589</v>
      </c>
      <c r="I125" s="221" t="s">
        <v>589</v>
      </c>
      <c r="J125" s="221" t="s">
        <v>589</v>
      </c>
      <c r="K125" s="221" t="s">
        <v>589</v>
      </c>
    </row>
    <row r="126" spans="1:11" s="235" customFormat="1" ht="47.25">
      <c r="A126" s="219" t="s">
        <v>565</v>
      </c>
      <c r="B126" s="223" t="s">
        <v>985</v>
      </c>
      <c r="C126" s="225" t="s">
        <v>856</v>
      </c>
      <c r="D126" s="221" t="s">
        <v>589</v>
      </c>
      <c r="E126" s="221" t="s">
        <v>589</v>
      </c>
      <c r="F126" s="221" t="s">
        <v>589</v>
      </c>
      <c r="G126" s="221" t="s">
        <v>589</v>
      </c>
      <c r="H126" s="221" t="s">
        <v>589</v>
      </c>
      <c r="I126" s="221" t="s">
        <v>589</v>
      </c>
      <c r="J126" s="221" t="s">
        <v>589</v>
      </c>
      <c r="K126" s="221" t="s">
        <v>589</v>
      </c>
    </row>
    <row r="127" spans="1:11" s="235" customFormat="1" ht="78.75">
      <c r="A127" s="219" t="s">
        <v>565</v>
      </c>
      <c r="B127" s="223" t="s">
        <v>821</v>
      </c>
      <c r="C127" s="225" t="s">
        <v>857</v>
      </c>
      <c r="D127" s="221" t="s">
        <v>589</v>
      </c>
      <c r="E127" s="221" t="s">
        <v>589</v>
      </c>
      <c r="F127" s="221" t="s">
        <v>589</v>
      </c>
      <c r="G127" s="221" t="s">
        <v>589</v>
      </c>
      <c r="H127" s="221" t="s">
        <v>589</v>
      </c>
      <c r="I127" s="221" t="s">
        <v>589</v>
      </c>
      <c r="J127" s="221" t="s">
        <v>589</v>
      </c>
      <c r="K127" s="221" t="s">
        <v>589</v>
      </c>
    </row>
    <row r="128" spans="1:11" s="235" customFormat="1" ht="47.25">
      <c r="A128" s="219" t="s">
        <v>565</v>
      </c>
      <c r="B128" s="223" t="s">
        <v>989</v>
      </c>
      <c r="C128" s="225" t="s">
        <v>990</v>
      </c>
      <c r="D128" s="221" t="s">
        <v>589</v>
      </c>
      <c r="E128" s="221" t="s">
        <v>589</v>
      </c>
      <c r="F128" s="221" t="s">
        <v>589</v>
      </c>
      <c r="G128" s="221" t="s">
        <v>589</v>
      </c>
      <c r="H128" s="221" t="s">
        <v>589</v>
      </c>
      <c r="I128" s="221" t="s">
        <v>589</v>
      </c>
      <c r="J128" s="221" t="s">
        <v>589</v>
      </c>
      <c r="K128" s="221" t="s">
        <v>589</v>
      </c>
    </row>
    <row r="129" spans="1:11" s="235" customFormat="1" ht="63">
      <c r="A129" s="219" t="s">
        <v>565</v>
      </c>
      <c r="B129" s="223" t="s">
        <v>822</v>
      </c>
      <c r="C129" s="225" t="s">
        <v>858</v>
      </c>
      <c r="D129" s="221" t="s">
        <v>589</v>
      </c>
      <c r="E129" s="221" t="s">
        <v>589</v>
      </c>
      <c r="F129" s="221" t="s">
        <v>589</v>
      </c>
      <c r="G129" s="221" t="s">
        <v>589</v>
      </c>
      <c r="H129" s="221" t="s">
        <v>589</v>
      </c>
      <c r="I129" s="221" t="s">
        <v>589</v>
      </c>
      <c r="J129" s="221" t="s">
        <v>589</v>
      </c>
      <c r="K129" s="221" t="s">
        <v>589</v>
      </c>
    </row>
    <row r="130" spans="1:11" s="235" customFormat="1" ht="63">
      <c r="A130" s="219" t="s">
        <v>565</v>
      </c>
      <c r="B130" s="223" t="s">
        <v>823</v>
      </c>
      <c r="C130" s="225" t="s">
        <v>859</v>
      </c>
      <c r="D130" s="221" t="s">
        <v>589</v>
      </c>
      <c r="E130" s="221" t="s">
        <v>589</v>
      </c>
      <c r="F130" s="221" t="s">
        <v>589</v>
      </c>
      <c r="G130" s="221" t="s">
        <v>589</v>
      </c>
      <c r="H130" s="221" t="s">
        <v>589</v>
      </c>
      <c r="I130" s="221" t="s">
        <v>589</v>
      </c>
      <c r="J130" s="221" t="s">
        <v>589</v>
      </c>
      <c r="K130" s="221" t="s">
        <v>589</v>
      </c>
    </row>
    <row r="131" spans="1:11" s="235" customFormat="1" ht="47.25">
      <c r="A131" s="219" t="s">
        <v>565</v>
      </c>
      <c r="B131" s="223" t="s">
        <v>824</v>
      </c>
      <c r="C131" s="225" t="s">
        <v>860</v>
      </c>
      <c r="D131" s="221" t="s">
        <v>589</v>
      </c>
      <c r="E131" s="221" t="s">
        <v>589</v>
      </c>
      <c r="F131" s="221" t="s">
        <v>589</v>
      </c>
      <c r="G131" s="221" t="s">
        <v>589</v>
      </c>
      <c r="H131" s="221" t="s">
        <v>589</v>
      </c>
      <c r="I131" s="221" t="s">
        <v>589</v>
      </c>
      <c r="J131" s="221" t="s">
        <v>589</v>
      </c>
      <c r="K131" s="221" t="s">
        <v>589</v>
      </c>
    </row>
    <row r="132" spans="1:11" s="235" customFormat="1" ht="63">
      <c r="A132" s="219" t="s">
        <v>565</v>
      </c>
      <c r="B132" s="223" t="s">
        <v>991</v>
      </c>
      <c r="C132" s="225" t="s">
        <v>992</v>
      </c>
      <c r="D132" s="221" t="s">
        <v>589</v>
      </c>
      <c r="E132" s="221" t="s">
        <v>589</v>
      </c>
      <c r="F132" s="221" t="s">
        <v>589</v>
      </c>
      <c r="G132" s="221" t="s">
        <v>589</v>
      </c>
      <c r="H132" s="221" t="s">
        <v>589</v>
      </c>
      <c r="I132" s="221" t="s">
        <v>589</v>
      </c>
      <c r="J132" s="221" t="s">
        <v>589</v>
      </c>
      <c r="K132" s="221" t="s">
        <v>589</v>
      </c>
    </row>
    <row r="133" spans="1:11" s="235" customFormat="1" ht="31.5">
      <c r="A133" s="219" t="s">
        <v>565</v>
      </c>
      <c r="B133" s="223" t="s">
        <v>825</v>
      </c>
      <c r="C133" s="225" t="s">
        <v>861</v>
      </c>
      <c r="D133" s="221" t="s">
        <v>589</v>
      </c>
      <c r="E133" s="221" t="s">
        <v>589</v>
      </c>
      <c r="F133" s="221" t="s">
        <v>589</v>
      </c>
      <c r="G133" s="221" t="s">
        <v>589</v>
      </c>
      <c r="H133" s="221" t="s">
        <v>589</v>
      </c>
      <c r="I133" s="221" t="s">
        <v>589</v>
      </c>
      <c r="J133" s="221" t="s">
        <v>589</v>
      </c>
      <c r="K133" s="221" t="s">
        <v>589</v>
      </c>
    </row>
    <row r="134" spans="1:11" s="235" customFormat="1" ht="63">
      <c r="A134" s="219" t="s">
        <v>565</v>
      </c>
      <c r="B134" s="223" t="s">
        <v>826</v>
      </c>
      <c r="C134" s="225" t="s">
        <v>862</v>
      </c>
      <c r="D134" s="221" t="s">
        <v>589</v>
      </c>
      <c r="E134" s="221" t="s">
        <v>589</v>
      </c>
      <c r="F134" s="221" t="s">
        <v>589</v>
      </c>
      <c r="G134" s="221" t="s">
        <v>589</v>
      </c>
      <c r="H134" s="221" t="s">
        <v>589</v>
      </c>
      <c r="I134" s="221" t="s">
        <v>589</v>
      </c>
      <c r="J134" s="221" t="s">
        <v>589</v>
      </c>
      <c r="K134" s="221" t="s">
        <v>589</v>
      </c>
    </row>
    <row r="135" spans="1:11" s="235" customFormat="1" ht="47.25">
      <c r="A135" s="219" t="s">
        <v>565</v>
      </c>
      <c r="B135" s="223" t="s">
        <v>993</v>
      </c>
      <c r="C135" s="225" t="s">
        <v>994</v>
      </c>
      <c r="D135" s="221" t="s">
        <v>589</v>
      </c>
      <c r="E135" s="221" t="s">
        <v>589</v>
      </c>
      <c r="F135" s="221" t="s">
        <v>589</v>
      </c>
      <c r="G135" s="221" t="s">
        <v>589</v>
      </c>
      <c r="H135" s="221" t="s">
        <v>589</v>
      </c>
      <c r="I135" s="221" t="s">
        <v>589</v>
      </c>
      <c r="J135" s="221" t="s">
        <v>589</v>
      </c>
      <c r="K135" s="221" t="s">
        <v>589</v>
      </c>
    </row>
    <row r="136" spans="1:11" s="235" customFormat="1" ht="63">
      <c r="A136" s="219" t="s">
        <v>565</v>
      </c>
      <c r="B136" s="223" t="s">
        <v>902</v>
      </c>
      <c r="C136" s="225" t="s">
        <v>863</v>
      </c>
      <c r="D136" s="221" t="s">
        <v>589</v>
      </c>
      <c r="E136" s="221" t="s">
        <v>589</v>
      </c>
      <c r="F136" s="221" t="s">
        <v>589</v>
      </c>
      <c r="G136" s="221" t="s">
        <v>589</v>
      </c>
      <c r="H136" s="221" t="s">
        <v>589</v>
      </c>
      <c r="I136" s="221" t="s">
        <v>589</v>
      </c>
      <c r="J136" s="221" t="s">
        <v>589</v>
      </c>
      <c r="K136" s="221" t="s">
        <v>589</v>
      </c>
    </row>
    <row r="137" spans="1:11" s="235" customFormat="1" ht="47.25">
      <c r="A137" s="219" t="s">
        <v>565</v>
      </c>
      <c r="B137" s="223" t="s">
        <v>827</v>
      </c>
      <c r="C137" s="225" t="s">
        <v>864</v>
      </c>
      <c r="D137" s="221" t="s">
        <v>589</v>
      </c>
      <c r="E137" s="221" t="s">
        <v>589</v>
      </c>
      <c r="F137" s="221" t="s">
        <v>589</v>
      </c>
      <c r="G137" s="221" t="s">
        <v>589</v>
      </c>
      <c r="H137" s="221" t="s">
        <v>589</v>
      </c>
      <c r="I137" s="221" t="s">
        <v>589</v>
      </c>
      <c r="J137" s="221" t="s">
        <v>589</v>
      </c>
      <c r="K137" s="221" t="s">
        <v>589</v>
      </c>
    </row>
    <row r="138" spans="1:11" s="235" customFormat="1" ht="63">
      <c r="A138" s="219" t="s">
        <v>565</v>
      </c>
      <c r="B138" s="223" t="s">
        <v>828</v>
      </c>
      <c r="C138" s="225" t="s">
        <v>865</v>
      </c>
      <c r="D138" s="221" t="s">
        <v>589</v>
      </c>
      <c r="E138" s="221" t="s">
        <v>589</v>
      </c>
      <c r="F138" s="221" t="s">
        <v>589</v>
      </c>
      <c r="G138" s="221" t="s">
        <v>589</v>
      </c>
      <c r="H138" s="221" t="s">
        <v>589</v>
      </c>
      <c r="I138" s="221" t="s">
        <v>589</v>
      </c>
      <c r="J138" s="221" t="s">
        <v>589</v>
      </c>
      <c r="K138" s="221" t="s">
        <v>589</v>
      </c>
    </row>
    <row r="139" spans="1:11" s="235" customFormat="1" ht="47.25">
      <c r="A139" s="219" t="s">
        <v>565</v>
      </c>
      <c r="B139" s="223" t="s">
        <v>903</v>
      </c>
      <c r="C139" s="225" t="s">
        <v>866</v>
      </c>
      <c r="D139" s="221" t="s">
        <v>589</v>
      </c>
      <c r="E139" s="221" t="s">
        <v>589</v>
      </c>
      <c r="F139" s="221" t="s">
        <v>589</v>
      </c>
      <c r="G139" s="221" t="s">
        <v>589</v>
      </c>
      <c r="H139" s="221" t="s">
        <v>589</v>
      </c>
      <c r="I139" s="221" t="s">
        <v>589</v>
      </c>
      <c r="J139" s="221" t="s">
        <v>589</v>
      </c>
      <c r="K139" s="221" t="s">
        <v>589</v>
      </c>
    </row>
    <row r="140" spans="1:11" s="235" customFormat="1" ht="47.25">
      <c r="A140" s="219" t="s">
        <v>565</v>
      </c>
      <c r="B140" s="223" t="s">
        <v>829</v>
      </c>
      <c r="C140" s="225" t="s">
        <v>867</v>
      </c>
      <c r="D140" s="221" t="s">
        <v>589</v>
      </c>
      <c r="E140" s="221" t="s">
        <v>589</v>
      </c>
      <c r="F140" s="221" t="s">
        <v>589</v>
      </c>
      <c r="G140" s="221" t="s">
        <v>589</v>
      </c>
      <c r="H140" s="221" t="s">
        <v>589</v>
      </c>
      <c r="I140" s="221" t="s">
        <v>589</v>
      </c>
      <c r="J140" s="221" t="s">
        <v>589</v>
      </c>
      <c r="K140" s="221" t="s">
        <v>589</v>
      </c>
    </row>
    <row r="141" spans="1:11" s="235" customFormat="1" ht="47.25">
      <c r="A141" s="219" t="s">
        <v>565</v>
      </c>
      <c r="B141" s="223" t="s">
        <v>830</v>
      </c>
      <c r="C141" s="225" t="s">
        <v>868</v>
      </c>
      <c r="D141" s="221" t="s">
        <v>589</v>
      </c>
      <c r="E141" s="221" t="s">
        <v>589</v>
      </c>
      <c r="F141" s="221" t="s">
        <v>589</v>
      </c>
      <c r="G141" s="221" t="s">
        <v>589</v>
      </c>
      <c r="H141" s="221" t="s">
        <v>589</v>
      </c>
      <c r="I141" s="221" t="s">
        <v>589</v>
      </c>
      <c r="J141" s="221" t="s">
        <v>589</v>
      </c>
      <c r="K141" s="221" t="s">
        <v>589</v>
      </c>
    </row>
    <row r="142" spans="1:11" s="235" customFormat="1" ht="63">
      <c r="A142" s="219" t="s">
        <v>565</v>
      </c>
      <c r="B142" s="223" t="s">
        <v>831</v>
      </c>
      <c r="C142" s="225" t="s">
        <v>869</v>
      </c>
      <c r="D142" s="221" t="s">
        <v>589</v>
      </c>
      <c r="E142" s="221" t="s">
        <v>589</v>
      </c>
      <c r="F142" s="221" t="s">
        <v>589</v>
      </c>
      <c r="G142" s="221" t="s">
        <v>589</v>
      </c>
      <c r="H142" s="221" t="s">
        <v>589</v>
      </c>
      <c r="I142" s="221" t="s">
        <v>589</v>
      </c>
      <c r="J142" s="221" t="s">
        <v>589</v>
      </c>
      <c r="K142" s="221" t="s">
        <v>589</v>
      </c>
    </row>
    <row r="143" spans="1:11" s="235" customFormat="1" ht="47.25">
      <c r="A143" s="219" t="s">
        <v>565</v>
      </c>
      <c r="B143" s="223" t="s">
        <v>832</v>
      </c>
      <c r="C143" s="225" t="s">
        <v>870</v>
      </c>
      <c r="D143" s="221" t="s">
        <v>589</v>
      </c>
      <c r="E143" s="221" t="s">
        <v>589</v>
      </c>
      <c r="F143" s="221" t="s">
        <v>589</v>
      </c>
      <c r="G143" s="221" t="s">
        <v>589</v>
      </c>
      <c r="H143" s="221" t="s">
        <v>589</v>
      </c>
      <c r="I143" s="221" t="s">
        <v>589</v>
      </c>
      <c r="J143" s="221" t="s">
        <v>589</v>
      </c>
      <c r="K143" s="221" t="s">
        <v>589</v>
      </c>
    </row>
    <row r="144" spans="1:11" s="235" customFormat="1" ht="47.25">
      <c r="A144" s="219" t="s">
        <v>565</v>
      </c>
      <c r="B144" s="223" t="s">
        <v>833</v>
      </c>
      <c r="C144" s="225" t="s">
        <v>871</v>
      </c>
      <c r="D144" s="221" t="s">
        <v>589</v>
      </c>
      <c r="E144" s="221" t="s">
        <v>589</v>
      </c>
      <c r="F144" s="221" t="s">
        <v>589</v>
      </c>
      <c r="G144" s="221" t="s">
        <v>589</v>
      </c>
      <c r="H144" s="221" t="s">
        <v>589</v>
      </c>
      <c r="I144" s="221" t="s">
        <v>589</v>
      </c>
      <c r="J144" s="221" t="s">
        <v>589</v>
      </c>
      <c r="K144" s="221" t="s">
        <v>589</v>
      </c>
    </row>
    <row r="145" spans="1:11" s="235" customFormat="1" ht="31.5">
      <c r="A145" s="219" t="s">
        <v>565</v>
      </c>
      <c r="B145" s="223" t="s">
        <v>834</v>
      </c>
      <c r="C145" s="225" t="s">
        <v>872</v>
      </c>
      <c r="D145" s="221" t="s">
        <v>589</v>
      </c>
      <c r="E145" s="221" t="s">
        <v>589</v>
      </c>
      <c r="F145" s="221" t="s">
        <v>589</v>
      </c>
      <c r="G145" s="221" t="s">
        <v>589</v>
      </c>
      <c r="H145" s="221" t="s">
        <v>589</v>
      </c>
      <c r="I145" s="221" t="s">
        <v>589</v>
      </c>
      <c r="J145" s="221" t="s">
        <v>589</v>
      </c>
      <c r="K145" s="221" t="s">
        <v>589</v>
      </c>
    </row>
    <row r="146" spans="1:11" s="235" customFormat="1" ht="47.25">
      <c r="A146" s="219" t="s">
        <v>565</v>
      </c>
      <c r="B146" s="223" t="s">
        <v>835</v>
      </c>
      <c r="C146" s="225" t="s">
        <v>873</v>
      </c>
      <c r="D146" s="221" t="s">
        <v>589</v>
      </c>
      <c r="E146" s="221" t="s">
        <v>589</v>
      </c>
      <c r="F146" s="221" t="s">
        <v>589</v>
      </c>
      <c r="G146" s="221" t="s">
        <v>589</v>
      </c>
      <c r="H146" s="221" t="s">
        <v>589</v>
      </c>
      <c r="I146" s="221" t="s">
        <v>589</v>
      </c>
      <c r="J146" s="221" t="s">
        <v>589</v>
      </c>
      <c r="K146" s="221" t="s">
        <v>589</v>
      </c>
    </row>
    <row r="147" spans="1:11" s="235" customFormat="1" ht="47.25">
      <c r="A147" s="219" t="s">
        <v>565</v>
      </c>
      <c r="B147" s="223" t="s">
        <v>904</v>
      </c>
      <c r="C147" s="225" t="s">
        <v>874</v>
      </c>
      <c r="D147" s="221" t="s">
        <v>589</v>
      </c>
      <c r="E147" s="221" t="s">
        <v>589</v>
      </c>
      <c r="F147" s="221" t="s">
        <v>589</v>
      </c>
      <c r="G147" s="221" t="s">
        <v>589</v>
      </c>
      <c r="H147" s="221" t="s">
        <v>589</v>
      </c>
      <c r="I147" s="221" t="s">
        <v>589</v>
      </c>
      <c r="J147" s="221" t="s">
        <v>589</v>
      </c>
      <c r="K147" s="221" t="s">
        <v>589</v>
      </c>
    </row>
    <row r="148" spans="1:11" s="235" customFormat="1" ht="78.75">
      <c r="A148" s="219" t="s">
        <v>565</v>
      </c>
      <c r="B148" s="223" t="s">
        <v>915</v>
      </c>
      <c r="C148" s="225" t="s">
        <v>905</v>
      </c>
      <c r="D148" s="221" t="s">
        <v>589</v>
      </c>
      <c r="E148" s="221" t="s">
        <v>589</v>
      </c>
      <c r="F148" s="221" t="s">
        <v>589</v>
      </c>
      <c r="G148" s="221" t="s">
        <v>589</v>
      </c>
      <c r="H148" s="221" t="s">
        <v>589</v>
      </c>
      <c r="I148" s="221" t="s">
        <v>589</v>
      </c>
      <c r="J148" s="221" t="s">
        <v>589</v>
      </c>
      <c r="K148" s="221" t="s">
        <v>589</v>
      </c>
    </row>
    <row r="149" spans="1:11" s="235" customFormat="1" ht="63">
      <c r="A149" s="219" t="s">
        <v>565</v>
      </c>
      <c r="B149" s="223" t="s">
        <v>916</v>
      </c>
      <c r="C149" s="225" t="s">
        <v>906</v>
      </c>
      <c r="D149" s="221" t="s">
        <v>589</v>
      </c>
      <c r="E149" s="221" t="s">
        <v>589</v>
      </c>
      <c r="F149" s="221" t="s">
        <v>589</v>
      </c>
      <c r="G149" s="221" t="s">
        <v>589</v>
      </c>
      <c r="H149" s="221" t="s">
        <v>589</v>
      </c>
      <c r="I149" s="221" t="s">
        <v>589</v>
      </c>
      <c r="J149" s="221" t="s">
        <v>589</v>
      </c>
      <c r="K149" s="221" t="s">
        <v>589</v>
      </c>
    </row>
    <row r="150" spans="1:11" s="235" customFormat="1" ht="63">
      <c r="A150" s="219" t="s">
        <v>565</v>
      </c>
      <c r="B150" s="223" t="s">
        <v>917</v>
      </c>
      <c r="C150" s="225" t="s">
        <v>907</v>
      </c>
      <c r="D150" s="221" t="s">
        <v>589</v>
      </c>
      <c r="E150" s="221" t="s">
        <v>589</v>
      </c>
      <c r="F150" s="221" t="s">
        <v>589</v>
      </c>
      <c r="G150" s="221" t="s">
        <v>589</v>
      </c>
      <c r="H150" s="221" t="s">
        <v>589</v>
      </c>
      <c r="I150" s="221" t="s">
        <v>589</v>
      </c>
      <c r="J150" s="221" t="s">
        <v>589</v>
      </c>
      <c r="K150" s="221" t="s">
        <v>589</v>
      </c>
    </row>
    <row r="151" spans="1:11" s="235" customFormat="1" ht="63">
      <c r="A151" s="219" t="s">
        <v>565</v>
      </c>
      <c r="B151" s="223" t="s">
        <v>918</v>
      </c>
      <c r="C151" s="225" t="s">
        <v>908</v>
      </c>
      <c r="D151" s="221" t="s">
        <v>589</v>
      </c>
      <c r="E151" s="221" t="s">
        <v>589</v>
      </c>
      <c r="F151" s="221" t="s">
        <v>589</v>
      </c>
      <c r="G151" s="221" t="s">
        <v>589</v>
      </c>
      <c r="H151" s="221" t="s">
        <v>589</v>
      </c>
      <c r="I151" s="221" t="s">
        <v>589</v>
      </c>
      <c r="J151" s="221" t="s">
        <v>589</v>
      </c>
      <c r="K151" s="221" t="s">
        <v>589</v>
      </c>
    </row>
    <row r="152" spans="1:11" s="235" customFormat="1" ht="63">
      <c r="A152" s="219" t="s">
        <v>565</v>
      </c>
      <c r="B152" s="223" t="s">
        <v>919</v>
      </c>
      <c r="C152" s="225" t="s">
        <v>909</v>
      </c>
      <c r="D152" s="221" t="s">
        <v>589</v>
      </c>
      <c r="E152" s="221" t="s">
        <v>589</v>
      </c>
      <c r="F152" s="221" t="s">
        <v>589</v>
      </c>
      <c r="G152" s="221" t="s">
        <v>589</v>
      </c>
      <c r="H152" s="221" t="s">
        <v>589</v>
      </c>
      <c r="I152" s="221" t="s">
        <v>589</v>
      </c>
      <c r="J152" s="221" t="s">
        <v>589</v>
      </c>
      <c r="K152" s="221" t="s">
        <v>589</v>
      </c>
    </row>
    <row r="153" spans="1:11" s="235" customFormat="1" ht="63">
      <c r="A153" s="219" t="s">
        <v>565</v>
      </c>
      <c r="B153" s="223" t="s">
        <v>920</v>
      </c>
      <c r="C153" s="225" t="s">
        <v>910</v>
      </c>
      <c r="D153" s="221" t="s">
        <v>589</v>
      </c>
      <c r="E153" s="221" t="s">
        <v>589</v>
      </c>
      <c r="F153" s="221" t="s">
        <v>589</v>
      </c>
      <c r="G153" s="221" t="s">
        <v>589</v>
      </c>
      <c r="H153" s="221" t="s">
        <v>589</v>
      </c>
      <c r="I153" s="221" t="s">
        <v>589</v>
      </c>
      <c r="J153" s="221" t="s">
        <v>589</v>
      </c>
      <c r="K153" s="221" t="s">
        <v>589</v>
      </c>
    </row>
    <row r="154" spans="1:11" s="235" customFormat="1" ht="63">
      <c r="A154" s="219" t="s">
        <v>565</v>
      </c>
      <c r="B154" s="223" t="s">
        <v>963</v>
      </c>
      <c r="C154" s="225" t="s">
        <v>911</v>
      </c>
      <c r="D154" s="221" t="s">
        <v>589</v>
      </c>
      <c r="E154" s="221" t="s">
        <v>589</v>
      </c>
      <c r="F154" s="221" t="s">
        <v>589</v>
      </c>
      <c r="G154" s="221" t="s">
        <v>589</v>
      </c>
      <c r="H154" s="221" t="s">
        <v>589</v>
      </c>
      <c r="I154" s="221" t="s">
        <v>589</v>
      </c>
      <c r="J154" s="221" t="s">
        <v>589</v>
      </c>
      <c r="K154" s="221" t="s">
        <v>589</v>
      </c>
    </row>
    <row r="155" spans="1:11" s="235" customFormat="1" ht="47.25">
      <c r="A155" s="219" t="s">
        <v>565</v>
      </c>
      <c r="B155" s="223" t="s">
        <v>979</v>
      </c>
      <c r="C155" s="225" t="s">
        <v>912</v>
      </c>
      <c r="D155" s="221" t="s">
        <v>589</v>
      </c>
      <c r="E155" s="221" t="s">
        <v>589</v>
      </c>
      <c r="F155" s="221" t="s">
        <v>589</v>
      </c>
      <c r="G155" s="221" t="s">
        <v>589</v>
      </c>
      <c r="H155" s="221" t="s">
        <v>589</v>
      </c>
      <c r="I155" s="221" t="s">
        <v>589</v>
      </c>
      <c r="J155" s="221" t="s">
        <v>589</v>
      </c>
      <c r="K155" s="221" t="s">
        <v>589</v>
      </c>
    </row>
    <row r="156" spans="1:11" s="235" customFormat="1" ht="63">
      <c r="A156" s="219" t="s">
        <v>565</v>
      </c>
      <c r="B156" s="223" t="s">
        <v>995</v>
      </c>
      <c r="C156" s="225" t="s">
        <v>913</v>
      </c>
      <c r="D156" s="221" t="s">
        <v>589</v>
      </c>
      <c r="E156" s="221" t="s">
        <v>589</v>
      </c>
      <c r="F156" s="221" t="s">
        <v>589</v>
      </c>
      <c r="G156" s="221" t="s">
        <v>589</v>
      </c>
      <c r="H156" s="221" t="s">
        <v>589</v>
      </c>
      <c r="I156" s="221" t="s">
        <v>589</v>
      </c>
      <c r="J156" s="221" t="s">
        <v>589</v>
      </c>
      <c r="K156" s="221" t="s">
        <v>589</v>
      </c>
    </row>
    <row r="157" spans="1:11" s="235" customFormat="1" ht="63">
      <c r="A157" s="219" t="s">
        <v>565</v>
      </c>
      <c r="B157" s="223" t="s">
        <v>996</v>
      </c>
      <c r="C157" s="225" t="s">
        <v>914</v>
      </c>
      <c r="D157" s="221" t="s">
        <v>589</v>
      </c>
      <c r="E157" s="221" t="s">
        <v>589</v>
      </c>
      <c r="F157" s="221" t="s">
        <v>589</v>
      </c>
      <c r="G157" s="221" t="s">
        <v>589</v>
      </c>
      <c r="H157" s="221" t="s">
        <v>589</v>
      </c>
      <c r="I157" s="221" t="s">
        <v>589</v>
      </c>
      <c r="J157" s="221" t="s">
        <v>589</v>
      </c>
      <c r="K157" s="221" t="s">
        <v>589</v>
      </c>
    </row>
    <row r="158" spans="1:11" s="235" customFormat="1" ht="63">
      <c r="A158" s="219" t="s">
        <v>565</v>
      </c>
      <c r="B158" s="223" t="s">
        <v>997</v>
      </c>
      <c r="C158" s="225" t="s">
        <v>970</v>
      </c>
      <c r="D158" s="221" t="s">
        <v>589</v>
      </c>
      <c r="E158" s="221" t="s">
        <v>589</v>
      </c>
      <c r="F158" s="221" t="s">
        <v>589</v>
      </c>
      <c r="G158" s="221" t="s">
        <v>589</v>
      </c>
      <c r="H158" s="221" t="s">
        <v>589</v>
      </c>
      <c r="I158" s="221" t="s">
        <v>589</v>
      </c>
      <c r="J158" s="221" t="s">
        <v>589</v>
      </c>
      <c r="K158" s="221" t="s">
        <v>589</v>
      </c>
    </row>
    <row r="159" spans="1:11" s="235" customFormat="1" ht="63">
      <c r="A159" s="219" t="s">
        <v>565</v>
      </c>
      <c r="B159" s="223" t="s">
        <v>1000</v>
      </c>
      <c r="C159" s="225" t="s">
        <v>971</v>
      </c>
      <c r="D159" s="221" t="s">
        <v>589</v>
      </c>
      <c r="E159" s="221" t="s">
        <v>589</v>
      </c>
      <c r="F159" s="221" t="s">
        <v>589</v>
      </c>
      <c r="G159" s="221" t="s">
        <v>589</v>
      </c>
      <c r="H159" s="221" t="s">
        <v>589</v>
      </c>
      <c r="I159" s="221" t="s">
        <v>589</v>
      </c>
      <c r="J159" s="221" t="s">
        <v>589</v>
      </c>
      <c r="K159" s="221" t="s">
        <v>589</v>
      </c>
    </row>
    <row r="160" spans="1:11" s="235" customFormat="1" ht="63">
      <c r="A160" s="219" t="s">
        <v>565</v>
      </c>
      <c r="B160" s="223" t="s">
        <v>1001</v>
      </c>
      <c r="C160" s="225" t="s">
        <v>972</v>
      </c>
      <c r="D160" s="221" t="s">
        <v>589</v>
      </c>
      <c r="E160" s="221" t="s">
        <v>589</v>
      </c>
      <c r="F160" s="221" t="s">
        <v>589</v>
      </c>
      <c r="G160" s="221" t="s">
        <v>589</v>
      </c>
      <c r="H160" s="221" t="s">
        <v>589</v>
      </c>
      <c r="I160" s="221" t="s">
        <v>589</v>
      </c>
      <c r="J160" s="221" t="s">
        <v>589</v>
      </c>
      <c r="K160" s="221" t="s">
        <v>589</v>
      </c>
    </row>
    <row r="161" spans="1:11" s="235" customFormat="1" ht="47.25">
      <c r="A161" s="219" t="s">
        <v>565</v>
      </c>
      <c r="B161" s="223" t="s">
        <v>1002</v>
      </c>
      <c r="C161" s="225" t="s">
        <v>973</v>
      </c>
      <c r="D161" s="221" t="s">
        <v>589</v>
      </c>
      <c r="E161" s="221" t="s">
        <v>589</v>
      </c>
      <c r="F161" s="221" t="s">
        <v>589</v>
      </c>
      <c r="G161" s="221" t="s">
        <v>589</v>
      </c>
      <c r="H161" s="221" t="s">
        <v>589</v>
      </c>
      <c r="I161" s="221" t="s">
        <v>589</v>
      </c>
      <c r="J161" s="221" t="s">
        <v>589</v>
      </c>
      <c r="K161" s="221" t="s">
        <v>589</v>
      </c>
    </row>
    <row r="162" spans="1:11" s="235" customFormat="1" ht="63">
      <c r="A162" s="219" t="s">
        <v>565</v>
      </c>
      <c r="B162" s="223" t="s">
        <v>1003</v>
      </c>
      <c r="C162" s="225" t="s">
        <v>974</v>
      </c>
      <c r="D162" s="221" t="s">
        <v>589</v>
      </c>
      <c r="E162" s="221" t="s">
        <v>589</v>
      </c>
      <c r="F162" s="221" t="s">
        <v>589</v>
      </c>
      <c r="G162" s="221" t="s">
        <v>589</v>
      </c>
      <c r="H162" s="221" t="s">
        <v>589</v>
      </c>
      <c r="I162" s="221" t="s">
        <v>589</v>
      </c>
      <c r="J162" s="221" t="s">
        <v>589</v>
      </c>
      <c r="K162" s="221" t="s">
        <v>589</v>
      </c>
    </row>
    <row r="163" spans="1:11" s="235" customFormat="1" ht="63">
      <c r="A163" s="219" t="s">
        <v>565</v>
      </c>
      <c r="B163" s="223" t="s">
        <v>1004</v>
      </c>
      <c r="C163" s="225" t="s">
        <v>975</v>
      </c>
      <c r="D163" s="221" t="s">
        <v>589</v>
      </c>
      <c r="E163" s="221" t="s">
        <v>589</v>
      </c>
      <c r="F163" s="221" t="s">
        <v>589</v>
      </c>
      <c r="G163" s="221" t="s">
        <v>589</v>
      </c>
      <c r="H163" s="221" t="s">
        <v>589</v>
      </c>
      <c r="I163" s="221" t="s">
        <v>589</v>
      </c>
      <c r="J163" s="221" t="s">
        <v>589</v>
      </c>
      <c r="K163" s="221" t="s">
        <v>589</v>
      </c>
    </row>
    <row r="164" spans="1:11" s="235" customFormat="1" ht="63">
      <c r="A164" s="219" t="s">
        <v>565</v>
      </c>
      <c r="B164" s="223" t="s">
        <v>1005</v>
      </c>
      <c r="C164" s="225" t="s">
        <v>976</v>
      </c>
      <c r="D164" s="221" t="s">
        <v>589</v>
      </c>
      <c r="E164" s="221" t="s">
        <v>589</v>
      </c>
      <c r="F164" s="221" t="s">
        <v>589</v>
      </c>
      <c r="G164" s="221" t="s">
        <v>589</v>
      </c>
      <c r="H164" s="221" t="s">
        <v>589</v>
      </c>
      <c r="I164" s="221" t="s">
        <v>589</v>
      </c>
      <c r="J164" s="221" t="s">
        <v>589</v>
      </c>
      <c r="K164" s="221" t="s">
        <v>589</v>
      </c>
    </row>
    <row r="165" spans="1:11" s="235" customFormat="1" ht="63">
      <c r="A165" s="219" t="s">
        <v>565</v>
      </c>
      <c r="B165" s="223" t="s">
        <v>1006</v>
      </c>
      <c r="C165" s="225" t="s">
        <v>977</v>
      </c>
      <c r="D165" s="221" t="s">
        <v>589</v>
      </c>
      <c r="E165" s="221" t="s">
        <v>589</v>
      </c>
      <c r="F165" s="221" t="s">
        <v>589</v>
      </c>
      <c r="G165" s="221" t="s">
        <v>589</v>
      </c>
      <c r="H165" s="221" t="s">
        <v>589</v>
      </c>
      <c r="I165" s="221" t="s">
        <v>589</v>
      </c>
      <c r="J165" s="221" t="s">
        <v>589</v>
      </c>
      <c r="K165" s="221" t="s">
        <v>589</v>
      </c>
    </row>
    <row r="166" spans="1:11" s="235" customFormat="1" ht="63">
      <c r="A166" s="219" t="s">
        <v>565</v>
      </c>
      <c r="B166" s="223" t="s">
        <v>1007</v>
      </c>
      <c r="C166" s="225" t="s">
        <v>978</v>
      </c>
      <c r="D166" s="221" t="s">
        <v>589</v>
      </c>
      <c r="E166" s="221" t="s">
        <v>589</v>
      </c>
      <c r="F166" s="221" t="s">
        <v>589</v>
      </c>
      <c r="G166" s="221" t="s">
        <v>589</v>
      </c>
      <c r="H166" s="221" t="s">
        <v>589</v>
      </c>
      <c r="I166" s="221" t="s">
        <v>589</v>
      </c>
      <c r="J166" s="221" t="s">
        <v>589</v>
      </c>
      <c r="K166" s="221" t="s">
        <v>589</v>
      </c>
    </row>
    <row r="167" spans="1:11" s="299" customFormat="1" ht="78.75">
      <c r="A167" s="288" t="s">
        <v>565</v>
      </c>
      <c r="B167" s="291" t="s">
        <v>1037</v>
      </c>
      <c r="C167" s="293" t="s">
        <v>1036</v>
      </c>
      <c r="D167" s="290" t="s">
        <v>589</v>
      </c>
      <c r="E167" s="290" t="s">
        <v>589</v>
      </c>
      <c r="F167" s="290" t="s">
        <v>589</v>
      </c>
      <c r="G167" s="290" t="s">
        <v>589</v>
      </c>
      <c r="H167" s="290" t="s">
        <v>589</v>
      </c>
      <c r="I167" s="290" t="s">
        <v>589</v>
      </c>
      <c r="J167" s="290" t="s">
        <v>589</v>
      </c>
      <c r="K167" s="290" t="s">
        <v>589</v>
      </c>
    </row>
    <row r="168" spans="1:11" ht="47.25">
      <c r="A168" s="67" t="s">
        <v>520</v>
      </c>
      <c r="B168" s="113" t="s">
        <v>672</v>
      </c>
      <c r="C168" s="90" t="s">
        <v>700</v>
      </c>
      <c r="D168" s="90" t="s">
        <v>589</v>
      </c>
      <c r="E168" s="90" t="s">
        <v>589</v>
      </c>
      <c r="F168" s="90" t="s">
        <v>589</v>
      </c>
      <c r="G168" s="90" t="s">
        <v>589</v>
      </c>
      <c r="H168" s="90" t="s">
        <v>589</v>
      </c>
      <c r="I168" s="90" t="s">
        <v>589</v>
      </c>
      <c r="J168" s="90" t="s">
        <v>589</v>
      </c>
      <c r="K168" s="90" t="s">
        <v>589</v>
      </c>
    </row>
    <row r="169" spans="1:11" ht="47.25">
      <c r="A169" s="67" t="s">
        <v>568</v>
      </c>
      <c r="B169" s="113" t="s">
        <v>673</v>
      </c>
      <c r="C169" s="90" t="s">
        <v>700</v>
      </c>
      <c r="D169" s="90" t="s">
        <v>589</v>
      </c>
      <c r="E169" s="90" t="s">
        <v>589</v>
      </c>
      <c r="F169" s="90" t="s">
        <v>589</v>
      </c>
      <c r="G169" s="90" t="s">
        <v>589</v>
      </c>
      <c r="H169" s="90" t="s">
        <v>589</v>
      </c>
      <c r="I169" s="90" t="s">
        <v>589</v>
      </c>
      <c r="J169" s="90" t="s">
        <v>589</v>
      </c>
      <c r="K169" s="90" t="s">
        <v>589</v>
      </c>
    </row>
    <row r="170" spans="1:11" ht="47.25">
      <c r="A170" s="67" t="s">
        <v>569</v>
      </c>
      <c r="B170" s="113" t="s">
        <v>674</v>
      </c>
      <c r="C170" s="90" t="s">
        <v>700</v>
      </c>
      <c r="D170" s="90" t="s">
        <v>589</v>
      </c>
      <c r="E170" s="90" t="s">
        <v>589</v>
      </c>
      <c r="F170" s="90" t="s">
        <v>589</v>
      </c>
      <c r="G170" s="90" t="s">
        <v>589</v>
      </c>
      <c r="H170" s="90" t="s">
        <v>589</v>
      </c>
      <c r="I170" s="90" t="s">
        <v>589</v>
      </c>
      <c r="J170" s="90" t="s">
        <v>589</v>
      </c>
      <c r="K170" s="90" t="s">
        <v>589</v>
      </c>
    </row>
    <row r="171" spans="1:11" ht="47.25">
      <c r="A171" s="67" t="s">
        <v>570</v>
      </c>
      <c r="B171" s="113" t="s">
        <v>675</v>
      </c>
      <c r="C171" s="90" t="s">
        <v>700</v>
      </c>
      <c r="D171" s="90" t="s">
        <v>589</v>
      </c>
      <c r="E171" s="90" t="s">
        <v>589</v>
      </c>
      <c r="F171" s="90" t="s">
        <v>589</v>
      </c>
      <c r="G171" s="90" t="s">
        <v>589</v>
      </c>
      <c r="H171" s="90" t="s">
        <v>589</v>
      </c>
      <c r="I171" s="90" t="s">
        <v>589</v>
      </c>
      <c r="J171" s="90" t="s">
        <v>589</v>
      </c>
      <c r="K171" s="90" t="s">
        <v>589</v>
      </c>
    </row>
    <row r="172" spans="1:11" ht="47.25">
      <c r="A172" s="67" t="s">
        <v>571</v>
      </c>
      <c r="B172" s="113" t="s">
        <v>676</v>
      </c>
      <c r="C172" s="90" t="s">
        <v>700</v>
      </c>
      <c r="D172" s="90" t="s">
        <v>589</v>
      </c>
      <c r="E172" s="90" t="s">
        <v>589</v>
      </c>
      <c r="F172" s="90" t="s">
        <v>589</v>
      </c>
      <c r="G172" s="90" t="s">
        <v>589</v>
      </c>
      <c r="H172" s="90" t="s">
        <v>589</v>
      </c>
      <c r="I172" s="90" t="s">
        <v>589</v>
      </c>
      <c r="J172" s="90" t="s">
        <v>589</v>
      </c>
      <c r="K172" s="90" t="s">
        <v>589</v>
      </c>
    </row>
    <row r="173" spans="1:11" ht="63">
      <c r="A173" s="67" t="s">
        <v>677</v>
      </c>
      <c r="B173" s="113" t="s">
        <v>678</v>
      </c>
      <c r="C173" s="90" t="s">
        <v>700</v>
      </c>
      <c r="D173" s="90" t="s">
        <v>589</v>
      </c>
      <c r="E173" s="90" t="s">
        <v>589</v>
      </c>
      <c r="F173" s="90" t="s">
        <v>589</v>
      </c>
      <c r="G173" s="90" t="s">
        <v>589</v>
      </c>
      <c r="H173" s="90" t="s">
        <v>589</v>
      </c>
      <c r="I173" s="90" t="s">
        <v>589</v>
      </c>
      <c r="J173" s="90" t="s">
        <v>589</v>
      </c>
      <c r="K173" s="90" t="s">
        <v>589</v>
      </c>
    </row>
    <row r="174" spans="1:11" ht="63">
      <c r="A174" s="67" t="s">
        <v>679</v>
      </c>
      <c r="B174" s="113" t="s">
        <v>680</v>
      </c>
      <c r="C174" s="90" t="s">
        <v>700</v>
      </c>
      <c r="D174" s="90" t="s">
        <v>589</v>
      </c>
      <c r="E174" s="90" t="s">
        <v>589</v>
      </c>
      <c r="F174" s="90" t="s">
        <v>589</v>
      </c>
      <c r="G174" s="90" t="s">
        <v>589</v>
      </c>
      <c r="H174" s="90" t="s">
        <v>589</v>
      </c>
      <c r="I174" s="90" t="s">
        <v>589</v>
      </c>
      <c r="J174" s="90" t="s">
        <v>589</v>
      </c>
      <c r="K174" s="90" t="s">
        <v>589</v>
      </c>
    </row>
    <row r="175" spans="1:11" ht="63">
      <c r="A175" s="67" t="s">
        <v>681</v>
      </c>
      <c r="B175" s="113" t="s">
        <v>682</v>
      </c>
      <c r="C175" s="90" t="s">
        <v>700</v>
      </c>
      <c r="D175" s="90" t="s">
        <v>589</v>
      </c>
      <c r="E175" s="90" t="s">
        <v>589</v>
      </c>
      <c r="F175" s="90" t="s">
        <v>589</v>
      </c>
      <c r="G175" s="90" t="s">
        <v>589</v>
      </c>
      <c r="H175" s="90" t="s">
        <v>589</v>
      </c>
      <c r="I175" s="90" t="s">
        <v>589</v>
      </c>
      <c r="J175" s="90" t="s">
        <v>589</v>
      </c>
      <c r="K175" s="90" t="s">
        <v>589</v>
      </c>
    </row>
    <row r="176" spans="1:11" ht="63">
      <c r="A176" s="67" t="s">
        <v>683</v>
      </c>
      <c r="B176" s="113" t="s">
        <v>684</v>
      </c>
      <c r="C176" s="90" t="s">
        <v>700</v>
      </c>
      <c r="D176" s="90" t="s">
        <v>589</v>
      </c>
      <c r="E176" s="90" t="s">
        <v>589</v>
      </c>
      <c r="F176" s="90" t="s">
        <v>589</v>
      </c>
      <c r="G176" s="90" t="s">
        <v>589</v>
      </c>
      <c r="H176" s="90" t="s">
        <v>589</v>
      </c>
      <c r="I176" s="90" t="s">
        <v>589</v>
      </c>
      <c r="J176" s="90" t="s">
        <v>589</v>
      </c>
      <c r="K176" s="90" t="s">
        <v>589</v>
      </c>
    </row>
    <row r="177" spans="1:11" ht="63">
      <c r="A177" s="67" t="s">
        <v>521</v>
      </c>
      <c r="B177" s="113" t="s">
        <v>685</v>
      </c>
      <c r="C177" s="90" t="s">
        <v>700</v>
      </c>
      <c r="D177" s="90" t="s">
        <v>589</v>
      </c>
      <c r="E177" s="90" t="s">
        <v>589</v>
      </c>
      <c r="F177" s="90" t="s">
        <v>589</v>
      </c>
      <c r="G177" s="90" t="s">
        <v>589</v>
      </c>
      <c r="H177" s="90" t="s">
        <v>589</v>
      </c>
      <c r="I177" s="90" t="s">
        <v>589</v>
      </c>
      <c r="J177" s="90" t="s">
        <v>589</v>
      </c>
      <c r="K177" s="90" t="s">
        <v>589</v>
      </c>
    </row>
    <row r="178" spans="1:11" ht="47.25">
      <c r="A178" s="67" t="s">
        <v>572</v>
      </c>
      <c r="B178" s="113" t="s">
        <v>686</v>
      </c>
      <c r="C178" s="90" t="s">
        <v>700</v>
      </c>
      <c r="D178" s="90" t="s">
        <v>589</v>
      </c>
      <c r="E178" s="90" t="s">
        <v>589</v>
      </c>
      <c r="F178" s="90" t="s">
        <v>589</v>
      </c>
      <c r="G178" s="90" t="s">
        <v>589</v>
      </c>
      <c r="H178" s="90" t="s">
        <v>589</v>
      </c>
      <c r="I178" s="90" t="s">
        <v>589</v>
      </c>
      <c r="J178" s="90" t="s">
        <v>589</v>
      </c>
      <c r="K178" s="90" t="s">
        <v>589</v>
      </c>
    </row>
    <row r="179" spans="1:11" ht="63">
      <c r="A179" s="67" t="s">
        <v>573</v>
      </c>
      <c r="B179" s="113" t="s">
        <v>687</v>
      </c>
      <c r="C179" s="90" t="s">
        <v>700</v>
      </c>
      <c r="D179" s="90" t="s">
        <v>589</v>
      </c>
      <c r="E179" s="90" t="s">
        <v>589</v>
      </c>
      <c r="F179" s="90" t="s">
        <v>589</v>
      </c>
      <c r="G179" s="90" t="s">
        <v>589</v>
      </c>
      <c r="H179" s="90" t="s">
        <v>589</v>
      </c>
      <c r="I179" s="90" t="s">
        <v>589</v>
      </c>
      <c r="J179" s="90" t="s">
        <v>589</v>
      </c>
      <c r="K179" s="90" t="s">
        <v>589</v>
      </c>
    </row>
    <row r="180" spans="1:11" ht="94.5">
      <c r="A180" s="67" t="s">
        <v>688</v>
      </c>
      <c r="B180" s="113" t="s">
        <v>689</v>
      </c>
      <c r="C180" s="90" t="s">
        <v>700</v>
      </c>
      <c r="D180" s="90" t="s">
        <v>589</v>
      </c>
      <c r="E180" s="90" t="s">
        <v>589</v>
      </c>
      <c r="F180" s="90" t="s">
        <v>589</v>
      </c>
      <c r="G180" s="90" t="s">
        <v>589</v>
      </c>
      <c r="H180" s="90" t="s">
        <v>589</v>
      </c>
      <c r="I180" s="90" t="s">
        <v>589</v>
      </c>
      <c r="J180" s="90" t="s">
        <v>589</v>
      </c>
      <c r="K180" s="90" t="s">
        <v>589</v>
      </c>
    </row>
    <row r="181" spans="1:11" ht="78.75">
      <c r="A181" s="67" t="s">
        <v>690</v>
      </c>
      <c r="B181" s="113" t="s">
        <v>691</v>
      </c>
      <c r="C181" s="90" t="s">
        <v>700</v>
      </c>
      <c r="D181" s="90" t="s">
        <v>589</v>
      </c>
      <c r="E181" s="90" t="s">
        <v>589</v>
      </c>
      <c r="F181" s="90" t="s">
        <v>589</v>
      </c>
      <c r="G181" s="90" t="s">
        <v>589</v>
      </c>
      <c r="H181" s="90" t="s">
        <v>589</v>
      </c>
      <c r="I181" s="90" t="s">
        <v>589</v>
      </c>
      <c r="J181" s="90" t="s">
        <v>589</v>
      </c>
      <c r="K181" s="90" t="s">
        <v>589</v>
      </c>
    </row>
    <row r="182" spans="1:11" ht="78.75">
      <c r="A182" s="67" t="s">
        <v>692</v>
      </c>
      <c r="B182" s="113" t="s">
        <v>693</v>
      </c>
      <c r="C182" s="90" t="s">
        <v>700</v>
      </c>
      <c r="D182" s="90" t="s">
        <v>589</v>
      </c>
      <c r="E182" s="90" t="s">
        <v>589</v>
      </c>
      <c r="F182" s="90" t="s">
        <v>589</v>
      </c>
      <c r="G182" s="90" t="s">
        <v>589</v>
      </c>
      <c r="H182" s="90" t="s">
        <v>589</v>
      </c>
      <c r="I182" s="90" t="s">
        <v>589</v>
      </c>
      <c r="J182" s="90" t="s">
        <v>589</v>
      </c>
      <c r="K182" s="90" t="s">
        <v>589</v>
      </c>
    </row>
    <row r="183" spans="1:11" ht="47.25">
      <c r="A183" s="67" t="s">
        <v>694</v>
      </c>
      <c r="B183" s="113" t="s">
        <v>695</v>
      </c>
      <c r="C183" s="90" t="s">
        <v>700</v>
      </c>
      <c r="D183" s="90" t="s">
        <v>589</v>
      </c>
      <c r="E183" s="90" t="s">
        <v>589</v>
      </c>
      <c r="F183" s="90" t="s">
        <v>589</v>
      </c>
      <c r="G183" s="90" t="s">
        <v>589</v>
      </c>
      <c r="H183" s="90" t="s">
        <v>589</v>
      </c>
      <c r="I183" s="90" t="s">
        <v>589</v>
      </c>
      <c r="J183" s="90" t="s">
        <v>589</v>
      </c>
      <c r="K183" s="90" t="s">
        <v>589</v>
      </c>
    </row>
    <row r="184" spans="1:11" ht="63">
      <c r="A184" s="67" t="s">
        <v>696</v>
      </c>
      <c r="B184" s="113" t="s">
        <v>697</v>
      </c>
      <c r="C184" s="90" t="s">
        <v>700</v>
      </c>
      <c r="D184" s="90" t="s">
        <v>589</v>
      </c>
      <c r="E184" s="90" t="s">
        <v>589</v>
      </c>
      <c r="F184" s="90" t="s">
        <v>589</v>
      </c>
      <c r="G184" s="90" t="s">
        <v>589</v>
      </c>
      <c r="H184" s="90" t="s">
        <v>589</v>
      </c>
      <c r="I184" s="90" t="s">
        <v>589</v>
      </c>
      <c r="J184" s="90" t="s">
        <v>589</v>
      </c>
      <c r="K184" s="90" t="s">
        <v>589</v>
      </c>
    </row>
    <row r="185" spans="1:11" ht="31.5">
      <c r="A185" s="165" t="s">
        <v>698</v>
      </c>
      <c r="B185" s="166" t="s">
        <v>699</v>
      </c>
      <c r="C185" s="167" t="s">
        <v>700</v>
      </c>
      <c r="D185" s="167" t="s">
        <v>589</v>
      </c>
      <c r="E185" s="167" t="s">
        <v>589</v>
      </c>
      <c r="F185" s="167" t="s">
        <v>589</v>
      </c>
      <c r="G185" s="167" t="s">
        <v>589</v>
      </c>
      <c r="H185" s="167" t="s">
        <v>589</v>
      </c>
      <c r="I185" s="167" t="s">
        <v>589</v>
      </c>
      <c r="J185" s="167" t="s">
        <v>589</v>
      </c>
      <c r="K185" s="167" t="s">
        <v>589</v>
      </c>
    </row>
    <row r="186" spans="1:11" ht="78.75">
      <c r="A186" s="219" t="s">
        <v>875</v>
      </c>
      <c r="B186" s="231" t="s">
        <v>1026</v>
      </c>
      <c r="C186" s="221" t="s">
        <v>589</v>
      </c>
      <c r="D186" s="221" t="s">
        <v>589</v>
      </c>
      <c r="E186" s="221" t="s">
        <v>589</v>
      </c>
      <c r="F186" s="221" t="s">
        <v>589</v>
      </c>
      <c r="G186" s="221" t="s">
        <v>589</v>
      </c>
      <c r="H186" s="221" t="s">
        <v>589</v>
      </c>
      <c r="I186" s="221" t="s">
        <v>589</v>
      </c>
      <c r="J186" s="221" t="s">
        <v>589</v>
      </c>
      <c r="K186" s="221" t="s">
        <v>589</v>
      </c>
    </row>
    <row r="187" spans="1:11" ht="63">
      <c r="A187" s="219" t="s">
        <v>876</v>
      </c>
      <c r="B187" s="231" t="s">
        <v>1027</v>
      </c>
      <c r="C187" s="221" t="s">
        <v>589</v>
      </c>
      <c r="D187" s="221" t="s">
        <v>589</v>
      </c>
      <c r="E187" s="221" t="s">
        <v>589</v>
      </c>
      <c r="F187" s="221" t="s">
        <v>589</v>
      </c>
      <c r="G187" s="221" t="s">
        <v>589</v>
      </c>
      <c r="H187" s="221" t="s">
        <v>589</v>
      </c>
      <c r="I187" s="221" t="s">
        <v>589</v>
      </c>
      <c r="J187" s="221" t="s">
        <v>589</v>
      </c>
      <c r="K187" s="221" t="s">
        <v>589</v>
      </c>
    </row>
    <row r="188" spans="1:11" s="259" customFormat="1" ht="78.75">
      <c r="A188" s="219" t="s">
        <v>877</v>
      </c>
      <c r="B188" s="220" t="s">
        <v>1028</v>
      </c>
      <c r="C188" s="221" t="s">
        <v>589</v>
      </c>
      <c r="D188" s="221" t="s">
        <v>589</v>
      </c>
      <c r="E188" s="221" t="s">
        <v>589</v>
      </c>
      <c r="F188" s="221" t="s">
        <v>589</v>
      </c>
      <c r="G188" s="221" t="s">
        <v>589</v>
      </c>
      <c r="H188" s="221" t="s">
        <v>589</v>
      </c>
      <c r="I188" s="221" t="s">
        <v>589</v>
      </c>
      <c r="J188" s="221" t="s">
        <v>589</v>
      </c>
      <c r="K188" s="221" t="s">
        <v>589</v>
      </c>
    </row>
    <row r="189" spans="1:11" s="259" customFormat="1" ht="63">
      <c r="A189" s="219" t="s">
        <v>878</v>
      </c>
      <c r="B189" s="220" t="s">
        <v>1029</v>
      </c>
      <c r="C189" s="221" t="s">
        <v>589</v>
      </c>
      <c r="D189" s="221" t="s">
        <v>589</v>
      </c>
      <c r="E189" s="221" t="s">
        <v>589</v>
      </c>
      <c r="F189" s="221" t="s">
        <v>589</v>
      </c>
      <c r="G189" s="221" t="s">
        <v>589</v>
      </c>
      <c r="H189" s="221" t="s">
        <v>589</v>
      </c>
      <c r="I189" s="221" t="s">
        <v>589</v>
      </c>
      <c r="J189" s="221" t="s">
        <v>589</v>
      </c>
      <c r="K189" s="221" t="s">
        <v>589</v>
      </c>
    </row>
    <row r="190" spans="1:11" s="259" customFormat="1" ht="63">
      <c r="A190" s="219" t="s">
        <v>879</v>
      </c>
      <c r="B190" s="220" t="s">
        <v>1030</v>
      </c>
      <c r="C190" s="221" t="s">
        <v>589</v>
      </c>
      <c r="D190" s="221" t="s">
        <v>589</v>
      </c>
      <c r="E190" s="221" t="s">
        <v>589</v>
      </c>
      <c r="F190" s="221" t="s">
        <v>589</v>
      </c>
      <c r="G190" s="221" t="s">
        <v>589</v>
      </c>
      <c r="H190" s="221" t="s">
        <v>589</v>
      </c>
      <c r="I190" s="221" t="s">
        <v>589</v>
      </c>
      <c r="J190" s="221" t="s">
        <v>589</v>
      </c>
      <c r="K190" s="221" t="s">
        <v>589</v>
      </c>
    </row>
    <row r="191" spans="1:11" s="259" customFormat="1" ht="63">
      <c r="A191" s="219" t="s">
        <v>880</v>
      </c>
      <c r="B191" s="220" t="s">
        <v>1031</v>
      </c>
      <c r="C191" s="221" t="s">
        <v>589</v>
      </c>
      <c r="D191" s="221" t="s">
        <v>589</v>
      </c>
      <c r="E191" s="221" t="s">
        <v>589</v>
      </c>
      <c r="F191" s="221" t="s">
        <v>589</v>
      </c>
      <c r="G191" s="221" t="s">
        <v>589</v>
      </c>
      <c r="H191" s="221" t="s">
        <v>589</v>
      </c>
      <c r="I191" s="221" t="s">
        <v>589</v>
      </c>
      <c r="J191" s="221" t="s">
        <v>589</v>
      </c>
      <c r="K191" s="221" t="s">
        <v>589</v>
      </c>
    </row>
    <row r="192" spans="1:11" ht="47.25">
      <c r="A192" s="219" t="s">
        <v>881</v>
      </c>
      <c r="B192" s="220" t="s">
        <v>1032</v>
      </c>
      <c r="C192" s="221" t="s">
        <v>589</v>
      </c>
      <c r="D192" s="221" t="s">
        <v>589</v>
      </c>
      <c r="E192" s="221" t="s">
        <v>589</v>
      </c>
      <c r="F192" s="221" t="s">
        <v>589</v>
      </c>
      <c r="G192" s="221" t="s">
        <v>589</v>
      </c>
      <c r="H192" s="221" t="s">
        <v>589</v>
      </c>
      <c r="I192" s="221" t="s">
        <v>589</v>
      </c>
      <c r="J192" s="221" t="s">
        <v>589</v>
      </c>
      <c r="K192" s="221" t="s">
        <v>589</v>
      </c>
    </row>
    <row r="193" spans="1:11" ht="31.5">
      <c r="A193" s="219" t="s">
        <v>1022</v>
      </c>
      <c r="B193" s="220" t="s">
        <v>882</v>
      </c>
      <c r="C193" s="221" t="s">
        <v>589</v>
      </c>
      <c r="D193" s="221" t="s">
        <v>589</v>
      </c>
      <c r="E193" s="221" t="s">
        <v>589</v>
      </c>
      <c r="F193" s="221" t="s">
        <v>589</v>
      </c>
      <c r="G193" s="221" t="s">
        <v>589</v>
      </c>
      <c r="H193" s="221" t="s">
        <v>589</v>
      </c>
      <c r="I193" s="221" t="s">
        <v>589</v>
      </c>
      <c r="J193" s="221" t="s">
        <v>589</v>
      </c>
      <c r="K193" s="221" t="s">
        <v>589</v>
      </c>
    </row>
    <row r="194" spans="1:11" ht="78.75">
      <c r="A194" s="219" t="s">
        <v>1023</v>
      </c>
      <c r="B194" s="220" t="s">
        <v>1033</v>
      </c>
      <c r="C194" s="221" t="s">
        <v>589</v>
      </c>
      <c r="D194" s="221" t="s">
        <v>589</v>
      </c>
      <c r="E194" s="221" t="s">
        <v>589</v>
      </c>
      <c r="F194" s="221" t="s">
        <v>589</v>
      </c>
      <c r="G194" s="221" t="s">
        <v>589</v>
      </c>
      <c r="H194" s="221" t="s">
        <v>589</v>
      </c>
      <c r="I194" s="221" t="s">
        <v>589</v>
      </c>
      <c r="J194" s="221" t="s">
        <v>589</v>
      </c>
      <c r="K194" s="221" t="s">
        <v>589</v>
      </c>
    </row>
    <row r="195" spans="1:11" ht="78.75">
      <c r="A195" s="219" t="s">
        <v>1024</v>
      </c>
      <c r="B195" s="220" t="s">
        <v>1034</v>
      </c>
      <c r="C195" s="221" t="s">
        <v>589</v>
      </c>
      <c r="D195" s="221" t="s">
        <v>589</v>
      </c>
      <c r="E195" s="221" t="s">
        <v>589</v>
      </c>
      <c r="F195" s="221" t="s">
        <v>589</v>
      </c>
      <c r="G195" s="221" t="s">
        <v>589</v>
      </c>
      <c r="H195" s="221" t="s">
        <v>589</v>
      </c>
      <c r="I195" s="221" t="s">
        <v>589</v>
      </c>
      <c r="J195" s="221" t="s">
        <v>589</v>
      </c>
      <c r="K195" s="221" t="s">
        <v>589</v>
      </c>
    </row>
    <row r="196" spans="1:11" ht="78.75">
      <c r="A196" s="219" t="s">
        <v>1025</v>
      </c>
      <c r="B196" s="220" t="s">
        <v>1035</v>
      </c>
      <c r="C196" s="221" t="s">
        <v>589</v>
      </c>
      <c r="D196" s="221" t="s">
        <v>589</v>
      </c>
      <c r="E196" s="221" t="s">
        <v>589</v>
      </c>
      <c r="F196" s="221" t="s">
        <v>589</v>
      </c>
      <c r="G196" s="221" t="s">
        <v>589</v>
      </c>
      <c r="H196" s="221" t="s">
        <v>589</v>
      </c>
      <c r="I196" s="221" t="s">
        <v>589</v>
      </c>
      <c r="J196" s="221" t="s">
        <v>589</v>
      </c>
      <c r="K196" s="221" t="s">
        <v>589</v>
      </c>
    </row>
  </sheetData>
  <sheetProtection password="84F4" sheet="1" objects="1" scenarios="1"/>
  <mergeCells count="15">
    <mergeCell ref="A10:K10"/>
    <mergeCell ref="A5:K5"/>
    <mergeCell ref="A7:K7"/>
    <mergeCell ref="A8:K8"/>
    <mergeCell ref="A14:K14"/>
    <mergeCell ref="A12:K12"/>
    <mergeCell ref="A13:K13"/>
    <mergeCell ref="A16:A19"/>
    <mergeCell ref="B16:B19"/>
    <mergeCell ref="C16:C19"/>
    <mergeCell ref="K16:K19"/>
    <mergeCell ref="A15:J15"/>
    <mergeCell ref="D16:J17"/>
    <mergeCell ref="D18:F18"/>
    <mergeCell ref="G18:I18"/>
  </mergeCells>
  <pageMargins left="0.70866141732283472" right="0.70866141732283472" top="0.74803149606299213" bottom="0.74803149606299213" header="0.31496062992125984" footer="0.31496062992125984"/>
  <pageSetup paperSize="8" scale="10" orientation="landscape" r:id="rId1"/>
  <headerFooter>
    <oddFooter>&amp;C&amp;G</oddFooter>
  </headerFooter>
  <drawing r:id="rId2"/>
  <legacyDrawingHF r:id="rId3"/>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AS178"/>
  <sheetViews>
    <sheetView view="pageBreakPreview" zoomScale="60" zoomScaleNormal="100" workbookViewId="0"/>
  </sheetViews>
  <sheetFormatPr defaultRowHeight="15"/>
  <cols>
    <col min="1" max="1" width="8.875" style="6" customWidth="1"/>
    <col min="2" max="2" width="33" style="7" customWidth="1"/>
    <col min="3" max="3" width="17.875" style="7" customWidth="1"/>
    <col min="4" max="4" width="16" style="7" customWidth="1"/>
    <col min="5" max="5" width="15.75" style="7" customWidth="1"/>
    <col min="6" max="6" width="16.75" style="7" customWidth="1"/>
    <col min="7" max="7" width="28.375" style="7" customWidth="1"/>
    <col min="8" max="8" width="20.5" style="7" customWidth="1"/>
    <col min="9" max="9" width="24.25" style="7" customWidth="1"/>
    <col min="10" max="11" width="28.375" style="7" customWidth="1"/>
    <col min="12" max="12" width="24.375" style="7" customWidth="1"/>
    <col min="13" max="13" width="33.25" style="7" customWidth="1"/>
    <col min="14" max="14" width="42.125" style="7" customWidth="1"/>
    <col min="15" max="17" width="17.125" style="7" customWidth="1"/>
    <col min="18" max="18" width="13.5" style="7" customWidth="1"/>
    <col min="19" max="19" width="10.125" style="9" customWidth="1"/>
    <col min="20" max="20" width="14.125" style="9" customWidth="1"/>
    <col min="21" max="21" width="7.125" style="9" customWidth="1"/>
    <col min="22" max="22" width="19.625" style="9" customWidth="1"/>
    <col min="23" max="23" width="15.125" style="9" customWidth="1"/>
    <col min="24" max="24" width="22.25" style="9" customWidth="1"/>
    <col min="25" max="25" width="23.625" style="9" customWidth="1"/>
    <col min="26" max="26" width="6.875" style="7" bestFit="1" customWidth="1"/>
    <col min="27" max="27" width="6.625" style="7" customWidth="1"/>
    <col min="28" max="28" width="8.125" style="7" customWidth="1"/>
    <col min="29" max="29" width="12.125" style="7" customWidth="1"/>
    <col min="30" max="258" width="9" style="6"/>
    <col min="259" max="259" width="3.875" style="6" bestFit="1" customWidth="1"/>
    <col min="260" max="260" width="16" style="6" bestFit="1" customWidth="1"/>
    <col min="261" max="261" width="16.625" style="6" bestFit="1" customWidth="1"/>
    <col min="262" max="262" width="13.5" style="6" bestFit="1" customWidth="1"/>
    <col min="263" max="264" width="10.875" style="6" bestFit="1" customWidth="1"/>
    <col min="265" max="265" width="6.25" style="6" bestFit="1" customWidth="1"/>
    <col min="266" max="266" width="8.875" style="6" bestFit="1" customWidth="1"/>
    <col min="267" max="267" width="13.875" style="6" bestFit="1" customWidth="1"/>
    <col min="268" max="268" width="13.25" style="6" bestFit="1" customWidth="1"/>
    <col min="269" max="269" width="16" style="6" bestFit="1" customWidth="1"/>
    <col min="270" max="270" width="11.625" style="6" bestFit="1" customWidth="1"/>
    <col min="271" max="271" width="16.875" style="6" customWidth="1"/>
    <col min="272" max="272" width="13.25" style="6" customWidth="1"/>
    <col min="273" max="273" width="18.375" style="6" bestFit="1" customWidth="1"/>
    <col min="274" max="274" width="15" style="6" bestFit="1" customWidth="1"/>
    <col min="275" max="275" width="14.75" style="6" bestFit="1" customWidth="1"/>
    <col min="276" max="276" width="14.625" style="6" bestFit="1" customWidth="1"/>
    <col min="277" max="277" width="13.75" style="6" bestFit="1" customWidth="1"/>
    <col min="278" max="278" width="14.25" style="6" bestFit="1" customWidth="1"/>
    <col min="279" max="279" width="15.125" style="6" customWidth="1"/>
    <col min="280" max="280" width="20.5" style="6" bestFit="1" customWidth="1"/>
    <col min="281" max="281" width="27.875" style="6" bestFit="1" customWidth="1"/>
    <col min="282" max="282" width="6.875" style="6" bestFit="1" customWidth="1"/>
    <col min="283" max="283" width="5" style="6" bestFit="1" customWidth="1"/>
    <col min="284" max="284" width="8" style="6" bestFit="1" customWidth="1"/>
    <col min="285" max="285" width="11.875" style="6" bestFit="1" customWidth="1"/>
    <col min="286" max="514" width="9" style="6"/>
    <col min="515" max="515" width="3.875" style="6" bestFit="1" customWidth="1"/>
    <col min="516" max="516" width="16" style="6" bestFit="1" customWidth="1"/>
    <col min="517" max="517" width="16.625" style="6" bestFit="1" customWidth="1"/>
    <col min="518" max="518" width="13.5" style="6" bestFit="1" customWidth="1"/>
    <col min="519" max="520" width="10.875" style="6" bestFit="1" customWidth="1"/>
    <col min="521" max="521" width="6.25" style="6" bestFit="1" customWidth="1"/>
    <col min="522" max="522" width="8.875" style="6" bestFit="1" customWidth="1"/>
    <col min="523" max="523" width="13.875" style="6" bestFit="1" customWidth="1"/>
    <col min="524" max="524" width="13.25" style="6" bestFit="1" customWidth="1"/>
    <col min="525" max="525" width="16" style="6" bestFit="1" customWidth="1"/>
    <col min="526" max="526" width="11.625" style="6" bestFit="1" customWidth="1"/>
    <col min="527" max="527" width="16.875" style="6" customWidth="1"/>
    <col min="528" max="528" width="13.25" style="6" customWidth="1"/>
    <col min="529" max="529" width="18.375" style="6" bestFit="1" customWidth="1"/>
    <col min="530" max="530" width="15" style="6" bestFit="1" customWidth="1"/>
    <col min="531" max="531" width="14.75" style="6" bestFit="1" customWidth="1"/>
    <col min="532" max="532" width="14.625" style="6" bestFit="1" customWidth="1"/>
    <col min="533" max="533" width="13.75" style="6" bestFit="1" customWidth="1"/>
    <col min="534" max="534" width="14.25" style="6" bestFit="1" customWidth="1"/>
    <col min="535" max="535" width="15.125" style="6" customWidth="1"/>
    <col min="536" max="536" width="20.5" style="6" bestFit="1" customWidth="1"/>
    <col min="537" max="537" width="27.875" style="6" bestFit="1" customWidth="1"/>
    <col min="538" max="538" width="6.875" style="6" bestFit="1" customWidth="1"/>
    <col min="539" max="539" width="5" style="6" bestFit="1" customWidth="1"/>
    <col min="540" max="540" width="8" style="6" bestFit="1" customWidth="1"/>
    <col min="541" max="541" width="11.875" style="6" bestFit="1" customWidth="1"/>
    <col min="542" max="770" width="9" style="6"/>
    <col min="771" max="771" width="3.875" style="6" bestFit="1" customWidth="1"/>
    <col min="772" max="772" width="16" style="6" bestFit="1" customWidth="1"/>
    <col min="773" max="773" width="16.625" style="6" bestFit="1" customWidth="1"/>
    <col min="774" max="774" width="13.5" style="6" bestFit="1" customWidth="1"/>
    <col min="775" max="776" width="10.875" style="6" bestFit="1" customWidth="1"/>
    <col min="777" max="777" width="6.25" style="6" bestFit="1" customWidth="1"/>
    <col min="778" max="778" width="8.875" style="6" bestFit="1" customWidth="1"/>
    <col min="779" max="779" width="13.875" style="6" bestFit="1" customWidth="1"/>
    <col min="780" max="780" width="13.25" style="6" bestFit="1" customWidth="1"/>
    <col min="781" max="781" width="16" style="6" bestFit="1" customWidth="1"/>
    <col min="782" max="782" width="11.625" style="6" bestFit="1" customWidth="1"/>
    <col min="783" max="783" width="16.875" style="6" customWidth="1"/>
    <col min="784" max="784" width="13.25" style="6" customWidth="1"/>
    <col min="785" max="785" width="18.375" style="6" bestFit="1" customWidth="1"/>
    <col min="786" max="786" width="15" style="6" bestFit="1" customWidth="1"/>
    <col min="787" max="787" width="14.75" style="6" bestFit="1" customWidth="1"/>
    <col min="788" max="788" width="14.625" style="6" bestFit="1" customWidth="1"/>
    <col min="789" max="789" width="13.75" style="6" bestFit="1" customWidth="1"/>
    <col min="790" max="790" width="14.25" style="6" bestFit="1" customWidth="1"/>
    <col min="791" max="791" width="15.125" style="6" customWidth="1"/>
    <col min="792" max="792" width="20.5" style="6" bestFit="1" customWidth="1"/>
    <col min="793" max="793" width="27.875" style="6" bestFit="1" customWidth="1"/>
    <col min="794" max="794" width="6.875" style="6" bestFit="1" customWidth="1"/>
    <col min="795" max="795" width="5" style="6" bestFit="1" customWidth="1"/>
    <col min="796" max="796" width="8" style="6" bestFit="1" customWidth="1"/>
    <col min="797" max="797" width="11.875" style="6" bestFit="1" customWidth="1"/>
    <col min="798" max="1026" width="9" style="6"/>
    <col min="1027" max="1027" width="3.875" style="6" bestFit="1" customWidth="1"/>
    <col min="1028" max="1028" width="16" style="6" bestFit="1" customWidth="1"/>
    <col min="1029" max="1029" width="16.625" style="6" bestFit="1" customWidth="1"/>
    <col min="1030" max="1030" width="13.5" style="6" bestFit="1" customWidth="1"/>
    <col min="1031" max="1032" width="10.875" style="6" bestFit="1" customWidth="1"/>
    <col min="1033" max="1033" width="6.25" style="6" bestFit="1" customWidth="1"/>
    <col min="1034" max="1034" width="8.875" style="6" bestFit="1" customWidth="1"/>
    <col min="1035" max="1035" width="13.875" style="6" bestFit="1" customWidth="1"/>
    <col min="1036" max="1036" width="13.25" style="6" bestFit="1" customWidth="1"/>
    <col min="1037" max="1037" width="16" style="6" bestFit="1" customWidth="1"/>
    <col min="1038" max="1038" width="11.625" style="6" bestFit="1" customWidth="1"/>
    <col min="1039" max="1039" width="16.875" style="6" customWidth="1"/>
    <col min="1040" max="1040" width="13.25" style="6" customWidth="1"/>
    <col min="1041" max="1041" width="18.375" style="6" bestFit="1" customWidth="1"/>
    <col min="1042" max="1042" width="15" style="6" bestFit="1" customWidth="1"/>
    <col min="1043" max="1043" width="14.75" style="6" bestFit="1" customWidth="1"/>
    <col min="1044" max="1044" width="14.625" style="6" bestFit="1" customWidth="1"/>
    <col min="1045" max="1045" width="13.75" style="6" bestFit="1" customWidth="1"/>
    <col min="1046" max="1046" width="14.25" style="6" bestFit="1" customWidth="1"/>
    <col min="1047" max="1047" width="15.125" style="6" customWidth="1"/>
    <col min="1048" max="1048" width="20.5" style="6" bestFit="1" customWidth="1"/>
    <col min="1049" max="1049" width="27.875" style="6" bestFit="1" customWidth="1"/>
    <col min="1050" max="1050" width="6.875" style="6" bestFit="1" customWidth="1"/>
    <col min="1051" max="1051" width="5" style="6" bestFit="1" customWidth="1"/>
    <col min="1052" max="1052" width="8" style="6" bestFit="1" customWidth="1"/>
    <col min="1053" max="1053" width="11.875" style="6" bestFit="1" customWidth="1"/>
    <col min="1054" max="1282" width="9" style="6"/>
    <col min="1283" max="1283" width="3.875" style="6" bestFit="1" customWidth="1"/>
    <col min="1284" max="1284" width="16" style="6" bestFit="1" customWidth="1"/>
    <col min="1285" max="1285" width="16.625" style="6" bestFit="1" customWidth="1"/>
    <col min="1286" max="1286" width="13.5" style="6" bestFit="1" customWidth="1"/>
    <col min="1287" max="1288" width="10.875" style="6" bestFit="1" customWidth="1"/>
    <col min="1289" max="1289" width="6.25" style="6" bestFit="1" customWidth="1"/>
    <col min="1290" max="1290" width="8.875" style="6" bestFit="1" customWidth="1"/>
    <col min="1291" max="1291" width="13.875" style="6" bestFit="1" customWidth="1"/>
    <col min="1292" max="1292" width="13.25" style="6" bestFit="1" customWidth="1"/>
    <col min="1293" max="1293" width="16" style="6" bestFit="1" customWidth="1"/>
    <col min="1294" max="1294" width="11.625" style="6" bestFit="1" customWidth="1"/>
    <col min="1295" max="1295" width="16.875" style="6" customWidth="1"/>
    <col min="1296" max="1296" width="13.25" style="6" customWidth="1"/>
    <col min="1297" max="1297" width="18.375" style="6" bestFit="1" customWidth="1"/>
    <col min="1298" max="1298" width="15" style="6" bestFit="1" customWidth="1"/>
    <col min="1299" max="1299" width="14.75" style="6" bestFit="1" customWidth="1"/>
    <col min="1300" max="1300" width="14.625" style="6" bestFit="1" customWidth="1"/>
    <col min="1301" max="1301" width="13.75" style="6" bestFit="1" customWidth="1"/>
    <col min="1302" max="1302" width="14.25" style="6" bestFit="1" customWidth="1"/>
    <col min="1303" max="1303" width="15.125" style="6" customWidth="1"/>
    <col min="1304" max="1304" width="20.5" style="6" bestFit="1" customWidth="1"/>
    <col min="1305" max="1305" width="27.875" style="6" bestFit="1" customWidth="1"/>
    <col min="1306" max="1306" width="6.875" style="6" bestFit="1" customWidth="1"/>
    <col min="1307" max="1307" width="5" style="6" bestFit="1" customWidth="1"/>
    <col min="1308" max="1308" width="8" style="6" bestFit="1" customWidth="1"/>
    <col min="1309" max="1309" width="11.875" style="6" bestFit="1" customWidth="1"/>
    <col min="1310" max="1538" width="9" style="6"/>
    <col min="1539" max="1539" width="3.875" style="6" bestFit="1" customWidth="1"/>
    <col min="1540" max="1540" width="16" style="6" bestFit="1" customWidth="1"/>
    <col min="1541" max="1541" width="16.625" style="6" bestFit="1" customWidth="1"/>
    <col min="1542" max="1542" width="13.5" style="6" bestFit="1" customWidth="1"/>
    <col min="1543" max="1544" width="10.875" style="6" bestFit="1" customWidth="1"/>
    <col min="1545" max="1545" width="6.25" style="6" bestFit="1" customWidth="1"/>
    <col min="1546" max="1546" width="8.875" style="6" bestFit="1" customWidth="1"/>
    <col min="1547" max="1547" width="13.875" style="6" bestFit="1" customWidth="1"/>
    <col min="1548" max="1548" width="13.25" style="6" bestFit="1" customWidth="1"/>
    <col min="1549" max="1549" width="16" style="6" bestFit="1" customWidth="1"/>
    <col min="1550" max="1550" width="11.625" style="6" bestFit="1" customWidth="1"/>
    <col min="1551" max="1551" width="16.875" style="6" customWidth="1"/>
    <col min="1552" max="1552" width="13.25" style="6" customWidth="1"/>
    <col min="1553" max="1553" width="18.375" style="6" bestFit="1" customWidth="1"/>
    <col min="1554" max="1554" width="15" style="6" bestFit="1" customWidth="1"/>
    <col min="1555" max="1555" width="14.75" style="6" bestFit="1" customWidth="1"/>
    <col min="1556" max="1556" width="14.625" style="6" bestFit="1" customWidth="1"/>
    <col min="1557" max="1557" width="13.75" style="6" bestFit="1" customWidth="1"/>
    <col min="1558" max="1558" width="14.25" style="6" bestFit="1" customWidth="1"/>
    <col min="1559" max="1559" width="15.125" style="6" customWidth="1"/>
    <col min="1560" max="1560" width="20.5" style="6" bestFit="1" customWidth="1"/>
    <col min="1561" max="1561" width="27.875" style="6" bestFit="1" customWidth="1"/>
    <col min="1562" max="1562" width="6.875" style="6" bestFit="1" customWidth="1"/>
    <col min="1563" max="1563" width="5" style="6" bestFit="1" customWidth="1"/>
    <col min="1564" max="1564" width="8" style="6" bestFit="1" customWidth="1"/>
    <col min="1565" max="1565" width="11.875" style="6" bestFit="1" customWidth="1"/>
    <col min="1566" max="1794" width="9" style="6"/>
    <col min="1795" max="1795" width="3.875" style="6" bestFit="1" customWidth="1"/>
    <col min="1796" max="1796" width="16" style="6" bestFit="1" customWidth="1"/>
    <col min="1797" max="1797" width="16.625" style="6" bestFit="1" customWidth="1"/>
    <col min="1798" max="1798" width="13.5" style="6" bestFit="1" customWidth="1"/>
    <col min="1799" max="1800" width="10.875" style="6" bestFit="1" customWidth="1"/>
    <col min="1801" max="1801" width="6.25" style="6" bestFit="1" customWidth="1"/>
    <col min="1802" max="1802" width="8.875" style="6" bestFit="1" customWidth="1"/>
    <col min="1803" max="1803" width="13.875" style="6" bestFit="1" customWidth="1"/>
    <col min="1804" max="1804" width="13.25" style="6" bestFit="1" customWidth="1"/>
    <col min="1805" max="1805" width="16" style="6" bestFit="1" customWidth="1"/>
    <col min="1806" max="1806" width="11.625" style="6" bestFit="1" customWidth="1"/>
    <col min="1807" max="1807" width="16.875" style="6" customWidth="1"/>
    <col min="1808" max="1808" width="13.25" style="6" customWidth="1"/>
    <col min="1809" max="1809" width="18.375" style="6" bestFit="1" customWidth="1"/>
    <col min="1810" max="1810" width="15" style="6" bestFit="1" customWidth="1"/>
    <col min="1811" max="1811" width="14.75" style="6" bestFit="1" customWidth="1"/>
    <col min="1812" max="1812" width="14.625" style="6" bestFit="1" customWidth="1"/>
    <col min="1813" max="1813" width="13.75" style="6" bestFit="1" customWidth="1"/>
    <col min="1814" max="1814" width="14.25" style="6" bestFit="1" customWidth="1"/>
    <col min="1815" max="1815" width="15.125" style="6" customWidth="1"/>
    <col min="1816" max="1816" width="20.5" style="6" bestFit="1" customWidth="1"/>
    <col min="1817" max="1817" width="27.875" style="6" bestFit="1" customWidth="1"/>
    <col min="1818" max="1818" width="6.875" style="6" bestFit="1" customWidth="1"/>
    <col min="1819" max="1819" width="5" style="6" bestFit="1" customWidth="1"/>
    <col min="1820" max="1820" width="8" style="6" bestFit="1" customWidth="1"/>
    <col min="1821" max="1821" width="11.875" style="6" bestFit="1" customWidth="1"/>
    <col min="1822" max="2050" width="9" style="6"/>
    <col min="2051" max="2051" width="3.875" style="6" bestFit="1" customWidth="1"/>
    <col min="2052" max="2052" width="16" style="6" bestFit="1" customWidth="1"/>
    <col min="2053" max="2053" width="16.625" style="6" bestFit="1" customWidth="1"/>
    <col min="2054" max="2054" width="13.5" style="6" bestFit="1" customWidth="1"/>
    <col min="2055" max="2056" width="10.875" style="6" bestFit="1" customWidth="1"/>
    <col min="2057" max="2057" width="6.25" style="6" bestFit="1" customWidth="1"/>
    <col min="2058" max="2058" width="8.875" style="6" bestFit="1" customWidth="1"/>
    <col min="2059" max="2059" width="13.875" style="6" bestFit="1" customWidth="1"/>
    <col min="2060" max="2060" width="13.25" style="6" bestFit="1" customWidth="1"/>
    <col min="2061" max="2061" width="16" style="6" bestFit="1" customWidth="1"/>
    <col min="2062" max="2062" width="11.625" style="6" bestFit="1" customWidth="1"/>
    <col min="2063" max="2063" width="16.875" style="6" customWidth="1"/>
    <col min="2064" max="2064" width="13.25" style="6" customWidth="1"/>
    <col min="2065" max="2065" width="18.375" style="6" bestFit="1" customWidth="1"/>
    <col min="2066" max="2066" width="15" style="6" bestFit="1" customWidth="1"/>
    <col min="2067" max="2067" width="14.75" style="6" bestFit="1" customWidth="1"/>
    <col min="2068" max="2068" width="14.625" style="6" bestFit="1" customWidth="1"/>
    <col min="2069" max="2069" width="13.75" style="6" bestFit="1" customWidth="1"/>
    <col min="2070" max="2070" width="14.25" style="6" bestFit="1" customWidth="1"/>
    <col min="2071" max="2071" width="15.125" style="6" customWidth="1"/>
    <col min="2072" max="2072" width="20.5" style="6" bestFit="1" customWidth="1"/>
    <col min="2073" max="2073" width="27.875" style="6" bestFit="1" customWidth="1"/>
    <col min="2074" max="2074" width="6.875" style="6" bestFit="1" customWidth="1"/>
    <col min="2075" max="2075" width="5" style="6" bestFit="1" customWidth="1"/>
    <col min="2076" max="2076" width="8" style="6" bestFit="1" customWidth="1"/>
    <col min="2077" max="2077" width="11.875" style="6" bestFit="1" customWidth="1"/>
    <col min="2078" max="2306" width="9" style="6"/>
    <col min="2307" max="2307" width="3.875" style="6" bestFit="1" customWidth="1"/>
    <col min="2308" max="2308" width="16" style="6" bestFit="1" customWidth="1"/>
    <col min="2309" max="2309" width="16.625" style="6" bestFit="1" customWidth="1"/>
    <col min="2310" max="2310" width="13.5" style="6" bestFit="1" customWidth="1"/>
    <col min="2311" max="2312" width="10.875" style="6" bestFit="1" customWidth="1"/>
    <col min="2313" max="2313" width="6.25" style="6" bestFit="1" customWidth="1"/>
    <col min="2314" max="2314" width="8.875" style="6" bestFit="1" customWidth="1"/>
    <col min="2315" max="2315" width="13.875" style="6" bestFit="1" customWidth="1"/>
    <col min="2316" max="2316" width="13.25" style="6" bestFit="1" customWidth="1"/>
    <col min="2317" max="2317" width="16" style="6" bestFit="1" customWidth="1"/>
    <col min="2318" max="2318" width="11.625" style="6" bestFit="1" customWidth="1"/>
    <col min="2319" max="2319" width="16.875" style="6" customWidth="1"/>
    <col min="2320" max="2320" width="13.25" style="6" customWidth="1"/>
    <col min="2321" max="2321" width="18.375" style="6" bestFit="1" customWidth="1"/>
    <col min="2322" max="2322" width="15" style="6" bestFit="1" customWidth="1"/>
    <col min="2323" max="2323" width="14.75" style="6" bestFit="1" customWidth="1"/>
    <col min="2324" max="2324" width="14.625" style="6" bestFit="1" customWidth="1"/>
    <col min="2325" max="2325" width="13.75" style="6" bestFit="1" customWidth="1"/>
    <col min="2326" max="2326" width="14.25" style="6" bestFit="1" customWidth="1"/>
    <col min="2327" max="2327" width="15.125" style="6" customWidth="1"/>
    <col min="2328" max="2328" width="20.5" style="6" bestFit="1" customWidth="1"/>
    <col min="2329" max="2329" width="27.875" style="6" bestFit="1" customWidth="1"/>
    <col min="2330" max="2330" width="6.875" style="6" bestFit="1" customWidth="1"/>
    <col min="2331" max="2331" width="5" style="6" bestFit="1" customWidth="1"/>
    <col min="2332" max="2332" width="8" style="6" bestFit="1" customWidth="1"/>
    <col min="2333" max="2333" width="11.875" style="6" bestFit="1" customWidth="1"/>
    <col min="2334" max="2562" width="9" style="6"/>
    <col min="2563" max="2563" width="3.875" style="6" bestFit="1" customWidth="1"/>
    <col min="2564" max="2564" width="16" style="6" bestFit="1" customWidth="1"/>
    <col min="2565" max="2565" width="16.625" style="6" bestFit="1" customWidth="1"/>
    <col min="2566" max="2566" width="13.5" style="6" bestFit="1" customWidth="1"/>
    <col min="2567" max="2568" width="10.875" style="6" bestFit="1" customWidth="1"/>
    <col min="2569" max="2569" width="6.25" style="6" bestFit="1" customWidth="1"/>
    <col min="2570" max="2570" width="8.875" style="6" bestFit="1" customWidth="1"/>
    <col min="2571" max="2571" width="13.875" style="6" bestFit="1" customWidth="1"/>
    <col min="2572" max="2572" width="13.25" style="6" bestFit="1" customWidth="1"/>
    <col min="2573" max="2573" width="16" style="6" bestFit="1" customWidth="1"/>
    <col min="2574" max="2574" width="11.625" style="6" bestFit="1" customWidth="1"/>
    <col min="2575" max="2575" width="16.875" style="6" customWidth="1"/>
    <col min="2576" max="2576" width="13.25" style="6" customWidth="1"/>
    <col min="2577" max="2577" width="18.375" style="6" bestFit="1" customWidth="1"/>
    <col min="2578" max="2578" width="15" style="6" bestFit="1" customWidth="1"/>
    <col min="2579" max="2579" width="14.75" style="6" bestFit="1" customWidth="1"/>
    <col min="2580" max="2580" width="14.625" style="6" bestFit="1" customWidth="1"/>
    <col min="2581" max="2581" width="13.75" style="6" bestFit="1" customWidth="1"/>
    <col min="2582" max="2582" width="14.25" style="6" bestFit="1" customWidth="1"/>
    <col min="2583" max="2583" width="15.125" style="6" customWidth="1"/>
    <col min="2584" max="2584" width="20.5" style="6" bestFit="1" customWidth="1"/>
    <col min="2585" max="2585" width="27.875" style="6" bestFit="1" customWidth="1"/>
    <col min="2586" max="2586" width="6.875" style="6" bestFit="1" customWidth="1"/>
    <col min="2587" max="2587" width="5" style="6" bestFit="1" customWidth="1"/>
    <col min="2588" max="2588" width="8" style="6" bestFit="1" customWidth="1"/>
    <col min="2589" max="2589" width="11.875" style="6" bestFit="1" customWidth="1"/>
    <col min="2590" max="2818" width="9" style="6"/>
    <col min="2819" max="2819" width="3.875" style="6" bestFit="1" customWidth="1"/>
    <col min="2820" max="2820" width="16" style="6" bestFit="1" customWidth="1"/>
    <col min="2821" max="2821" width="16.625" style="6" bestFit="1" customWidth="1"/>
    <col min="2822" max="2822" width="13.5" style="6" bestFit="1" customWidth="1"/>
    <col min="2823" max="2824" width="10.875" style="6" bestFit="1" customWidth="1"/>
    <col min="2825" max="2825" width="6.25" style="6" bestFit="1" customWidth="1"/>
    <col min="2826" max="2826" width="8.875" style="6" bestFit="1" customWidth="1"/>
    <col min="2827" max="2827" width="13.875" style="6" bestFit="1" customWidth="1"/>
    <col min="2828" max="2828" width="13.25" style="6" bestFit="1" customWidth="1"/>
    <col min="2829" max="2829" width="16" style="6" bestFit="1" customWidth="1"/>
    <col min="2830" max="2830" width="11.625" style="6" bestFit="1" customWidth="1"/>
    <col min="2831" max="2831" width="16.875" style="6" customWidth="1"/>
    <col min="2832" max="2832" width="13.25" style="6" customWidth="1"/>
    <col min="2833" max="2833" width="18.375" style="6" bestFit="1" customWidth="1"/>
    <col min="2834" max="2834" width="15" style="6" bestFit="1" customWidth="1"/>
    <col min="2835" max="2835" width="14.75" style="6" bestFit="1" customWidth="1"/>
    <col min="2836" max="2836" width="14.625" style="6" bestFit="1" customWidth="1"/>
    <col min="2837" max="2837" width="13.75" style="6" bestFit="1" customWidth="1"/>
    <col min="2838" max="2838" width="14.25" style="6" bestFit="1" customWidth="1"/>
    <col min="2839" max="2839" width="15.125" style="6" customWidth="1"/>
    <col min="2840" max="2840" width="20.5" style="6" bestFit="1" customWidth="1"/>
    <col min="2841" max="2841" width="27.875" style="6" bestFit="1" customWidth="1"/>
    <col min="2842" max="2842" width="6.875" style="6" bestFit="1" customWidth="1"/>
    <col min="2843" max="2843" width="5" style="6" bestFit="1" customWidth="1"/>
    <col min="2844" max="2844" width="8" style="6" bestFit="1" customWidth="1"/>
    <col min="2845" max="2845" width="11.875" style="6" bestFit="1" customWidth="1"/>
    <col min="2846" max="3074" width="9" style="6"/>
    <col min="3075" max="3075" width="3.875" style="6" bestFit="1" customWidth="1"/>
    <col min="3076" max="3076" width="16" style="6" bestFit="1" customWidth="1"/>
    <col min="3077" max="3077" width="16.625" style="6" bestFit="1" customWidth="1"/>
    <col min="3078" max="3078" width="13.5" style="6" bestFit="1" customWidth="1"/>
    <col min="3079" max="3080" width="10.875" style="6" bestFit="1" customWidth="1"/>
    <col min="3081" max="3081" width="6.25" style="6" bestFit="1" customWidth="1"/>
    <col min="3082" max="3082" width="8.875" style="6" bestFit="1" customWidth="1"/>
    <col min="3083" max="3083" width="13.875" style="6" bestFit="1" customWidth="1"/>
    <col min="3084" max="3084" width="13.25" style="6" bestFit="1" customWidth="1"/>
    <col min="3085" max="3085" width="16" style="6" bestFit="1" customWidth="1"/>
    <col min="3086" max="3086" width="11.625" style="6" bestFit="1" customWidth="1"/>
    <col min="3087" max="3087" width="16.875" style="6" customWidth="1"/>
    <col min="3088" max="3088" width="13.25" style="6" customWidth="1"/>
    <col min="3089" max="3089" width="18.375" style="6" bestFit="1" customWidth="1"/>
    <col min="3090" max="3090" width="15" style="6" bestFit="1" customWidth="1"/>
    <col min="3091" max="3091" width="14.75" style="6" bestFit="1" customWidth="1"/>
    <col min="3092" max="3092" width="14.625" style="6" bestFit="1" customWidth="1"/>
    <col min="3093" max="3093" width="13.75" style="6" bestFit="1" customWidth="1"/>
    <col min="3094" max="3094" width="14.25" style="6" bestFit="1" customWidth="1"/>
    <col min="3095" max="3095" width="15.125" style="6" customWidth="1"/>
    <col min="3096" max="3096" width="20.5" style="6" bestFit="1" customWidth="1"/>
    <col min="3097" max="3097" width="27.875" style="6" bestFit="1" customWidth="1"/>
    <col min="3098" max="3098" width="6.875" style="6" bestFit="1" customWidth="1"/>
    <col min="3099" max="3099" width="5" style="6" bestFit="1" customWidth="1"/>
    <col min="3100" max="3100" width="8" style="6" bestFit="1" customWidth="1"/>
    <col min="3101" max="3101" width="11.875" style="6" bestFit="1" customWidth="1"/>
    <col min="3102" max="3330" width="9" style="6"/>
    <col min="3331" max="3331" width="3.875" style="6" bestFit="1" customWidth="1"/>
    <col min="3332" max="3332" width="16" style="6" bestFit="1" customWidth="1"/>
    <col min="3333" max="3333" width="16.625" style="6" bestFit="1" customWidth="1"/>
    <col min="3334" max="3334" width="13.5" style="6" bestFit="1" customWidth="1"/>
    <col min="3335" max="3336" width="10.875" style="6" bestFit="1" customWidth="1"/>
    <col min="3337" max="3337" width="6.25" style="6" bestFit="1" customWidth="1"/>
    <col min="3338" max="3338" width="8.875" style="6" bestFit="1" customWidth="1"/>
    <col min="3339" max="3339" width="13.875" style="6" bestFit="1" customWidth="1"/>
    <col min="3340" max="3340" width="13.25" style="6" bestFit="1" customWidth="1"/>
    <col min="3341" max="3341" width="16" style="6" bestFit="1" customWidth="1"/>
    <col min="3342" max="3342" width="11.625" style="6" bestFit="1" customWidth="1"/>
    <col min="3343" max="3343" width="16.875" style="6" customWidth="1"/>
    <col min="3344" max="3344" width="13.25" style="6" customWidth="1"/>
    <col min="3345" max="3345" width="18.375" style="6" bestFit="1" customWidth="1"/>
    <col min="3346" max="3346" width="15" style="6" bestFit="1" customWidth="1"/>
    <col min="3347" max="3347" width="14.75" style="6" bestFit="1" customWidth="1"/>
    <col min="3348" max="3348" width="14.625" style="6" bestFit="1" customWidth="1"/>
    <col min="3349" max="3349" width="13.75" style="6" bestFit="1" customWidth="1"/>
    <col min="3350" max="3350" width="14.25" style="6" bestFit="1" customWidth="1"/>
    <col min="3351" max="3351" width="15.125" style="6" customWidth="1"/>
    <col min="3352" max="3352" width="20.5" style="6" bestFit="1" customWidth="1"/>
    <col min="3353" max="3353" width="27.875" style="6" bestFit="1" customWidth="1"/>
    <col min="3354" max="3354" width="6.875" style="6" bestFit="1" customWidth="1"/>
    <col min="3355" max="3355" width="5" style="6" bestFit="1" customWidth="1"/>
    <col min="3356" max="3356" width="8" style="6" bestFit="1" customWidth="1"/>
    <col min="3357" max="3357" width="11.875" style="6" bestFit="1" customWidth="1"/>
    <col min="3358" max="3586" width="9" style="6"/>
    <col min="3587" max="3587" width="3.875" style="6" bestFit="1" customWidth="1"/>
    <col min="3588" max="3588" width="16" style="6" bestFit="1" customWidth="1"/>
    <col min="3589" max="3589" width="16.625" style="6" bestFit="1" customWidth="1"/>
    <col min="3590" max="3590" width="13.5" style="6" bestFit="1" customWidth="1"/>
    <col min="3591" max="3592" width="10.875" style="6" bestFit="1" customWidth="1"/>
    <col min="3593" max="3593" width="6.25" style="6" bestFit="1" customWidth="1"/>
    <col min="3594" max="3594" width="8.875" style="6" bestFit="1" customWidth="1"/>
    <col min="3595" max="3595" width="13.875" style="6" bestFit="1" customWidth="1"/>
    <col min="3596" max="3596" width="13.25" style="6" bestFit="1" customWidth="1"/>
    <col min="3597" max="3597" width="16" style="6" bestFit="1" customWidth="1"/>
    <col min="3598" max="3598" width="11.625" style="6" bestFit="1" customWidth="1"/>
    <col min="3599" max="3599" width="16.875" style="6" customWidth="1"/>
    <col min="3600" max="3600" width="13.25" style="6" customWidth="1"/>
    <col min="3601" max="3601" width="18.375" style="6" bestFit="1" customWidth="1"/>
    <col min="3602" max="3602" width="15" style="6" bestFit="1" customWidth="1"/>
    <col min="3603" max="3603" width="14.75" style="6" bestFit="1" customWidth="1"/>
    <col min="3604" max="3604" width="14.625" style="6" bestFit="1" customWidth="1"/>
    <col min="3605" max="3605" width="13.75" style="6" bestFit="1" customWidth="1"/>
    <col min="3606" max="3606" width="14.25" style="6" bestFit="1" customWidth="1"/>
    <col min="3607" max="3607" width="15.125" style="6" customWidth="1"/>
    <col min="3608" max="3608" width="20.5" style="6" bestFit="1" customWidth="1"/>
    <col min="3609" max="3609" width="27.875" style="6" bestFit="1" customWidth="1"/>
    <col min="3610" max="3610" width="6.875" style="6" bestFit="1" customWidth="1"/>
    <col min="3611" max="3611" width="5" style="6" bestFit="1" customWidth="1"/>
    <col min="3612" max="3612" width="8" style="6" bestFit="1" customWidth="1"/>
    <col min="3613" max="3613" width="11.875" style="6" bestFit="1" customWidth="1"/>
    <col min="3614" max="3842" width="9" style="6"/>
    <col min="3843" max="3843" width="3.875" style="6" bestFit="1" customWidth="1"/>
    <col min="3844" max="3844" width="16" style="6" bestFit="1" customWidth="1"/>
    <col min="3845" max="3845" width="16.625" style="6" bestFit="1" customWidth="1"/>
    <col min="3846" max="3846" width="13.5" style="6" bestFit="1" customWidth="1"/>
    <col min="3847" max="3848" width="10.875" style="6" bestFit="1" customWidth="1"/>
    <col min="3849" max="3849" width="6.25" style="6" bestFit="1" customWidth="1"/>
    <col min="3850" max="3850" width="8.875" style="6" bestFit="1" customWidth="1"/>
    <col min="3851" max="3851" width="13.875" style="6" bestFit="1" customWidth="1"/>
    <col min="3852" max="3852" width="13.25" style="6" bestFit="1" customWidth="1"/>
    <col min="3853" max="3853" width="16" style="6" bestFit="1" customWidth="1"/>
    <col min="3854" max="3854" width="11.625" style="6" bestFit="1" customWidth="1"/>
    <col min="3855" max="3855" width="16.875" style="6" customWidth="1"/>
    <col min="3856" max="3856" width="13.25" style="6" customWidth="1"/>
    <col min="3857" max="3857" width="18.375" style="6" bestFit="1" customWidth="1"/>
    <col min="3858" max="3858" width="15" style="6" bestFit="1" customWidth="1"/>
    <col min="3859" max="3859" width="14.75" style="6" bestFit="1" customWidth="1"/>
    <col min="3860" max="3860" width="14.625" style="6" bestFit="1" customWidth="1"/>
    <col min="3861" max="3861" width="13.75" style="6" bestFit="1" customWidth="1"/>
    <col min="3862" max="3862" width="14.25" style="6" bestFit="1" customWidth="1"/>
    <col min="3863" max="3863" width="15.125" style="6" customWidth="1"/>
    <col min="3864" max="3864" width="20.5" style="6" bestFit="1" customWidth="1"/>
    <col min="3865" max="3865" width="27.875" style="6" bestFit="1" customWidth="1"/>
    <col min="3866" max="3866" width="6.875" style="6" bestFit="1" customWidth="1"/>
    <col min="3867" max="3867" width="5" style="6" bestFit="1" customWidth="1"/>
    <col min="3868" max="3868" width="8" style="6" bestFit="1" customWidth="1"/>
    <col min="3869" max="3869" width="11.875" style="6" bestFit="1" customWidth="1"/>
    <col min="3870" max="4098" width="9" style="6"/>
    <col min="4099" max="4099" width="3.875" style="6" bestFit="1" customWidth="1"/>
    <col min="4100" max="4100" width="16" style="6" bestFit="1" customWidth="1"/>
    <col min="4101" max="4101" width="16.625" style="6" bestFit="1" customWidth="1"/>
    <col min="4102" max="4102" width="13.5" style="6" bestFit="1" customWidth="1"/>
    <col min="4103" max="4104" width="10.875" style="6" bestFit="1" customWidth="1"/>
    <col min="4105" max="4105" width="6.25" style="6" bestFit="1" customWidth="1"/>
    <col min="4106" max="4106" width="8.875" style="6" bestFit="1" customWidth="1"/>
    <col min="4107" max="4107" width="13.875" style="6" bestFit="1" customWidth="1"/>
    <col min="4108" max="4108" width="13.25" style="6" bestFit="1" customWidth="1"/>
    <col min="4109" max="4109" width="16" style="6" bestFit="1" customWidth="1"/>
    <col min="4110" max="4110" width="11.625" style="6" bestFit="1" customWidth="1"/>
    <col min="4111" max="4111" width="16.875" style="6" customWidth="1"/>
    <col min="4112" max="4112" width="13.25" style="6" customWidth="1"/>
    <col min="4113" max="4113" width="18.375" style="6" bestFit="1" customWidth="1"/>
    <col min="4114" max="4114" width="15" style="6" bestFit="1" customWidth="1"/>
    <col min="4115" max="4115" width="14.75" style="6" bestFit="1" customWidth="1"/>
    <col min="4116" max="4116" width="14.625" style="6" bestFit="1" customWidth="1"/>
    <col min="4117" max="4117" width="13.75" style="6" bestFit="1" customWidth="1"/>
    <col min="4118" max="4118" width="14.25" style="6" bestFit="1" customWidth="1"/>
    <col min="4119" max="4119" width="15.125" style="6" customWidth="1"/>
    <col min="4120" max="4120" width="20.5" style="6" bestFit="1" customWidth="1"/>
    <col min="4121" max="4121" width="27.875" style="6" bestFit="1" customWidth="1"/>
    <col min="4122" max="4122" width="6.875" style="6" bestFit="1" customWidth="1"/>
    <col min="4123" max="4123" width="5" style="6" bestFit="1" customWidth="1"/>
    <col min="4124" max="4124" width="8" style="6" bestFit="1" customWidth="1"/>
    <col min="4125" max="4125" width="11.875" style="6" bestFit="1" customWidth="1"/>
    <col min="4126" max="4354" width="9" style="6"/>
    <col min="4355" max="4355" width="3.875" style="6" bestFit="1" customWidth="1"/>
    <col min="4356" max="4356" width="16" style="6" bestFit="1" customWidth="1"/>
    <col min="4357" max="4357" width="16.625" style="6" bestFit="1" customWidth="1"/>
    <col min="4358" max="4358" width="13.5" style="6" bestFit="1" customWidth="1"/>
    <col min="4359" max="4360" width="10.875" style="6" bestFit="1" customWidth="1"/>
    <col min="4361" max="4361" width="6.25" style="6" bestFit="1" customWidth="1"/>
    <col min="4362" max="4362" width="8.875" style="6" bestFit="1" customWidth="1"/>
    <col min="4363" max="4363" width="13.875" style="6" bestFit="1" customWidth="1"/>
    <col min="4364" max="4364" width="13.25" style="6" bestFit="1" customWidth="1"/>
    <col min="4365" max="4365" width="16" style="6" bestFit="1" customWidth="1"/>
    <col min="4366" max="4366" width="11.625" style="6" bestFit="1" customWidth="1"/>
    <col min="4367" max="4367" width="16.875" style="6" customWidth="1"/>
    <col min="4368" max="4368" width="13.25" style="6" customWidth="1"/>
    <col min="4369" max="4369" width="18.375" style="6" bestFit="1" customWidth="1"/>
    <col min="4370" max="4370" width="15" style="6" bestFit="1" customWidth="1"/>
    <col min="4371" max="4371" width="14.75" style="6" bestFit="1" customWidth="1"/>
    <col min="4372" max="4372" width="14.625" style="6" bestFit="1" customWidth="1"/>
    <col min="4373" max="4373" width="13.75" style="6" bestFit="1" customWidth="1"/>
    <col min="4374" max="4374" width="14.25" style="6" bestFit="1" customWidth="1"/>
    <col min="4375" max="4375" width="15.125" style="6" customWidth="1"/>
    <col min="4376" max="4376" width="20.5" style="6" bestFit="1" customWidth="1"/>
    <col min="4377" max="4377" width="27.875" style="6" bestFit="1" customWidth="1"/>
    <col min="4378" max="4378" width="6.875" style="6" bestFit="1" customWidth="1"/>
    <col min="4379" max="4379" width="5" style="6" bestFit="1" customWidth="1"/>
    <col min="4380" max="4380" width="8" style="6" bestFit="1" customWidth="1"/>
    <col min="4381" max="4381" width="11.875" style="6" bestFit="1" customWidth="1"/>
    <col min="4382" max="4610" width="9" style="6"/>
    <col min="4611" max="4611" width="3.875" style="6" bestFit="1" customWidth="1"/>
    <col min="4612" max="4612" width="16" style="6" bestFit="1" customWidth="1"/>
    <col min="4613" max="4613" width="16.625" style="6" bestFit="1" customWidth="1"/>
    <col min="4614" max="4614" width="13.5" style="6" bestFit="1" customWidth="1"/>
    <col min="4615" max="4616" width="10.875" style="6" bestFit="1" customWidth="1"/>
    <col min="4617" max="4617" width="6.25" style="6" bestFit="1" customWidth="1"/>
    <col min="4618" max="4618" width="8.875" style="6" bestFit="1" customWidth="1"/>
    <col min="4619" max="4619" width="13.875" style="6" bestFit="1" customWidth="1"/>
    <col min="4620" max="4620" width="13.25" style="6" bestFit="1" customWidth="1"/>
    <col min="4621" max="4621" width="16" style="6" bestFit="1" customWidth="1"/>
    <col min="4622" max="4622" width="11.625" style="6" bestFit="1" customWidth="1"/>
    <col min="4623" max="4623" width="16.875" style="6" customWidth="1"/>
    <col min="4624" max="4624" width="13.25" style="6" customWidth="1"/>
    <col min="4625" max="4625" width="18.375" style="6" bestFit="1" customWidth="1"/>
    <col min="4626" max="4626" width="15" style="6" bestFit="1" customWidth="1"/>
    <col min="4627" max="4627" width="14.75" style="6" bestFit="1" customWidth="1"/>
    <col min="4628" max="4628" width="14.625" style="6" bestFit="1" customWidth="1"/>
    <col min="4629" max="4629" width="13.75" style="6" bestFit="1" customWidth="1"/>
    <col min="4630" max="4630" width="14.25" style="6" bestFit="1" customWidth="1"/>
    <col min="4631" max="4631" width="15.125" style="6" customWidth="1"/>
    <col min="4632" max="4632" width="20.5" style="6" bestFit="1" customWidth="1"/>
    <col min="4633" max="4633" width="27.875" style="6" bestFit="1" customWidth="1"/>
    <col min="4634" max="4634" width="6.875" style="6" bestFit="1" customWidth="1"/>
    <col min="4635" max="4635" width="5" style="6" bestFit="1" customWidth="1"/>
    <col min="4636" max="4636" width="8" style="6" bestFit="1" customWidth="1"/>
    <col min="4637" max="4637" width="11.875" style="6" bestFit="1" customWidth="1"/>
    <col min="4638" max="4866" width="9" style="6"/>
    <col min="4867" max="4867" width="3.875" style="6" bestFit="1" customWidth="1"/>
    <col min="4868" max="4868" width="16" style="6" bestFit="1" customWidth="1"/>
    <col min="4869" max="4869" width="16.625" style="6" bestFit="1" customWidth="1"/>
    <col min="4870" max="4870" width="13.5" style="6" bestFit="1" customWidth="1"/>
    <col min="4871" max="4872" width="10.875" style="6" bestFit="1" customWidth="1"/>
    <col min="4873" max="4873" width="6.25" style="6" bestFit="1" customWidth="1"/>
    <col min="4874" max="4874" width="8.875" style="6" bestFit="1" customWidth="1"/>
    <col min="4875" max="4875" width="13.875" style="6" bestFit="1" customWidth="1"/>
    <col min="4876" max="4876" width="13.25" style="6" bestFit="1" customWidth="1"/>
    <col min="4877" max="4877" width="16" style="6" bestFit="1" customWidth="1"/>
    <col min="4878" max="4878" width="11.625" style="6" bestFit="1" customWidth="1"/>
    <col min="4879" max="4879" width="16.875" style="6" customWidth="1"/>
    <col min="4880" max="4880" width="13.25" style="6" customWidth="1"/>
    <col min="4881" max="4881" width="18.375" style="6" bestFit="1" customWidth="1"/>
    <col min="4882" max="4882" width="15" style="6" bestFit="1" customWidth="1"/>
    <col min="4883" max="4883" width="14.75" style="6" bestFit="1" customWidth="1"/>
    <col min="4884" max="4884" width="14.625" style="6" bestFit="1" customWidth="1"/>
    <col min="4885" max="4885" width="13.75" style="6" bestFit="1" customWidth="1"/>
    <col min="4886" max="4886" width="14.25" style="6" bestFit="1" customWidth="1"/>
    <col min="4887" max="4887" width="15.125" style="6" customWidth="1"/>
    <col min="4888" max="4888" width="20.5" style="6" bestFit="1" customWidth="1"/>
    <col min="4889" max="4889" width="27.875" style="6" bestFit="1" customWidth="1"/>
    <col min="4890" max="4890" width="6.875" style="6" bestFit="1" customWidth="1"/>
    <col min="4891" max="4891" width="5" style="6" bestFit="1" customWidth="1"/>
    <col min="4892" max="4892" width="8" style="6" bestFit="1" customWidth="1"/>
    <col min="4893" max="4893" width="11.875" style="6" bestFit="1" customWidth="1"/>
    <col min="4894" max="5122" width="9" style="6"/>
    <col min="5123" max="5123" width="3.875" style="6" bestFit="1" customWidth="1"/>
    <col min="5124" max="5124" width="16" style="6" bestFit="1" customWidth="1"/>
    <col min="5125" max="5125" width="16.625" style="6" bestFit="1" customWidth="1"/>
    <col min="5126" max="5126" width="13.5" style="6" bestFit="1" customWidth="1"/>
    <col min="5127" max="5128" width="10.875" style="6" bestFit="1" customWidth="1"/>
    <col min="5129" max="5129" width="6.25" style="6" bestFit="1" customWidth="1"/>
    <col min="5130" max="5130" width="8.875" style="6" bestFit="1" customWidth="1"/>
    <col min="5131" max="5131" width="13.875" style="6" bestFit="1" customWidth="1"/>
    <col min="5132" max="5132" width="13.25" style="6" bestFit="1" customWidth="1"/>
    <col min="5133" max="5133" width="16" style="6" bestFit="1" customWidth="1"/>
    <col min="5134" max="5134" width="11.625" style="6" bestFit="1" customWidth="1"/>
    <col min="5135" max="5135" width="16.875" style="6" customWidth="1"/>
    <col min="5136" max="5136" width="13.25" style="6" customWidth="1"/>
    <col min="5137" max="5137" width="18.375" style="6" bestFit="1" customWidth="1"/>
    <col min="5138" max="5138" width="15" style="6" bestFit="1" customWidth="1"/>
    <col min="5139" max="5139" width="14.75" style="6" bestFit="1" customWidth="1"/>
    <col min="5140" max="5140" width="14.625" style="6" bestFit="1" customWidth="1"/>
    <col min="5141" max="5141" width="13.75" style="6" bestFit="1" customWidth="1"/>
    <col min="5142" max="5142" width="14.25" style="6" bestFit="1" customWidth="1"/>
    <col min="5143" max="5143" width="15.125" style="6" customWidth="1"/>
    <col min="5144" max="5144" width="20.5" style="6" bestFit="1" customWidth="1"/>
    <col min="5145" max="5145" width="27.875" style="6" bestFit="1" customWidth="1"/>
    <col min="5146" max="5146" width="6.875" style="6" bestFit="1" customWidth="1"/>
    <col min="5147" max="5147" width="5" style="6" bestFit="1" customWidth="1"/>
    <col min="5148" max="5148" width="8" style="6" bestFit="1" customWidth="1"/>
    <col min="5149" max="5149" width="11.875" style="6" bestFit="1" customWidth="1"/>
    <col min="5150" max="5378" width="9" style="6"/>
    <col min="5379" max="5379" width="3.875" style="6" bestFit="1" customWidth="1"/>
    <col min="5380" max="5380" width="16" style="6" bestFit="1" customWidth="1"/>
    <col min="5381" max="5381" width="16.625" style="6" bestFit="1" customWidth="1"/>
    <col min="5382" max="5382" width="13.5" style="6" bestFit="1" customWidth="1"/>
    <col min="5383" max="5384" width="10.875" style="6" bestFit="1" customWidth="1"/>
    <col min="5385" max="5385" width="6.25" style="6" bestFit="1" customWidth="1"/>
    <col min="5386" max="5386" width="8.875" style="6" bestFit="1" customWidth="1"/>
    <col min="5387" max="5387" width="13.875" style="6" bestFit="1" customWidth="1"/>
    <col min="5388" max="5388" width="13.25" style="6" bestFit="1" customWidth="1"/>
    <col min="5389" max="5389" width="16" style="6" bestFit="1" customWidth="1"/>
    <col min="5390" max="5390" width="11.625" style="6" bestFit="1" customWidth="1"/>
    <col min="5391" max="5391" width="16.875" style="6" customWidth="1"/>
    <col min="5392" max="5392" width="13.25" style="6" customWidth="1"/>
    <col min="5393" max="5393" width="18.375" style="6" bestFit="1" customWidth="1"/>
    <col min="5394" max="5394" width="15" style="6" bestFit="1" customWidth="1"/>
    <col min="5395" max="5395" width="14.75" style="6" bestFit="1" customWidth="1"/>
    <col min="5396" max="5396" width="14.625" style="6" bestFit="1" customWidth="1"/>
    <col min="5397" max="5397" width="13.75" style="6" bestFit="1" customWidth="1"/>
    <col min="5398" max="5398" width="14.25" style="6" bestFit="1" customWidth="1"/>
    <col min="5399" max="5399" width="15.125" style="6" customWidth="1"/>
    <col min="5400" max="5400" width="20.5" style="6" bestFit="1" customWidth="1"/>
    <col min="5401" max="5401" width="27.875" style="6" bestFit="1" customWidth="1"/>
    <col min="5402" max="5402" width="6.875" style="6" bestFit="1" customWidth="1"/>
    <col min="5403" max="5403" width="5" style="6" bestFit="1" customWidth="1"/>
    <col min="5404" max="5404" width="8" style="6" bestFit="1" customWidth="1"/>
    <col min="5405" max="5405" width="11.875" style="6" bestFit="1" customWidth="1"/>
    <col min="5406" max="5634" width="9" style="6"/>
    <col min="5635" max="5635" width="3.875" style="6" bestFit="1" customWidth="1"/>
    <col min="5636" max="5636" width="16" style="6" bestFit="1" customWidth="1"/>
    <col min="5637" max="5637" width="16.625" style="6" bestFit="1" customWidth="1"/>
    <col min="5638" max="5638" width="13.5" style="6" bestFit="1" customWidth="1"/>
    <col min="5639" max="5640" width="10.875" style="6" bestFit="1" customWidth="1"/>
    <col min="5641" max="5641" width="6.25" style="6" bestFit="1" customWidth="1"/>
    <col min="5642" max="5642" width="8.875" style="6" bestFit="1" customWidth="1"/>
    <col min="5643" max="5643" width="13.875" style="6" bestFit="1" customWidth="1"/>
    <col min="5644" max="5644" width="13.25" style="6" bestFit="1" customWidth="1"/>
    <col min="5645" max="5645" width="16" style="6" bestFit="1" customWidth="1"/>
    <col min="5646" max="5646" width="11.625" style="6" bestFit="1" customWidth="1"/>
    <col min="5647" max="5647" width="16.875" style="6" customWidth="1"/>
    <col min="5648" max="5648" width="13.25" style="6" customWidth="1"/>
    <col min="5649" max="5649" width="18.375" style="6" bestFit="1" customWidth="1"/>
    <col min="5650" max="5650" width="15" style="6" bestFit="1" customWidth="1"/>
    <col min="5651" max="5651" width="14.75" style="6" bestFit="1" customWidth="1"/>
    <col min="5652" max="5652" width="14.625" style="6" bestFit="1" customWidth="1"/>
    <col min="5653" max="5653" width="13.75" style="6" bestFit="1" customWidth="1"/>
    <col min="5654" max="5654" width="14.25" style="6" bestFit="1" customWidth="1"/>
    <col min="5655" max="5655" width="15.125" style="6" customWidth="1"/>
    <col min="5656" max="5656" width="20.5" style="6" bestFit="1" customWidth="1"/>
    <col min="5657" max="5657" width="27.875" style="6" bestFit="1" customWidth="1"/>
    <col min="5658" max="5658" width="6.875" style="6" bestFit="1" customWidth="1"/>
    <col min="5659" max="5659" width="5" style="6" bestFit="1" customWidth="1"/>
    <col min="5660" max="5660" width="8" style="6" bestFit="1" customWidth="1"/>
    <col min="5661" max="5661" width="11.875" style="6" bestFit="1" customWidth="1"/>
    <col min="5662" max="5890" width="9" style="6"/>
    <col min="5891" max="5891" width="3.875" style="6" bestFit="1" customWidth="1"/>
    <col min="5892" max="5892" width="16" style="6" bestFit="1" customWidth="1"/>
    <col min="5893" max="5893" width="16.625" style="6" bestFit="1" customWidth="1"/>
    <col min="5894" max="5894" width="13.5" style="6" bestFit="1" customWidth="1"/>
    <col min="5895" max="5896" width="10.875" style="6" bestFit="1" customWidth="1"/>
    <col min="5897" max="5897" width="6.25" style="6" bestFit="1" customWidth="1"/>
    <col min="5898" max="5898" width="8.875" style="6" bestFit="1" customWidth="1"/>
    <col min="5899" max="5899" width="13.875" style="6" bestFit="1" customWidth="1"/>
    <col min="5900" max="5900" width="13.25" style="6" bestFit="1" customWidth="1"/>
    <col min="5901" max="5901" width="16" style="6" bestFit="1" customWidth="1"/>
    <col min="5902" max="5902" width="11.625" style="6" bestFit="1" customWidth="1"/>
    <col min="5903" max="5903" width="16.875" style="6" customWidth="1"/>
    <col min="5904" max="5904" width="13.25" style="6" customWidth="1"/>
    <col min="5905" max="5905" width="18.375" style="6" bestFit="1" customWidth="1"/>
    <col min="5906" max="5906" width="15" style="6" bestFit="1" customWidth="1"/>
    <col min="5907" max="5907" width="14.75" style="6" bestFit="1" customWidth="1"/>
    <col min="5908" max="5908" width="14.625" style="6" bestFit="1" customWidth="1"/>
    <col min="5909" max="5909" width="13.75" style="6" bestFit="1" customWidth="1"/>
    <col min="5910" max="5910" width="14.25" style="6" bestFit="1" customWidth="1"/>
    <col min="5911" max="5911" width="15.125" style="6" customWidth="1"/>
    <col min="5912" max="5912" width="20.5" style="6" bestFit="1" customWidth="1"/>
    <col min="5913" max="5913" width="27.875" style="6" bestFit="1" customWidth="1"/>
    <col min="5914" max="5914" width="6.875" style="6" bestFit="1" customWidth="1"/>
    <col min="5915" max="5915" width="5" style="6" bestFit="1" customWidth="1"/>
    <col min="5916" max="5916" width="8" style="6" bestFit="1" customWidth="1"/>
    <col min="5917" max="5917" width="11.875" style="6" bestFit="1" customWidth="1"/>
    <col min="5918" max="6146" width="9" style="6"/>
    <col min="6147" max="6147" width="3.875" style="6" bestFit="1" customWidth="1"/>
    <col min="6148" max="6148" width="16" style="6" bestFit="1" customWidth="1"/>
    <col min="6149" max="6149" width="16.625" style="6" bestFit="1" customWidth="1"/>
    <col min="6150" max="6150" width="13.5" style="6" bestFit="1" customWidth="1"/>
    <col min="6151" max="6152" width="10.875" style="6" bestFit="1" customWidth="1"/>
    <col min="6153" max="6153" width="6.25" style="6" bestFit="1" customWidth="1"/>
    <col min="6154" max="6154" width="8.875" style="6" bestFit="1" customWidth="1"/>
    <col min="6155" max="6155" width="13.875" style="6" bestFit="1" customWidth="1"/>
    <col min="6156" max="6156" width="13.25" style="6" bestFit="1" customWidth="1"/>
    <col min="6157" max="6157" width="16" style="6" bestFit="1" customWidth="1"/>
    <col min="6158" max="6158" width="11.625" style="6" bestFit="1" customWidth="1"/>
    <col min="6159" max="6159" width="16.875" style="6" customWidth="1"/>
    <col min="6160" max="6160" width="13.25" style="6" customWidth="1"/>
    <col min="6161" max="6161" width="18.375" style="6" bestFit="1" customWidth="1"/>
    <col min="6162" max="6162" width="15" style="6" bestFit="1" customWidth="1"/>
    <col min="6163" max="6163" width="14.75" style="6" bestFit="1" customWidth="1"/>
    <col min="6164" max="6164" width="14.625" style="6" bestFit="1" customWidth="1"/>
    <col min="6165" max="6165" width="13.75" style="6" bestFit="1" customWidth="1"/>
    <col min="6166" max="6166" width="14.25" style="6" bestFit="1" customWidth="1"/>
    <col min="6167" max="6167" width="15.125" style="6" customWidth="1"/>
    <col min="6168" max="6168" width="20.5" style="6" bestFit="1" customWidth="1"/>
    <col min="6169" max="6169" width="27.875" style="6" bestFit="1" customWidth="1"/>
    <col min="6170" max="6170" width="6.875" style="6" bestFit="1" customWidth="1"/>
    <col min="6171" max="6171" width="5" style="6" bestFit="1" customWidth="1"/>
    <col min="6172" max="6172" width="8" style="6" bestFit="1" customWidth="1"/>
    <col min="6173" max="6173" width="11.875" style="6" bestFit="1" customWidth="1"/>
    <col min="6174" max="6402" width="9" style="6"/>
    <col min="6403" max="6403" width="3.875" style="6" bestFit="1" customWidth="1"/>
    <col min="6404" max="6404" width="16" style="6" bestFit="1" customWidth="1"/>
    <col min="6405" max="6405" width="16.625" style="6" bestFit="1" customWidth="1"/>
    <col min="6406" max="6406" width="13.5" style="6" bestFit="1" customWidth="1"/>
    <col min="6407" max="6408" width="10.875" style="6" bestFit="1" customWidth="1"/>
    <col min="6409" max="6409" width="6.25" style="6" bestFit="1" customWidth="1"/>
    <col min="6410" max="6410" width="8.875" style="6" bestFit="1" customWidth="1"/>
    <col min="6411" max="6411" width="13.875" style="6" bestFit="1" customWidth="1"/>
    <col min="6412" max="6412" width="13.25" style="6" bestFit="1" customWidth="1"/>
    <col min="6413" max="6413" width="16" style="6" bestFit="1" customWidth="1"/>
    <col min="6414" max="6414" width="11.625" style="6" bestFit="1" customWidth="1"/>
    <col min="6415" max="6415" width="16.875" style="6" customWidth="1"/>
    <col min="6416" max="6416" width="13.25" style="6" customWidth="1"/>
    <col min="6417" max="6417" width="18.375" style="6" bestFit="1" customWidth="1"/>
    <col min="6418" max="6418" width="15" style="6" bestFit="1" customWidth="1"/>
    <col min="6419" max="6419" width="14.75" style="6" bestFit="1" customWidth="1"/>
    <col min="6420" max="6420" width="14.625" style="6" bestFit="1" customWidth="1"/>
    <col min="6421" max="6421" width="13.75" style="6" bestFit="1" customWidth="1"/>
    <col min="6422" max="6422" width="14.25" style="6" bestFit="1" customWidth="1"/>
    <col min="6423" max="6423" width="15.125" style="6" customWidth="1"/>
    <col min="6424" max="6424" width="20.5" style="6" bestFit="1" customWidth="1"/>
    <col min="6425" max="6425" width="27.875" style="6" bestFit="1" customWidth="1"/>
    <col min="6426" max="6426" width="6.875" style="6" bestFit="1" customWidth="1"/>
    <col min="6427" max="6427" width="5" style="6" bestFit="1" customWidth="1"/>
    <col min="6428" max="6428" width="8" style="6" bestFit="1" customWidth="1"/>
    <col min="6429" max="6429" width="11.875" style="6" bestFit="1" customWidth="1"/>
    <col min="6430" max="6658" width="9" style="6"/>
    <col min="6659" max="6659" width="3.875" style="6" bestFit="1" customWidth="1"/>
    <col min="6660" max="6660" width="16" style="6" bestFit="1" customWidth="1"/>
    <col min="6661" max="6661" width="16.625" style="6" bestFit="1" customWidth="1"/>
    <col min="6662" max="6662" width="13.5" style="6" bestFit="1" customWidth="1"/>
    <col min="6663" max="6664" width="10.875" style="6" bestFit="1" customWidth="1"/>
    <col min="6665" max="6665" width="6.25" style="6" bestFit="1" customWidth="1"/>
    <col min="6666" max="6666" width="8.875" style="6" bestFit="1" customWidth="1"/>
    <col min="6667" max="6667" width="13.875" style="6" bestFit="1" customWidth="1"/>
    <col min="6668" max="6668" width="13.25" style="6" bestFit="1" customWidth="1"/>
    <col min="6669" max="6669" width="16" style="6" bestFit="1" customWidth="1"/>
    <col min="6670" max="6670" width="11.625" style="6" bestFit="1" customWidth="1"/>
    <col min="6671" max="6671" width="16.875" style="6" customWidth="1"/>
    <col min="6672" max="6672" width="13.25" style="6" customWidth="1"/>
    <col min="6673" max="6673" width="18.375" style="6" bestFit="1" customWidth="1"/>
    <col min="6674" max="6674" width="15" style="6" bestFit="1" customWidth="1"/>
    <col min="6675" max="6675" width="14.75" style="6" bestFit="1" customWidth="1"/>
    <col min="6676" max="6676" width="14.625" style="6" bestFit="1" customWidth="1"/>
    <col min="6677" max="6677" width="13.75" style="6" bestFit="1" customWidth="1"/>
    <col min="6678" max="6678" width="14.25" style="6" bestFit="1" customWidth="1"/>
    <col min="6679" max="6679" width="15.125" style="6" customWidth="1"/>
    <col min="6680" max="6680" width="20.5" style="6" bestFit="1" customWidth="1"/>
    <col min="6681" max="6681" width="27.875" style="6" bestFit="1" customWidth="1"/>
    <col min="6682" max="6682" width="6.875" style="6" bestFit="1" customWidth="1"/>
    <col min="6683" max="6683" width="5" style="6" bestFit="1" customWidth="1"/>
    <col min="6684" max="6684" width="8" style="6" bestFit="1" customWidth="1"/>
    <col min="6685" max="6685" width="11.875" style="6" bestFit="1" customWidth="1"/>
    <col min="6686" max="6914" width="9" style="6"/>
    <col min="6915" max="6915" width="3.875" style="6" bestFit="1" customWidth="1"/>
    <col min="6916" max="6916" width="16" style="6" bestFit="1" customWidth="1"/>
    <col min="6917" max="6917" width="16.625" style="6" bestFit="1" customWidth="1"/>
    <col min="6918" max="6918" width="13.5" style="6" bestFit="1" customWidth="1"/>
    <col min="6919" max="6920" width="10.875" style="6" bestFit="1" customWidth="1"/>
    <col min="6921" max="6921" width="6.25" style="6" bestFit="1" customWidth="1"/>
    <col min="6922" max="6922" width="8.875" style="6" bestFit="1" customWidth="1"/>
    <col min="6923" max="6923" width="13.875" style="6" bestFit="1" customWidth="1"/>
    <col min="6924" max="6924" width="13.25" style="6" bestFit="1" customWidth="1"/>
    <col min="6925" max="6925" width="16" style="6" bestFit="1" customWidth="1"/>
    <col min="6926" max="6926" width="11.625" style="6" bestFit="1" customWidth="1"/>
    <col min="6927" max="6927" width="16.875" style="6" customWidth="1"/>
    <col min="6928" max="6928" width="13.25" style="6" customWidth="1"/>
    <col min="6929" max="6929" width="18.375" style="6" bestFit="1" customWidth="1"/>
    <col min="6930" max="6930" width="15" style="6" bestFit="1" customWidth="1"/>
    <col min="6931" max="6931" width="14.75" style="6" bestFit="1" customWidth="1"/>
    <col min="6932" max="6932" width="14.625" style="6" bestFit="1" customWidth="1"/>
    <col min="6933" max="6933" width="13.75" style="6" bestFit="1" customWidth="1"/>
    <col min="6934" max="6934" width="14.25" style="6" bestFit="1" customWidth="1"/>
    <col min="6935" max="6935" width="15.125" style="6" customWidth="1"/>
    <col min="6936" max="6936" width="20.5" style="6" bestFit="1" customWidth="1"/>
    <col min="6937" max="6937" width="27.875" style="6" bestFit="1" customWidth="1"/>
    <col min="6938" max="6938" width="6.875" style="6" bestFit="1" customWidth="1"/>
    <col min="6939" max="6939" width="5" style="6" bestFit="1" customWidth="1"/>
    <col min="6940" max="6940" width="8" style="6" bestFit="1" customWidth="1"/>
    <col min="6941" max="6941" width="11.875" style="6" bestFit="1" customWidth="1"/>
    <col min="6942" max="7170" width="9" style="6"/>
    <col min="7171" max="7171" width="3.875" style="6" bestFit="1" customWidth="1"/>
    <col min="7172" max="7172" width="16" style="6" bestFit="1" customWidth="1"/>
    <col min="7173" max="7173" width="16.625" style="6" bestFit="1" customWidth="1"/>
    <col min="7174" max="7174" width="13.5" style="6" bestFit="1" customWidth="1"/>
    <col min="7175" max="7176" width="10.875" style="6" bestFit="1" customWidth="1"/>
    <col min="7177" max="7177" width="6.25" style="6" bestFit="1" customWidth="1"/>
    <col min="7178" max="7178" width="8.875" style="6" bestFit="1" customWidth="1"/>
    <col min="7179" max="7179" width="13.875" style="6" bestFit="1" customWidth="1"/>
    <col min="7180" max="7180" width="13.25" style="6" bestFit="1" customWidth="1"/>
    <col min="7181" max="7181" width="16" style="6" bestFit="1" customWidth="1"/>
    <col min="7182" max="7182" width="11.625" style="6" bestFit="1" customWidth="1"/>
    <col min="7183" max="7183" width="16.875" style="6" customWidth="1"/>
    <col min="7184" max="7184" width="13.25" style="6" customWidth="1"/>
    <col min="7185" max="7185" width="18.375" style="6" bestFit="1" customWidth="1"/>
    <col min="7186" max="7186" width="15" style="6" bestFit="1" customWidth="1"/>
    <col min="7187" max="7187" width="14.75" style="6" bestFit="1" customWidth="1"/>
    <col min="7188" max="7188" width="14.625" style="6" bestFit="1" customWidth="1"/>
    <col min="7189" max="7189" width="13.75" style="6" bestFit="1" customWidth="1"/>
    <col min="7190" max="7190" width="14.25" style="6" bestFit="1" customWidth="1"/>
    <col min="7191" max="7191" width="15.125" style="6" customWidth="1"/>
    <col min="7192" max="7192" width="20.5" style="6" bestFit="1" customWidth="1"/>
    <col min="7193" max="7193" width="27.875" style="6" bestFit="1" customWidth="1"/>
    <col min="7194" max="7194" width="6.875" style="6" bestFit="1" customWidth="1"/>
    <col min="7195" max="7195" width="5" style="6" bestFit="1" customWidth="1"/>
    <col min="7196" max="7196" width="8" style="6" bestFit="1" customWidth="1"/>
    <col min="7197" max="7197" width="11.875" style="6" bestFit="1" customWidth="1"/>
    <col min="7198" max="7426" width="9" style="6"/>
    <col min="7427" max="7427" width="3.875" style="6" bestFit="1" customWidth="1"/>
    <col min="7428" max="7428" width="16" style="6" bestFit="1" customWidth="1"/>
    <col min="7429" max="7429" width="16.625" style="6" bestFit="1" customWidth="1"/>
    <col min="7430" max="7430" width="13.5" style="6" bestFit="1" customWidth="1"/>
    <col min="7431" max="7432" width="10.875" style="6" bestFit="1" customWidth="1"/>
    <col min="7433" max="7433" width="6.25" style="6" bestFit="1" customWidth="1"/>
    <col min="7434" max="7434" width="8.875" style="6" bestFit="1" customWidth="1"/>
    <col min="7435" max="7435" width="13.875" style="6" bestFit="1" customWidth="1"/>
    <col min="7436" max="7436" width="13.25" style="6" bestFit="1" customWidth="1"/>
    <col min="7437" max="7437" width="16" style="6" bestFit="1" customWidth="1"/>
    <col min="7438" max="7438" width="11.625" style="6" bestFit="1" customWidth="1"/>
    <col min="7439" max="7439" width="16.875" style="6" customWidth="1"/>
    <col min="7440" max="7440" width="13.25" style="6" customWidth="1"/>
    <col min="7441" max="7441" width="18.375" style="6" bestFit="1" customWidth="1"/>
    <col min="7442" max="7442" width="15" style="6" bestFit="1" customWidth="1"/>
    <col min="7443" max="7443" width="14.75" style="6" bestFit="1" customWidth="1"/>
    <col min="7444" max="7444" width="14.625" style="6" bestFit="1" customWidth="1"/>
    <col min="7445" max="7445" width="13.75" style="6" bestFit="1" customWidth="1"/>
    <col min="7446" max="7446" width="14.25" style="6" bestFit="1" customWidth="1"/>
    <col min="7447" max="7447" width="15.125" style="6" customWidth="1"/>
    <col min="7448" max="7448" width="20.5" style="6" bestFit="1" customWidth="1"/>
    <col min="7449" max="7449" width="27.875" style="6" bestFit="1" customWidth="1"/>
    <col min="7450" max="7450" width="6.875" style="6" bestFit="1" customWidth="1"/>
    <col min="7451" max="7451" width="5" style="6" bestFit="1" customWidth="1"/>
    <col min="7452" max="7452" width="8" style="6" bestFit="1" customWidth="1"/>
    <col min="7453" max="7453" width="11.875" style="6" bestFit="1" customWidth="1"/>
    <col min="7454" max="7682" width="9" style="6"/>
    <col min="7683" max="7683" width="3.875" style="6" bestFit="1" customWidth="1"/>
    <col min="7684" max="7684" width="16" style="6" bestFit="1" customWidth="1"/>
    <col min="7685" max="7685" width="16.625" style="6" bestFit="1" customWidth="1"/>
    <col min="7686" max="7686" width="13.5" style="6" bestFit="1" customWidth="1"/>
    <col min="7687" max="7688" width="10.875" style="6" bestFit="1" customWidth="1"/>
    <col min="7689" max="7689" width="6.25" style="6" bestFit="1" customWidth="1"/>
    <col min="7690" max="7690" width="8.875" style="6" bestFit="1" customWidth="1"/>
    <col min="7691" max="7691" width="13.875" style="6" bestFit="1" customWidth="1"/>
    <col min="7692" max="7692" width="13.25" style="6" bestFit="1" customWidth="1"/>
    <col min="7693" max="7693" width="16" style="6" bestFit="1" customWidth="1"/>
    <col min="7694" max="7694" width="11.625" style="6" bestFit="1" customWidth="1"/>
    <col min="7695" max="7695" width="16.875" style="6" customWidth="1"/>
    <col min="7696" max="7696" width="13.25" style="6" customWidth="1"/>
    <col min="7697" max="7697" width="18.375" style="6" bestFit="1" customWidth="1"/>
    <col min="7698" max="7698" width="15" style="6" bestFit="1" customWidth="1"/>
    <col min="7699" max="7699" width="14.75" style="6" bestFit="1" customWidth="1"/>
    <col min="7700" max="7700" width="14.625" style="6" bestFit="1" customWidth="1"/>
    <col min="7701" max="7701" width="13.75" style="6" bestFit="1" customWidth="1"/>
    <col min="7702" max="7702" width="14.25" style="6" bestFit="1" customWidth="1"/>
    <col min="7703" max="7703" width="15.125" style="6" customWidth="1"/>
    <col min="7704" max="7704" width="20.5" style="6" bestFit="1" customWidth="1"/>
    <col min="7705" max="7705" width="27.875" style="6" bestFit="1" customWidth="1"/>
    <col min="7706" max="7706" width="6.875" style="6" bestFit="1" customWidth="1"/>
    <col min="7707" max="7707" width="5" style="6" bestFit="1" customWidth="1"/>
    <col min="7708" max="7708" width="8" style="6" bestFit="1" customWidth="1"/>
    <col min="7709" max="7709" width="11.875" style="6" bestFit="1" customWidth="1"/>
    <col min="7710" max="7938" width="9" style="6"/>
    <col min="7939" max="7939" width="3.875" style="6" bestFit="1" customWidth="1"/>
    <col min="7940" max="7940" width="16" style="6" bestFit="1" customWidth="1"/>
    <col min="7941" max="7941" width="16.625" style="6" bestFit="1" customWidth="1"/>
    <col min="7942" max="7942" width="13.5" style="6" bestFit="1" customWidth="1"/>
    <col min="7943" max="7944" width="10.875" style="6" bestFit="1" customWidth="1"/>
    <col min="7945" max="7945" width="6.25" style="6" bestFit="1" customWidth="1"/>
    <col min="7946" max="7946" width="8.875" style="6" bestFit="1" customWidth="1"/>
    <col min="7947" max="7947" width="13.875" style="6" bestFit="1" customWidth="1"/>
    <col min="7948" max="7948" width="13.25" style="6" bestFit="1" customWidth="1"/>
    <col min="7949" max="7949" width="16" style="6" bestFit="1" customWidth="1"/>
    <col min="7950" max="7950" width="11.625" style="6" bestFit="1" customWidth="1"/>
    <col min="7951" max="7951" width="16.875" style="6" customWidth="1"/>
    <col min="7952" max="7952" width="13.25" style="6" customWidth="1"/>
    <col min="7953" max="7953" width="18.375" style="6" bestFit="1" customWidth="1"/>
    <col min="7954" max="7954" width="15" style="6" bestFit="1" customWidth="1"/>
    <col min="7955" max="7955" width="14.75" style="6" bestFit="1" customWidth="1"/>
    <col min="7956" max="7956" width="14.625" style="6" bestFit="1" customWidth="1"/>
    <col min="7957" max="7957" width="13.75" style="6" bestFit="1" customWidth="1"/>
    <col min="7958" max="7958" width="14.25" style="6" bestFit="1" customWidth="1"/>
    <col min="7959" max="7959" width="15.125" style="6" customWidth="1"/>
    <col min="7960" max="7960" width="20.5" style="6" bestFit="1" customWidth="1"/>
    <col min="7961" max="7961" width="27.875" style="6" bestFit="1" customWidth="1"/>
    <col min="7962" max="7962" width="6.875" style="6" bestFit="1" customWidth="1"/>
    <col min="7963" max="7963" width="5" style="6" bestFit="1" customWidth="1"/>
    <col min="7964" max="7964" width="8" style="6" bestFit="1" customWidth="1"/>
    <col min="7965" max="7965" width="11.875" style="6" bestFit="1" customWidth="1"/>
    <col min="7966" max="8194" width="9" style="6"/>
    <col min="8195" max="8195" width="3.875" style="6" bestFit="1" customWidth="1"/>
    <col min="8196" max="8196" width="16" style="6" bestFit="1" customWidth="1"/>
    <col min="8197" max="8197" width="16.625" style="6" bestFit="1" customWidth="1"/>
    <col min="8198" max="8198" width="13.5" style="6" bestFit="1" customWidth="1"/>
    <col min="8199" max="8200" width="10.875" style="6" bestFit="1" customWidth="1"/>
    <col min="8201" max="8201" width="6.25" style="6" bestFit="1" customWidth="1"/>
    <col min="8202" max="8202" width="8.875" style="6" bestFit="1" customWidth="1"/>
    <col min="8203" max="8203" width="13.875" style="6" bestFit="1" customWidth="1"/>
    <col min="8204" max="8204" width="13.25" style="6" bestFit="1" customWidth="1"/>
    <col min="8205" max="8205" width="16" style="6" bestFit="1" customWidth="1"/>
    <col min="8206" max="8206" width="11.625" style="6" bestFit="1" customWidth="1"/>
    <col min="8207" max="8207" width="16.875" style="6" customWidth="1"/>
    <col min="8208" max="8208" width="13.25" style="6" customWidth="1"/>
    <col min="8209" max="8209" width="18.375" style="6" bestFit="1" customWidth="1"/>
    <col min="8210" max="8210" width="15" style="6" bestFit="1" customWidth="1"/>
    <col min="8211" max="8211" width="14.75" style="6" bestFit="1" customWidth="1"/>
    <col min="8212" max="8212" width="14.625" style="6" bestFit="1" customWidth="1"/>
    <col min="8213" max="8213" width="13.75" style="6" bestFit="1" customWidth="1"/>
    <col min="8214" max="8214" width="14.25" style="6" bestFit="1" customWidth="1"/>
    <col min="8215" max="8215" width="15.125" style="6" customWidth="1"/>
    <col min="8216" max="8216" width="20.5" style="6" bestFit="1" customWidth="1"/>
    <col min="8217" max="8217" width="27.875" style="6" bestFit="1" customWidth="1"/>
    <col min="8218" max="8218" width="6.875" style="6" bestFit="1" customWidth="1"/>
    <col min="8219" max="8219" width="5" style="6" bestFit="1" customWidth="1"/>
    <col min="8220" max="8220" width="8" style="6" bestFit="1" customWidth="1"/>
    <col min="8221" max="8221" width="11.875" style="6" bestFit="1" customWidth="1"/>
    <col min="8222" max="8450" width="9" style="6"/>
    <col min="8451" max="8451" width="3.875" style="6" bestFit="1" customWidth="1"/>
    <col min="8452" max="8452" width="16" style="6" bestFit="1" customWidth="1"/>
    <col min="8453" max="8453" width="16.625" style="6" bestFit="1" customWidth="1"/>
    <col min="8454" max="8454" width="13.5" style="6" bestFit="1" customWidth="1"/>
    <col min="8455" max="8456" width="10.875" style="6" bestFit="1" customWidth="1"/>
    <col min="8457" max="8457" width="6.25" style="6" bestFit="1" customWidth="1"/>
    <col min="8458" max="8458" width="8.875" style="6" bestFit="1" customWidth="1"/>
    <col min="8459" max="8459" width="13.875" style="6" bestFit="1" customWidth="1"/>
    <col min="8460" max="8460" width="13.25" style="6" bestFit="1" customWidth="1"/>
    <col min="8461" max="8461" width="16" style="6" bestFit="1" customWidth="1"/>
    <col min="8462" max="8462" width="11.625" style="6" bestFit="1" customWidth="1"/>
    <col min="8463" max="8463" width="16.875" style="6" customWidth="1"/>
    <col min="8464" max="8464" width="13.25" style="6" customWidth="1"/>
    <col min="8465" max="8465" width="18.375" style="6" bestFit="1" customWidth="1"/>
    <col min="8466" max="8466" width="15" style="6" bestFit="1" customWidth="1"/>
    <col min="8467" max="8467" width="14.75" style="6" bestFit="1" customWidth="1"/>
    <col min="8468" max="8468" width="14.625" style="6" bestFit="1" customWidth="1"/>
    <col min="8469" max="8469" width="13.75" style="6" bestFit="1" customWidth="1"/>
    <col min="8470" max="8470" width="14.25" style="6" bestFit="1" customWidth="1"/>
    <col min="8471" max="8471" width="15.125" style="6" customWidth="1"/>
    <col min="8472" max="8472" width="20.5" style="6" bestFit="1" customWidth="1"/>
    <col min="8473" max="8473" width="27.875" style="6" bestFit="1" customWidth="1"/>
    <col min="8474" max="8474" width="6.875" style="6" bestFit="1" customWidth="1"/>
    <col min="8475" max="8475" width="5" style="6" bestFit="1" customWidth="1"/>
    <col min="8476" max="8476" width="8" style="6" bestFit="1" customWidth="1"/>
    <col min="8477" max="8477" width="11.875" style="6" bestFit="1" customWidth="1"/>
    <col min="8478" max="8706" width="9" style="6"/>
    <col min="8707" max="8707" width="3.875" style="6" bestFit="1" customWidth="1"/>
    <col min="8708" max="8708" width="16" style="6" bestFit="1" customWidth="1"/>
    <col min="8709" max="8709" width="16.625" style="6" bestFit="1" customWidth="1"/>
    <col min="8710" max="8710" width="13.5" style="6" bestFit="1" customWidth="1"/>
    <col min="8711" max="8712" width="10.875" style="6" bestFit="1" customWidth="1"/>
    <col min="8713" max="8713" width="6.25" style="6" bestFit="1" customWidth="1"/>
    <col min="8714" max="8714" width="8.875" style="6" bestFit="1" customWidth="1"/>
    <col min="8715" max="8715" width="13.875" style="6" bestFit="1" customWidth="1"/>
    <col min="8716" max="8716" width="13.25" style="6" bestFit="1" customWidth="1"/>
    <col min="8717" max="8717" width="16" style="6" bestFit="1" customWidth="1"/>
    <col min="8718" max="8718" width="11.625" style="6" bestFit="1" customWidth="1"/>
    <col min="8719" max="8719" width="16.875" style="6" customWidth="1"/>
    <col min="8720" max="8720" width="13.25" style="6" customWidth="1"/>
    <col min="8721" max="8721" width="18.375" style="6" bestFit="1" customWidth="1"/>
    <col min="8722" max="8722" width="15" style="6" bestFit="1" customWidth="1"/>
    <col min="8723" max="8723" width="14.75" style="6" bestFit="1" customWidth="1"/>
    <col min="8724" max="8724" width="14.625" style="6" bestFit="1" customWidth="1"/>
    <col min="8725" max="8725" width="13.75" style="6" bestFit="1" customWidth="1"/>
    <col min="8726" max="8726" width="14.25" style="6" bestFit="1" customWidth="1"/>
    <col min="8727" max="8727" width="15.125" style="6" customWidth="1"/>
    <col min="8728" max="8728" width="20.5" style="6" bestFit="1" customWidth="1"/>
    <col min="8729" max="8729" width="27.875" style="6" bestFit="1" customWidth="1"/>
    <col min="8730" max="8730" width="6.875" style="6" bestFit="1" customWidth="1"/>
    <col min="8731" max="8731" width="5" style="6" bestFit="1" customWidth="1"/>
    <col min="8732" max="8732" width="8" style="6" bestFit="1" customWidth="1"/>
    <col min="8733" max="8733" width="11.875" style="6" bestFit="1" customWidth="1"/>
    <col min="8734" max="8962" width="9" style="6"/>
    <col min="8963" max="8963" width="3.875" style="6" bestFit="1" customWidth="1"/>
    <col min="8964" max="8964" width="16" style="6" bestFit="1" customWidth="1"/>
    <col min="8965" max="8965" width="16.625" style="6" bestFit="1" customWidth="1"/>
    <col min="8966" max="8966" width="13.5" style="6" bestFit="1" customWidth="1"/>
    <col min="8967" max="8968" width="10.875" style="6" bestFit="1" customWidth="1"/>
    <col min="8969" max="8969" width="6.25" style="6" bestFit="1" customWidth="1"/>
    <col min="8970" max="8970" width="8.875" style="6" bestFit="1" customWidth="1"/>
    <col min="8971" max="8971" width="13.875" style="6" bestFit="1" customWidth="1"/>
    <col min="8972" max="8972" width="13.25" style="6" bestFit="1" customWidth="1"/>
    <col min="8973" max="8973" width="16" style="6" bestFit="1" customWidth="1"/>
    <col min="8974" max="8974" width="11.625" style="6" bestFit="1" customWidth="1"/>
    <col min="8975" max="8975" width="16.875" style="6" customWidth="1"/>
    <col min="8976" max="8976" width="13.25" style="6" customWidth="1"/>
    <col min="8977" max="8977" width="18.375" style="6" bestFit="1" customWidth="1"/>
    <col min="8978" max="8978" width="15" style="6" bestFit="1" customWidth="1"/>
    <col min="8979" max="8979" width="14.75" style="6" bestFit="1" customWidth="1"/>
    <col min="8980" max="8980" width="14.625" style="6" bestFit="1" customWidth="1"/>
    <col min="8981" max="8981" width="13.75" style="6" bestFit="1" customWidth="1"/>
    <col min="8982" max="8982" width="14.25" style="6" bestFit="1" customWidth="1"/>
    <col min="8983" max="8983" width="15.125" style="6" customWidth="1"/>
    <col min="8984" max="8984" width="20.5" style="6" bestFit="1" customWidth="1"/>
    <col min="8985" max="8985" width="27.875" style="6" bestFit="1" customWidth="1"/>
    <col min="8986" max="8986" width="6.875" style="6" bestFit="1" customWidth="1"/>
    <col min="8987" max="8987" width="5" style="6" bestFit="1" customWidth="1"/>
    <col min="8988" max="8988" width="8" style="6" bestFit="1" customWidth="1"/>
    <col min="8989" max="8989" width="11.875" style="6" bestFit="1" customWidth="1"/>
    <col min="8990" max="9218" width="9" style="6"/>
    <col min="9219" max="9219" width="3.875" style="6" bestFit="1" customWidth="1"/>
    <col min="9220" max="9220" width="16" style="6" bestFit="1" customWidth="1"/>
    <col min="9221" max="9221" width="16.625" style="6" bestFit="1" customWidth="1"/>
    <col min="9222" max="9222" width="13.5" style="6" bestFit="1" customWidth="1"/>
    <col min="9223" max="9224" width="10.875" style="6" bestFit="1" customWidth="1"/>
    <col min="9225" max="9225" width="6.25" style="6" bestFit="1" customWidth="1"/>
    <col min="9226" max="9226" width="8.875" style="6" bestFit="1" customWidth="1"/>
    <col min="9227" max="9227" width="13.875" style="6" bestFit="1" customWidth="1"/>
    <col min="9228" max="9228" width="13.25" style="6" bestFit="1" customWidth="1"/>
    <col min="9229" max="9229" width="16" style="6" bestFit="1" customWidth="1"/>
    <col min="9230" max="9230" width="11.625" style="6" bestFit="1" customWidth="1"/>
    <col min="9231" max="9231" width="16.875" style="6" customWidth="1"/>
    <col min="9232" max="9232" width="13.25" style="6" customWidth="1"/>
    <col min="9233" max="9233" width="18.375" style="6" bestFit="1" customWidth="1"/>
    <col min="9234" max="9234" width="15" style="6" bestFit="1" customWidth="1"/>
    <col min="9235" max="9235" width="14.75" style="6" bestFit="1" customWidth="1"/>
    <col min="9236" max="9236" width="14.625" style="6" bestFit="1" customWidth="1"/>
    <col min="9237" max="9237" width="13.75" style="6" bestFit="1" customWidth="1"/>
    <col min="9238" max="9238" width="14.25" style="6" bestFit="1" customWidth="1"/>
    <col min="9239" max="9239" width="15.125" style="6" customWidth="1"/>
    <col min="9240" max="9240" width="20.5" style="6" bestFit="1" customWidth="1"/>
    <col min="9241" max="9241" width="27.875" style="6" bestFit="1" customWidth="1"/>
    <col min="9242" max="9242" width="6.875" style="6" bestFit="1" customWidth="1"/>
    <col min="9243" max="9243" width="5" style="6" bestFit="1" customWidth="1"/>
    <col min="9244" max="9244" width="8" style="6" bestFit="1" customWidth="1"/>
    <col min="9245" max="9245" width="11.875" style="6" bestFit="1" customWidth="1"/>
    <col min="9246" max="9474" width="9" style="6"/>
    <col min="9475" max="9475" width="3.875" style="6" bestFit="1" customWidth="1"/>
    <col min="9476" max="9476" width="16" style="6" bestFit="1" customWidth="1"/>
    <col min="9477" max="9477" width="16.625" style="6" bestFit="1" customWidth="1"/>
    <col min="9478" max="9478" width="13.5" style="6" bestFit="1" customWidth="1"/>
    <col min="9479" max="9480" width="10.875" style="6" bestFit="1" customWidth="1"/>
    <col min="9481" max="9481" width="6.25" style="6" bestFit="1" customWidth="1"/>
    <col min="9482" max="9482" width="8.875" style="6" bestFit="1" customWidth="1"/>
    <col min="9483" max="9483" width="13.875" style="6" bestFit="1" customWidth="1"/>
    <col min="9484" max="9484" width="13.25" style="6" bestFit="1" customWidth="1"/>
    <col min="9485" max="9485" width="16" style="6" bestFit="1" customWidth="1"/>
    <col min="9486" max="9486" width="11.625" style="6" bestFit="1" customWidth="1"/>
    <col min="9487" max="9487" width="16.875" style="6" customWidth="1"/>
    <col min="9488" max="9488" width="13.25" style="6" customWidth="1"/>
    <col min="9489" max="9489" width="18.375" style="6" bestFit="1" customWidth="1"/>
    <col min="9490" max="9490" width="15" style="6" bestFit="1" customWidth="1"/>
    <col min="9491" max="9491" width="14.75" style="6" bestFit="1" customWidth="1"/>
    <col min="9492" max="9492" width="14.625" style="6" bestFit="1" customWidth="1"/>
    <col min="9493" max="9493" width="13.75" style="6" bestFit="1" customWidth="1"/>
    <col min="9494" max="9494" width="14.25" style="6" bestFit="1" customWidth="1"/>
    <col min="9495" max="9495" width="15.125" style="6" customWidth="1"/>
    <col min="9496" max="9496" width="20.5" style="6" bestFit="1" customWidth="1"/>
    <col min="9497" max="9497" width="27.875" style="6" bestFit="1" customWidth="1"/>
    <col min="9498" max="9498" width="6.875" style="6" bestFit="1" customWidth="1"/>
    <col min="9499" max="9499" width="5" style="6" bestFit="1" customWidth="1"/>
    <col min="9500" max="9500" width="8" style="6" bestFit="1" customWidth="1"/>
    <col min="9501" max="9501" width="11.875" style="6" bestFit="1" customWidth="1"/>
    <col min="9502" max="9730" width="9" style="6"/>
    <col min="9731" max="9731" width="3.875" style="6" bestFit="1" customWidth="1"/>
    <col min="9732" max="9732" width="16" style="6" bestFit="1" customWidth="1"/>
    <col min="9733" max="9733" width="16.625" style="6" bestFit="1" customWidth="1"/>
    <col min="9734" max="9734" width="13.5" style="6" bestFit="1" customWidth="1"/>
    <col min="9735" max="9736" width="10.875" style="6" bestFit="1" customWidth="1"/>
    <col min="9737" max="9737" width="6.25" style="6" bestFit="1" customWidth="1"/>
    <col min="9738" max="9738" width="8.875" style="6" bestFit="1" customWidth="1"/>
    <col min="9739" max="9739" width="13.875" style="6" bestFit="1" customWidth="1"/>
    <col min="9740" max="9740" width="13.25" style="6" bestFit="1" customWidth="1"/>
    <col min="9741" max="9741" width="16" style="6" bestFit="1" customWidth="1"/>
    <col min="9742" max="9742" width="11.625" style="6" bestFit="1" customWidth="1"/>
    <col min="9743" max="9743" width="16.875" style="6" customWidth="1"/>
    <col min="9744" max="9744" width="13.25" style="6" customWidth="1"/>
    <col min="9745" max="9745" width="18.375" style="6" bestFit="1" customWidth="1"/>
    <col min="9746" max="9746" width="15" style="6" bestFit="1" customWidth="1"/>
    <col min="9747" max="9747" width="14.75" style="6" bestFit="1" customWidth="1"/>
    <col min="9748" max="9748" width="14.625" style="6" bestFit="1" customWidth="1"/>
    <col min="9749" max="9749" width="13.75" style="6" bestFit="1" customWidth="1"/>
    <col min="9750" max="9750" width="14.25" style="6" bestFit="1" customWidth="1"/>
    <col min="9751" max="9751" width="15.125" style="6" customWidth="1"/>
    <col min="9752" max="9752" width="20.5" style="6" bestFit="1" customWidth="1"/>
    <col min="9753" max="9753" width="27.875" style="6" bestFit="1" customWidth="1"/>
    <col min="9754" max="9754" width="6.875" style="6" bestFit="1" customWidth="1"/>
    <col min="9755" max="9755" width="5" style="6" bestFit="1" customWidth="1"/>
    <col min="9756" max="9756" width="8" style="6" bestFit="1" customWidth="1"/>
    <col min="9757" max="9757" width="11.875" style="6" bestFit="1" customWidth="1"/>
    <col min="9758" max="9986" width="9" style="6"/>
    <col min="9987" max="9987" width="3.875" style="6" bestFit="1" customWidth="1"/>
    <col min="9988" max="9988" width="16" style="6" bestFit="1" customWidth="1"/>
    <col min="9989" max="9989" width="16.625" style="6" bestFit="1" customWidth="1"/>
    <col min="9990" max="9990" width="13.5" style="6" bestFit="1" customWidth="1"/>
    <col min="9991" max="9992" width="10.875" style="6" bestFit="1" customWidth="1"/>
    <col min="9993" max="9993" width="6.25" style="6" bestFit="1" customWidth="1"/>
    <col min="9994" max="9994" width="8.875" style="6" bestFit="1" customWidth="1"/>
    <col min="9995" max="9995" width="13.875" style="6" bestFit="1" customWidth="1"/>
    <col min="9996" max="9996" width="13.25" style="6" bestFit="1" customWidth="1"/>
    <col min="9997" max="9997" width="16" style="6" bestFit="1" customWidth="1"/>
    <col min="9998" max="9998" width="11.625" style="6" bestFit="1" customWidth="1"/>
    <col min="9999" max="9999" width="16.875" style="6" customWidth="1"/>
    <col min="10000" max="10000" width="13.25" style="6" customWidth="1"/>
    <col min="10001" max="10001" width="18.375" style="6" bestFit="1" customWidth="1"/>
    <col min="10002" max="10002" width="15" style="6" bestFit="1" customWidth="1"/>
    <col min="10003" max="10003" width="14.75" style="6" bestFit="1" customWidth="1"/>
    <col min="10004" max="10004" width="14.625" style="6" bestFit="1" customWidth="1"/>
    <col min="10005" max="10005" width="13.75" style="6" bestFit="1" customWidth="1"/>
    <col min="10006" max="10006" width="14.25" style="6" bestFit="1" customWidth="1"/>
    <col min="10007" max="10007" width="15.125" style="6" customWidth="1"/>
    <col min="10008" max="10008" width="20.5" style="6" bestFit="1" customWidth="1"/>
    <col min="10009" max="10009" width="27.875" style="6" bestFit="1" customWidth="1"/>
    <col min="10010" max="10010" width="6.875" style="6" bestFit="1" customWidth="1"/>
    <col min="10011" max="10011" width="5" style="6" bestFit="1" customWidth="1"/>
    <col min="10012" max="10012" width="8" style="6" bestFit="1" customWidth="1"/>
    <col min="10013" max="10013" width="11.875" style="6" bestFit="1" customWidth="1"/>
    <col min="10014" max="10242" width="9" style="6"/>
    <col min="10243" max="10243" width="3.875" style="6" bestFit="1" customWidth="1"/>
    <col min="10244" max="10244" width="16" style="6" bestFit="1" customWidth="1"/>
    <col min="10245" max="10245" width="16.625" style="6" bestFit="1" customWidth="1"/>
    <col min="10246" max="10246" width="13.5" style="6" bestFit="1" customWidth="1"/>
    <col min="10247" max="10248" width="10.875" style="6" bestFit="1" customWidth="1"/>
    <col min="10249" max="10249" width="6.25" style="6" bestFit="1" customWidth="1"/>
    <col min="10250" max="10250" width="8.875" style="6" bestFit="1" customWidth="1"/>
    <col min="10251" max="10251" width="13.875" style="6" bestFit="1" customWidth="1"/>
    <col min="10252" max="10252" width="13.25" style="6" bestFit="1" customWidth="1"/>
    <col min="10253" max="10253" width="16" style="6" bestFit="1" customWidth="1"/>
    <col min="10254" max="10254" width="11.625" style="6" bestFit="1" customWidth="1"/>
    <col min="10255" max="10255" width="16.875" style="6" customWidth="1"/>
    <col min="10256" max="10256" width="13.25" style="6" customWidth="1"/>
    <col min="10257" max="10257" width="18.375" style="6" bestFit="1" customWidth="1"/>
    <col min="10258" max="10258" width="15" style="6" bestFit="1" customWidth="1"/>
    <col min="10259" max="10259" width="14.75" style="6" bestFit="1" customWidth="1"/>
    <col min="10260" max="10260" width="14.625" style="6" bestFit="1" customWidth="1"/>
    <col min="10261" max="10261" width="13.75" style="6" bestFit="1" customWidth="1"/>
    <col min="10262" max="10262" width="14.25" style="6" bestFit="1" customWidth="1"/>
    <col min="10263" max="10263" width="15.125" style="6" customWidth="1"/>
    <col min="10264" max="10264" width="20.5" style="6" bestFit="1" customWidth="1"/>
    <col min="10265" max="10265" width="27.875" style="6" bestFit="1" customWidth="1"/>
    <col min="10266" max="10266" width="6.875" style="6" bestFit="1" customWidth="1"/>
    <col min="10267" max="10267" width="5" style="6" bestFit="1" customWidth="1"/>
    <col min="10268" max="10268" width="8" style="6" bestFit="1" customWidth="1"/>
    <col min="10269" max="10269" width="11.875" style="6" bestFit="1" customWidth="1"/>
    <col min="10270" max="10498" width="9" style="6"/>
    <col min="10499" max="10499" width="3.875" style="6" bestFit="1" customWidth="1"/>
    <col min="10500" max="10500" width="16" style="6" bestFit="1" customWidth="1"/>
    <col min="10501" max="10501" width="16.625" style="6" bestFit="1" customWidth="1"/>
    <col min="10502" max="10502" width="13.5" style="6" bestFit="1" customWidth="1"/>
    <col min="10503" max="10504" width="10.875" style="6" bestFit="1" customWidth="1"/>
    <col min="10505" max="10505" width="6.25" style="6" bestFit="1" customWidth="1"/>
    <col min="10506" max="10506" width="8.875" style="6" bestFit="1" customWidth="1"/>
    <col min="10507" max="10507" width="13.875" style="6" bestFit="1" customWidth="1"/>
    <col min="10508" max="10508" width="13.25" style="6" bestFit="1" customWidth="1"/>
    <col min="10509" max="10509" width="16" style="6" bestFit="1" customWidth="1"/>
    <col min="10510" max="10510" width="11.625" style="6" bestFit="1" customWidth="1"/>
    <col min="10511" max="10511" width="16.875" style="6" customWidth="1"/>
    <col min="10512" max="10512" width="13.25" style="6" customWidth="1"/>
    <col min="10513" max="10513" width="18.375" style="6" bestFit="1" customWidth="1"/>
    <col min="10514" max="10514" width="15" style="6" bestFit="1" customWidth="1"/>
    <col min="10515" max="10515" width="14.75" style="6" bestFit="1" customWidth="1"/>
    <col min="10516" max="10516" width="14.625" style="6" bestFit="1" customWidth="1"/>
    <col min="10517" max="10517" width="13.75" style="6" bestFit="1" customWidth="1"/>
    <col min="10518" max="10518" width="14.25" style="6" bestFit="1" customWidth="1"/>
    <col min="10519" max="10519" width="15.125" style="6" customWidth="1"/>
    <col min="10520" max="10520" width="20.5" style="6" bestFit="1" customWidth="1"/>
    <col min="10521" max="10521" width="27.875" style="6" bestFit="1" customWidth="1"/>
    <col min="10522" max="10522" width="6.875" style="6" bestFit="1" customWidth="1"/>
    <col min="10523" max="10523" width="5" style="6" bestFit="1" customWidth="1"/>
    <col min="10524" max="10524" width="8" style="6" bestFit="1" customWidth="1"/>
    <col min="10525" max="10525" width="11.875" style="6" bestFit="1" customWidth="1"/>
    <col min="10526" max="10754" width="9" style="6"/>
    <col min="10755" max="10755" width="3.875" style="6" bestFit="1" customWidth="1"/>
    <col min="10756" max="10756" width="16" style="6" bestFit="1" customWidth="1"/>
    <col min="10757" max="10757" width="16.625" style="6" bestFit="1" customWidth="1"/>
    <col min="10758" max="10758" width="13.5" style="6" bestFit="1" customWidth="1"/>
    <col min="10759" max="10760" width="10.875" style="6" bestFit="1" customWidth="1"/>
    <col min="10761" max="10761" width="6.25" style="6" bestFit="1" customWidth="1"/>
    <col min="10762" max="10762" width="8.875" style="6" bestFit="1" customWidth="1"/>
    <col min="10763" max="10763" width="13.875" style="6" bestFit="1" customWidth="1"/>
    <col min="10764" max="10764" width="13.25" style="6" bestFit="1" customWidth="1"/>
    <col min="10765" max="10765" width="16" style="6" bestFit="1" customWidth="1"/>
    <col min="10766" max="10766" width="11.625" style="6" bestFit="1" customWidth="1"/>
    <col min="10767" max="10767" width="16.875" style="6" customWidth="1"/>
    <col min="10768" max="10768" width="13.25" style="6" customWidth="1"/>
    <col min="10769" max="10769" width="18.375" style="6" bestFit="1" customWidth="1"/>
    <col min="10770" max="10770" width="15" style="6" bestFit="1" customWidth="1"/>
    <col min="10771" max="10771" width="14.75" style="6" bestFit="1" customWidth="1"/>
    <col min="10772" max="10772" width="14.625" style="6" bestFit="1" customWidth="1"/>
    <col min="10773" max="10773" width="13.75" style="6" bestFit="1" customWidth="1"/>
    <col min="10774" max="10774" width="14.25" style="6" bestFit="1" customWidth="1"/>
    <col min="10775" max="10775" width="15.125" style="6" customWidth="1"/>
    <col min="10776" max="10776" width="20.5" style="6" bestFit="1" customWidth="1"/>
    <col min="10777" max="10777" width="27.875" style="6" bestFit="1" customWidth="1"/>
    <col min="10778" max="10778" width="6.875" style="6" bestFit="1" customWidth="1"/>
    <col min="10779" max="10779" width="5" style="6" bestFit="1" customWidth="1"/>
    <col min="10780" max="10780" width="8" style="6" bestFit="1" customWidth="1"/>
    <col min="10781" max="10781" width="11.875" style="6" bestFit="1" customWidth="1"/>
    <col min="10782" max="11010" width="9" style="6"/>
    <col min="11011" max="11011" width="3.875" style="6" bestFit="1" customWidth="1"/>
    <col min="11012" max="11012" width="16" style="6" bestFit="1" customWidth="1"/>
    <col min="11013" max="11013" width="16.625" style="6" bestFit="1" customWidth="1"/>
    <col min="11014" max="11014" width="13.5" style="6" bestFit="1" customWidth="1"/>
    <col min="11015" max="11016" width="10.875" style="6" bestFit="1" customWidth="1"/>
    <col min="11017" max="11017" width="6.25" style="6" bestFit="1" customWidth="1"/>
    <col min="11018" max="11018" width="8.875" style="6" bestFit="1" customWidth="1"/>
    <col min="11019" max="11019" width="13.875" style="6" bestFit="1" customWidth="1"/>
    <col min="11020" max="11020" width="13.25" style="6" bestFit="1" customWidth="1"/>
    <col min="11021" max="11021" width="16" style="6" bestFit="1" customWidth="1"/>
    <col min="11022" max="11022" width="11.625" style="6" bestFit="1" customWidth="1"/>
    <col min="11023" max="11023" width="16.875" style="6" customWidth="1"/>
    <col min="11024" max="11024" width="13.25" style="6" customWidth="1"/>
    <col min="11025" max="11025" width="18.375" style="6" bestFit="1" customWidth="1"/>
    <col min="11026" max="11026" width="15" style="6" bestFit="1" customWidth="1"/>
    <col min="11027" max="11027" width="14.75" style="6" bestFit="1" customWidth="1"/>
    <col min="11028" max="11028" width="14.625" style="6" bestFit="1" customWidth="1"/>
    <col min="11029" max="11029" width="13.75" style="6" bestFit="1" customWidth="1"/>
    <col min="11030" max="11030" width="14.25" style="6" bestFit="1" customWidth="1"/>
    <col min="11031" max="11031" width="15.125" style="6" customWidth="1"/>
    <col min="11032" max="11032" width="20.5" style="6" bestFit="1" customWidth="1"/>
    <col min="11033" max="11033" width="27.875" style="6" bestFit="1" customWidth="1"/>
    <col min="11034" max="11034" width="6.875" style="6" bestFit="1" customWidth="1"/>
    <col min="11035" max="11035" width="5" style="6" bestFit="1" customWidth="1"/>
    <col min="11036" max="11036" width="8" style="6" bestFit="1" customWidth="1"/>
    <col min="11037" max="11037" width="11.875" style="6" bestFit="1" customWidth="1"/>
    <col min="11038" max="11266" width="9" style="6"/>
    <col min="11267" max="11267" width="3.875" style="6" bestFit="1" customWidth="1"/>
    <col min="11268" max="11268" width="16" style="6" bestFit="1" customWidth="1"/>
    <col min="11269" max="11269" width="16.625" style="6" bestFit="1" customWidth="1"/>
    <col min="11270" max="11270" width="13.5" style="6" bestFit="1" customWidth="1"/>
    <col min="11271" max="11272" width="10.875" style="6" bestFit="1" customWidth="1"/>
    <col min="11273" max="11273" width="6.25" style="6" bestFit="1" customWidth="1"/>
    <col min="11274" max="11274" width="8.875" style="6" bestFit="1" customWidth="1"/>
    <col min="11275" max="11275" width="13.875" style="6" bestFit="1" customWidth="1"/>
    <col min="11276" max="11276" width="13.25" style="6" bestFit="1" customWidth="1"/>
    <col min="11277" max="11277" width="16" style="6" bestFit="1" customWidth="1"/>
    <col min="11278" max="11278" width="11.625" style="6" bestFit="1" customWidth="1"/>
    <col min="11279" max="11279" width="16.875" style="6" customWidth="1"/>
    <col min="11280" max="11280" width="13.25" style="6" customWidth="1"/>
    <col min="11281" max="11281" width="18.375" style="6" bestFit="1" customWidth="1"/>
    <col min="11282" max="11282" width="15" style="6" bestFit="1" customWidth="1"/>
    <col min="11283" max="11283" width="14.75" style="6" bestFit="1" customWidth="1"/>
    <col min="11284" max="11284" width="14.625" style="6" bestFit="1" customWidth="1"/>
    <col min="11285" max="11285" width="13.75" style="6" bestFit="1" customWidth="1"/>
    <col min="11286" max="11286" width="14.25" style="6" bestFit="1" customWidth="1"/>
    <col min="11287" max="11287" width="15.125" style="6" customWidth="1"/>
    <col min="11288" max="11288" width="20.5" style="6" bestFit="1" customWidth="1"/>
    <col min="11289" max="11289" width="27.875" style="6" bestFit="1" customWidth="1"/>
    <col min="11290" max="11290" width="6.875" style="6" bestFit="1" customWidth="1"/>
    <col min="11291" max="11291" width="5" style="6" bestFit="1" customWidth="1"/>
    <col min="11292" max="11292" width="8" style="6" bestFit="1" customWidth="1"/>
    <col min="11293" max="11293" width="11.875" style="6" bestFit="1" customWidth="1"/>
    <col min="11294" max="11522" width="9" style="6"/>
    <col min="11523" max="11523" width="3.875" style="6" bestFit="1" customWidth="1"/>
    <col min="11524" max="11524" width="16" style="6" bestFit="1" customWidth="1"/>
    <col min="11525" max="11525" width="16.625" style="6" bestFit="1" customWidth="1"/>
    <col min="11526" max="11526" width="13.5" style="6" bestFit="1" customWidth="1"/>
    <col min="11527" max="11528" width="10.875" style="6" bestFit="1" customWidth="1"/>
    <col min="11529" max="11529" width="6.25" style="6" bestFit="1" customWidth="1"/>
    <col min="11530" max="11530" width="8.875" style="6" bestFit="1" customWidth="1"/>
    <col min="11531" max="11531" width="13.875" style="6" bestFit="1" customWidth="1"/>
    <col min="11532" max="11532" width="13.25" style="6" bestFit="1" customWidth="1"/>
    <col min="11533" max="11533" width="16" style="6" bestFit="1" customWidth="1"/>
    <col min="11534" max="11534" width="11.625" style="6" bestFit="1" customWidth="1"/>
    <col min="11535" max="11535" width="16.875" style="6" customWidth="1"/>
    <col min="11536" max="11536" width="13.25" style="6" customWidth="1"/>
    <col min="11537" max="11537" width="18.375" style="6" bestFit="1" customWidth="1"/>
    <col min="11538" max="11538" width="15" style="6" bestFit="1" customWidth="1"/>
    <col min="11539" max="11539" width="14.75" style="6" bestFit="1" customWidth="1"/>
    <col min="11540" max="11540" width="14.625" style="6" bestFit="1" customWidth="1"/>
    <col min="11541" max="11541" width="13.75" style="6" bestFit="1" customWidth="1"/>
    <col min="11542" max="11542" width="14.25" style="6" bestFit="1" customWidth="1"/>
    <col min="11543" max="11543" width="15.125" style="6" customWidth="1"/>
    <col min="11544" max="11544" width="20.5" style="6" bestFit="1" customWidth="1"/>
    <col min="11545" max="11545" width="27.875" style="6" bestFit="1" customWidth="1"/>
    <col min="11546" max="11546" width="6.875" style="6" bestFit="1" customWidth="1"/>
    <col min="11547" max="11547" width="5" style="6" bestFit="1" customWidth="1"/>
    <col min="11548" max="11548" width="8" style="6" bestFit="1" customWidth="1"/>
    <col min="11549" max="11549" width="11.875" style="6" bestFit="1" customWidth="1"/>
    <col min="11550" max="11778" width="9" style="6"/>
    <col min="11779" max="11779" width="3.875" style="6" bestFit="1" customWidth="1"/>
    <col min="11780" max="11780" width="16" style="6" bestFit="1" customWidth="1"/>
    <col min="11781" max="11781" width="16.625" style="6" bestFit="1" customWidth="1"/>
    <col min="11782" max="11782" width="13.5" style="6" bestFit="1" customWidth="1"/>
    <col min="11783" max="11784" width="10.875" style="6" bestFit="1" customWidth="1"/>
    <col min="11785" max="11785" width="6.25" style="6" bestFit="1" customWidth="1"/>
    <col min="11786" max="11786" width="8.875" style="6" bestFit="1" customWidth="1"/>
    <col min="11787" max="11787" width="13.875" style="6" bestFit="1" customWidth="1"/>
    <col min="11788" max="11788" width="13.25" style="6" bestFit="1" customWidth="1"/>
    <col min="11789" max="11789" width="16" style="6" bestFit="1" customWidth="1"/>
    <col min="11790" max="11790" width="11.625" style="6" bestFit="1" customWidth="1"/>
    <col min="11791" max="11791" width="16.875" style="6" customWidth="1"/>
    <col min="11792" max="11792" width="13.25" style="6" customWidth="1"/>
    <col min="11793" max="11793" width="18.375" style="6" bestFit="1" customWidth="1"/>
    <col min="11794" max="11794" width="15" style="6" bestFit="1" customWidth="1"/>
    <col min="11795" max="11795" width="14.75" style="6" bestFit="1" customWidth="1"/>
    <col min="11796" max="11796" width="14.625" style="6" bestFit="1" customWidth="1"/>
    <col min="11797" max="11797" width="13.75" style="6" bestFit="1" customWidth="1"/>
    <col min="11798" max="11798" width="14.25" style="6" bestFit="1" customWidth="1"/>
    <col min="11799" max="11799" width="15.125" style="6" customWidth="1"/>
    <col min="11800" max="11800" width="20.5" style="6" bestFit="1" customWidth="1"/>
    <col min="11801" max="11801" width="27.875" style="6" bestFit="1" customWidth="1"/>
    <col min="11802" max="11802" width="6.875" style="6" bestFit="1" customWidth="1"/>
    <col min="11803" max="11803" width="5" style="6" bestFit="1" customWidth="1"/>
    <col min="11804" max="11804" width="8" style="6" bestFit="1" customWidth="1"/>
    <col min="11805" max="11805" width="11.875" style="6" bestFit="1" customWidth="1"/>
    <col min="11806" max="12034" width="9" style="6"/>
    <col min="12035" max="12035" width="3.875" style="6" bestFit="1" customWidth="1"/>
    <col min="12036" max="12036" width="16" style="6" bestFit="1" customWidth="1"/>
    <col min="12037" max="12037" width="16.625" style="6" bestFit="1" customWidth="1"/>
    <col min="12038" max="12038" width="13.5" style="6" bestFit="1" customWidth="1"/>
    <col min="12039" max="12040" width="10.875" style="6" bestFit="1" customWidth="1"/>
    <col min="12041" max="12041" width="6.25" style="6" bestFit="1" customWidth="1"/>
    <col min="12042" max="12042" width="8.875" style="6" bestFit="1" customWidth="1"/>
    <col min="12043" max="12043" width="13.875" style="6" bestFit="1" customWidth="1"/>
    <col min="12044" max="12044" width="13.25" style="6" bestFit="1" customWidth="1"/>
    <col min="12045" max="12045" width="16" style="6" bestFit="1" customWidth="1"/>
    <col min="12046" max="12046" width="11.625" style="6" bestFit="1" customWidth="1"/>
    <col min="12047" max="12047" width="16.875" style="6" customWidth="1"/>
    <col min="12048" max="12048" width="13.25" style="6" customWidth="1"/>
    <col min="12049" max="12049" width="18.375" style="6" bestFit="1" customWidth="1"/>
    <col min="12050" max="12050" width="15" style="6" bestFit="1" customWidth="1"/>
    <col min="12051" max="12051" width="14.75" style="6" bestFit="1" customWidth="1"/>
    <col min="12052" max="12052" width="14.625" style="6" bestFit="1" customWidth="1"/>
    <col min="12053" max="12053" width="13.75" style="6" bestFit="1" customWidth="1"/>
    <col min="12054" max="12054" width="14.25" style="6" bestFit="1" customWidth="1"/>
    <col min="12055" max="12055" width="15.125" style="6" customWidth="1"/>
    <col min="12056" max="12056" width="20.5" style="6" bestFit="1" customWidth="1"/>
    <col min="12057" max="12057" width="27.875" style="6" bestFit="1" customWidth="1"/>
    <col min="12058" max="12058" width="6.875" style="6" bestFit="1" customWidth="1"/>
    <col min="12059" max="12059" width="5" style="6" bestFit="1" customWidth="1"/>
    <col min="12060" max="12060" width="8" style="6" bestFit="1" customWidth="1"/>
    <col min="12061" max="12061" width="11.875" style="6" bestFit="1" customWidth="1"/>
    <col min="12062" max="12290" width="9" style="6"/>
    <col min="12291" max="12291" width="3.875" style="6" bestFit="1" customWidth="1"/>
    <col min="12292" max="12292" width="16" style="6" bestFit="1" customWidth="1"/>
    <col min="12293" max="12293" width="16.625" style="6" bestFit="1" customWidth="1"/>
    <col min="12294" max="12294" width="13.5" style="6" bestFit="1" customWidth="1"/>
    <col min="12295" max="12296" width="10.875" style="6" bestFit="1" customWidth="1"/>
    <col min="12297" max="12297" width="6.25" style="6" bestFit="1" customWidth="1"/>
    <col min="12298" max="12298" width="8.875" style="6" bestFit="1" customWidth="1"/>
    <col min="12299" max="12299" width="13.875" style="6" bestFit="1" customWidth="1"/>
    <col min="12300" max="12300" width="13.25" style="6" bestFit="1" customWidth="1"/>
    <col min="12301" max="12301" width="16" style="6" bestFit="1" customWidth="1"/>
    <col min="12302" max="12302" width="11.625" style="6" bestFit="1" customWidth="1"/>
    <col min="12303" max="12303" width="16.875" style="6" customWidth="1"/>
    <col min="12304" max="12304" width="13.25" style="6" customWidth="1"/>
    <col min="12305" max="12305" width="18.375" style="6" bestFit="1" customWidth="1"/>
    <col min="12306" max="12306" width="15" style="6" bestFit="1" customWidth="1"/>
    <col min="12307" max="12307" width="14.75" style="6" bestFit="1" customWidth="1"/>
    <col min="12308" max="12308" width="14.625" style="6" bestFit="1" customWidth="1"/>
    <col min="12309" max="12309" width="13.75" style="6" bestFit="1" customWidth="1"/>
    <col min="12310" max="12310" width="14.25" style="6" bestFit="1" customWidth="1"/>
    <col min="12311" max="12311" width="15.125" style="6" customWidth="1"/>
    <col min="12312" max="12312" width="20.5" style="6" bestFit="1" customWidth="1"/>
    <col min="12313" max="12313" width="27.875" style="6" bestFit="1" customWidth="1"/>
    <col min="12314" max="12314" width="6.875" style="6" bestFit="1" customWidth="1"/>
    <col min="12315" max="12315" width="5" style="6" bestFit="1" customWidth="1"/>
    <col min="12316" max="12316" width="8" style="6" bestFit="1" customWidth="1"/>
    <col min="12317" max="12317" width="11.875" style="6" bestFit="1" customWidth="1"/>
    <col min="12318" max="12546" width="9" style="6"/>
    <col min="12547" max="12547" width="3.875" style="6" bestFit="1" customWidth="1"/>
    <col min="12548" max="12548" width="16" style="6" bestFit="1" customWidth="1"/>
    <col min="12549" max="12549" width="16.625" style="6" bestFit="1" customWidth="1"/>
    <col min="12550" max="12550" width="13.5" style="6" bestFit="1" customWidth="1"/>
    <col min="12551" max="12552" width="10.875" style="6" bestFit="1" customWidth="1"/>
    <col min="12553" max="12553" width="6.25" style="6" bestFit="1" customWidth="1"/>
    <col min="12554" max="12554" width="8.875" style="6" bestFit="1" customWidth="1"/>
    <col min="12555" max="12555" width="13.875" style="6" bestFit="1" customWidth="1"/>
    <col min="12556" max="12556" width="13.25" style="6" bestFit="1" customWidth="1"/>
    <col min="12557" max="12557" width="16" style="6" bestFit="1" customWidth="1"/>
    <col min="12558" max="12558" width="11.625" style="6" bestFit="1" customWidth="1"/>
    <col min="12559" max="12559" width="16.875" style="6" customWidth="1"/>
    <col min="12560" max="12560" width="13.25" style="6" customWidth="1"/>
    <col min="12561" max="12561" width="18.375" style="6" bestFit="1" customWidth="1"/>
    <col min="12562" max="12562" width="15" style="6" bestFit="1" customWidth="1"/>
    <col min="12563" max="12563" width="14.75" style="6" bestFit="1" customWidth="1"/>
    <col min="12564" max="12564" width="14.625" style="6" bestFit="1" customWidth="1"/>
    <col min="12565" max="12565" width="13.75" style="6" bestFit="1" customWidth="1"/>
    <col min="12566" max="12566" width="14.25" style="6" bestFit="1" customWidth="1"/>
    <col min="12567" max="12567" width="15.125" style="6" customWidth="1"/>
    <col min="12568" max="12568" width="20.5" style="6" bestFit="1" customWidth="1"/>
    <col min="12569" max="12569" width="27.875" style="6" bestFit="1" customWidth="1"/>
    <col min="12570" max="12570" width="6.875" style="6" bestFit="1" customWidth="1"/>
    <col min="12571" max="12571" width="5" style="6" bestFit="1" customWidth="1"/>
    <col min="12572" max="12572" width="8" style="6" bestFit="1" customWidth="1"/>
    <col min="12573" max="12573" width="11.875" style="6" bestFit="1" customWidth="1"/>
    <col min="12574" max="12802" width="9" style="6"/>
    <col min="12803" max="12803" width="3.875" style="6" bestFit="1" customWidth="1"/>
    <col min="12804" max="12804" width="16" style="6" bestFit="1" customWidth="1"/>
    <col min="12805" max="12805" width="16.625" style="6" bestFit="1" customWidth="1"/>
    <col min="12806" max="12806" width="13.5" style="6" bestFit="1" customWidth="1"/>
    <col min="12807" max="12808" width="10.875" style="6" bestFit="1" customWidth="1"/>
    <col min="12809" max="12809" width="6.25" style="6" bestFit="1" customWidth="1"/>
    <col min="12810" max="12810" width="8.875" style="6" bestFit="1" customWidth="1"/>
    <col min="12811" max="12811" width="13.875" style="6" bestFit="1" customWidth="1"/>
    <col min="12812" max="12812" width="13.25" style="6" bestFit="1" customWidth="1"/>
    <col min="12813" max="12813" width="16" style="6" bestFit="1" customWidth="1"/>
    <col min="12814" max="12814" width="11.625" style="6" bestFit="1" customWidth="1"/>
    <col min="12815" max="12815" width="16.875" style="6" customWidth="1"/>
    <col min="12816" max="12816" width="13.25" style="6" customWidth="1"/>
    <col min="12817" max="12817" width="18.375" style="6" bestFit="1" customWidth="1"/>
    <col min="12818" max="12818" width="15" style="6" bestFit="1" customWidth="1"/>
    <col min="12819" max="12819" width="14.75" style="6" bestFit="1" customWidth="1"/>
    <col min="12820" max="12820" width="14.625" style="6" bestFit="1" customWidth="1"/>
    <col min="12821" max="12821" width="13.75" style="6" bestFit="1" customWidth="1"/>
    <col min="12822" max="12822" width="14.25" style="6" bestFit="1" customWidth="1"/>
    <col min="12823" max="12823" width="15.125" style="6" customWidth="1"/>
    <col min="12824" max="12824" width="20.5" style="6" bestFit="1" customWidth="1"/>
    <col min="12825" max="12825" width="27.875" style="6" bestFit="1" customWidth="1"/>
    <col min="12826" max="12826" width="6.875" style="6" bestFit="1" customWidth="1"/>
    <col min="12827" max="12827" width="5" style="6" bestFit="1" customWidth="1"/>
    <col min="12828" max="12828" width="8" style="6" bestFit="1" customWidth="1"/>
    <col min="12829" max="12829" width="11.875" style="6" bestFit="1" customWidth="1"/>
    <col min="12830" max="13058" width="9" style="6"/>
    <col min="13059" max="13059" width="3.875" style="6" bestFit="1" customWidth="1"/>
    <col min="13060" max="13060" width="16" style="6" bestFit="1" customWidth="1"/>
    <col min="13061" max="13061" width="16.625" style="6" bestFit="1" customWidth="1"/>
    <col min="13062" max="13062" width="13.5" style="6" bestFit="1" customWidth="1"/>
    <col min="13063" max="13064" width="10.875" style="6" bestFit="1" customWidth="1"/>
    <col min="13065" max="13065" width="6.25" style="6" bestFit="1" customWidth="1"/>
    <col min="13066" max="13066" width="8.875" style="6" bestFit="1" customWidth="1"/>
    <col min="13067" max="13067" width="13.875" style="6" bestFit="1" customWidth="1"/>
    <col min="13068" max="13068" width="13.25" style="6" bestFit="1" customWidth="1"/>
    <col min="13069" max="13069" width="16" style="6" bestFit="1" customWidth="1"/>
    <col min="13070" max="13070" width="11.625" style="6" bestFit="1" customWidth="1"/>
    <col min="13071" max="13071" width="16.875" style="6" customWidth="1"/>
    <col min="13072" max="13072" width="13.25" style="6" customWidth="1"/>
    <col min="13073" max="13073" width="18.375" style="6" bestFit="1" customWidth="1"/>
    <col min="13074" max="13074" width="15" style="6" bestFit="1" customWidth="1"/>
    <col min="13075" max="13075" width="14.75" style="6" bestFit="1" customWidth="1"/>
    <col min="13076" max="13076" width="14.625" style="6" bestFit="1" customWidth="1"/>
    <col min="13077" max="13077" width="13.75" style="6" bestFit="1" customWidth="1"/>
    <col min="13078" max="13078" width="14.25" style="6" bestFit="1" customWidth="1"/>
    <col min="13079" max="13079" width="15.125" style="6" customWidth="1"/>
    <col min="13080" max="13080" width="20.5" style="6" bestFit="1" customWidth="1"/>
    <col min="13081" max="13081" width="27.875" style="6" bestFit="1" customWidth="1"/>
    <col min="13082" max="13082" width="6.875" style="6" bestFit="1" customWidth="1"/>
    <col min="13083" max="13083" width="5" style="6" bestFit="1" customWidth="1"/>
    <col min="13084" max="13084" width="8" style="6" bestFit="1" customWidth="1"/>
    <col min="13085" max="13085" width="11.875" style="6" bestFit="1" customWidth="1"/>
    <col min="13086" max="13314" width="9" style="6"/>
    <col min="13315" max="13315" width="3.875" style="6" bestFit="1" customWidth="1"/>
    <col min="13316" max="13316" width="16" style="6" bestFit="1" customWidth="1"/>
    <col min="13317" max="13317" width="16.625" style="6" bestFit="1" customWidth="1"/>
    <col min="13318" max="13318" width="13.5" style="6" bestFit="1" customWidth="1"/>
    <col min="13319" max="13320" width="10.875" style="6" bestFit="1" customWidth="1"/>
    <col min="13321" max="13321" width="6.25" style="6" bestFit="1" customWidth="1"/>
    <col min="13322" max="13322" width="8.875" style="6" bestFit="1" customWidth="1"/>
    <col min="13323" max="13323" width="13.875" style="6" bestFit="1" customWidth="1"/>
    <col min="13324" max="13324" width="13.25" style="6" bestFit="1" customWidth="1"/>
    <col min="13325" max="13325" width="16" style="6" bestFit="1" customWidth="1"/>
    <col min="13326" max="13326" width="11.625" style="6" bestFit="1" customWidth="1"/>
    <col min="13327" max="13327" width="16.875" style="6" customWidth="1"/>
    <col min="13328" max="13328" width="13.25" style="6" customWidth="1"/>
    <col min="13329" max="13329" width="18.375" style="6" bestFit="1" customWidth="1"/>
    <col min="13330" max="13330" width="15" style="6" bestFit="1" customWidth="1"/>
    <col min="13331" max="13331" width="14.75" style="6" bestFit="1" customWidth="1"/>
    <col min="13332" max="13332" width="14.625" style="6" bestFit="1" customWidth="1"/>
    <col min="13333" max="13333" width="13.75" style="6" bestFit="1" customWidth="1"/>
    <col min="13334" max="13334" width="14.25" style="6" bestFit="1" customWidth="1"/>
    <col min="13335" max="13335" width="15.125" style="6" customWidth="1"/>
    <col min="13336" max="13336" width="20.5" style="6" bestFit="1" customWidth="1"/>
    <col min="13337" max="13337" width="27.875" style="6" bestFit="1" customWidth="1"/>
    <col min="13338" max="13338" width="6.875" style="6" bestFit="1" customWidth="1"/>
    <col min="13339" max="13339" width="5" style="6" bestFit="1" customWidth="1"/>
    <col min="13340" max="13340" width="8" style="6" bestFit="1" customWidth="1"/>
    <col min="13341" max="13341" width="11.875" style="6" bestFit="1" customWidth="1"/>
    <col min="13342" max="13570" width="9" style="6"/>
    <col min="13571" max="13571" width="3.875" style="6" bestFit="1" customWidth="1"/>
    <col min="13572" max="13572" width="16" style="6" bestFit="1" customWidth="1"/>
    <col min="13573" max="13573" width="16.625" style="6" bestFit="1" customWidth="1"/>
    <col min="13574" max="13574" width="13.5" style="6" bestFit="1" customWidth="1"/>
    <col min="13575" max="13576" width="10.875" style="6" bestFit="1" customWidth="1"/>
    <col min="13577" max="13577" width="6.25" style="6" bestFit="1" customWidth="1"/>
    <col min="13578" max="13578" width="8.875" style="6" bestFit="1" customWidth="1"/>
    <col min="13579" max="13579" width="13.875" style="6" bestFit="1" customWidth="1"/>
    <col min="13580" max="13580" width="13.25" style="6" bestFit="1" customWidth="1"/>
    <col min="13581" max="13581" width="16" style="6" bestFit="1" customWidth="1"/>
    <col min="13582" max="13582" width="11.625" style="6" bestFit="1" customWidth="1"/>
    <col min="13583" max="13583" width="16.875" style="6" customWidth="1"/>
    <col min="13584" max="13584" width="13.25" style="6" customWidth="1"/>
    <col min="13585" max="13585" width="18.375" style="6" bestFit="1" customWidth="1"/>
    <col min="13586" max="13586" width="15" style="6" bestFit="1" customWidth="1"/>
    <col min="13587" max="13587" width="14.75" style="6" bestFit="1" customWidth="1"/>
    <col min="13588" max="13588" width="14.625" style="6" bestFit="1" customWidth="1"/>
    <col min="13589" max="13589" width="13.75" style="6" bestFit="1" customWidth="1"/>
    <col min="13590" max="13590" width="14.25" style="6" bestFit="1" customWidth="1"/>
    <col min="13591" max="13591" width="15.125" style="6" customWidth="1"/>
    <col min="13592" max="13592" width="20.5" style="6" bestFit="1" customWidth="1"/>
    <col min="13593" max="13593" width="27.875" style="6" bestFit="1" customWidth="1"/>
    <col min="13594" max="13594" width="6.875" style="6" bestFit="1" customWidth="1"/>
    <col min="13595" max="13595" width="5" style="6" bestFit="1" customWidth="1"/>
    <col min="13596" max="13596" width="8" style="6" bestFit="1" customWidth="1"/>
    <col min="13597" max="13597" width="11.875" style="6" bestFit="1" customWidth="1"/>
    <col min="13598" max="13826" width="9" style="6"/>
    <col min="13827" max="13827" width="3.875" style="6" bestFit="1" customWidth="1"/>
    <col min="13828" max="13828" width="16" style="6" bestFit="1" customWidth="1"/>
    <col min="13829" max="13829" width="16.625" style="6" bestFit="1" customWidth="1"/>
    <col min="13830" max="13830" width="13.5" style="6" bestFit="1" customWidth="1"/>
    <col min="13831" max="13832" width="10.875" style="6" bestFit="1" customWidth="1"/>
    <col min="13833" max="13833" width="6.25" style="6" bestFit="1" customWidth="1"/>
    <col min="13834" max="13834" width="8.875" style="6" bestFit="1" customWidth="1"/>
    <col min="13835" max="13835" width="13.875" style="6" bestFit="1" customWidth="1"/>
    <col min="13836" max="13836" width="13.25" style="6" bestFit="1" customWidth="1"/>
    <col min="13837" max="13837" width="16" style="6" bestFit="1" customWidth="1"/>
    <col min="13838" max="13838" width="11.625" style="6" bestFit="1" customWidth="1"/>
    <col min="13839" max="13839" width="16.875" style="6" customWidth="1"/>
    <col min="13840" max="13840" width="13.25" style="6" customWidth="1"/>
    <col min="13841" max="13841" width="18.375" style="6" bestFit="1" customWidth="1"/>
    <col min="13842" max="13842" width="15" style="6" bestFit="1" customWidth="1"/>
    <col min="13843" max="13843" width="14.75" style="6" bestFit="1" customWidth="1"/>
    <col min="13844" max="13844" width="14.625" style="6" bestFit="1" customWidth="1"/>
    <col min="13845" max="13845" width="13.75" style="6" bestFit="1" customWidth="1"/>
    <col min="13846" max="13846" width="14.25" style="6" bestFit="1" customWidth="1"/>
    <col min="13847" max="13847" width="15.125" style="6" customWidth="1"/>
    <col min="13848" max="13848" width="20.5" style="6" bestFit="1" customWidth="1"/>
    <col min="13849" max="13849" width="27.875" style="6" bestFit="1" customWidth="1"/>
    <col min="13850" max="13850" width="6.875" style="6" bestFit="1" customWidth="1"/>
    <col min="13851" max="13851" width="5" style="6" bestFit="1" customWidth="1"/>
    <col min="13852" max="13852" width="8" style="6" bestFit="1" customWidth="1"/>
    <col min="13853" max="13853" width="11.875" style="6" bestFit="1" customWidth="1"/>
    <col min="13854" max="14082" width="9" style="6"/>
    <col min="14083" max="14083" width="3.875" style="6" bestFit="1" customWidth="1"/>
    <col min="14084" max="14084" width="16" style="6" bestFit="1" customWidth="1"/>
    <col min="14085" max="14085" width="16.625" style="6" bestFit="1" customWidth="1"/>
    <col min="14086" max="14086" width="13.5" style="6" bestFit="1" customWidth="1"/>
    <col min="14087" max="14088" width="10.875" style="6" bestFit="1" customWidth="1"/>
    <col min="14089" max="14089" width="6.25" style="6" bestFit="1" customWidth="1"/>
    <col min="14090" max="14090" width="8.875" style="6" bestFit="1" customWidth="1"/>
    <col min="14091" max="14091" width="13.875" style="6" bestFit="1" customWidth="1"/>
    <col min="14092" max="14092" width="13.25" style="6" bestFit="1" customWidth="1"/>
    <col min="14093" max="14093" width="16" style="6" bestFit="1" customWidth="1"/>
    <col min="14094" max="14094" width="11.625" style="6" bestFit="1" customWidth="1"/>
    <col min="14095" max="14095" width="16.875" style="6" customWidth="1"/>
    <col min="14096" max="14096" width="13.25" style="6" customWidth="1"/>
    <col min="14097" max="14097" width="18.375" style="6" bestFit="1" customWidth="1"/>
    <col min="14098" max="14098" width="15" style="6" bestFit="1" customWidth="1"/>
    <col min="14099" max="14099" width="14.75" style="6" bestFit="1" customWidth="1"/>
    <col min="14100" max="14100" width="14.625" style="6" bestFit="1" customWidth="1"/>
    <col min="14101" max="14101" width="13.75" style="6" bestFit="1" customWidth="1"/>
    <col min="14102" max="14102" width="14.25" style="6" bestFit="1" customWidth="1"/>
    <col min="14103" max="14103" width="15.125" style="6" customWidth="1"/>
    <col min="14104" max="14104" width="20.5" style="6" bestFit="1" customWidth="1"/>
    <col min="14105" max="14105" width="27.875" style="6" bestFit="1" customWidth="1"/>
    <col min="14106" max="14106" width="6.875" style="6" bestFit="1" customWidth="1"/>
    <col min="14107" max="14107" width="5" style="6" bestFit="1" customWidth="1"/>
    <col min="14108" max="14108" width="8" style="6" bestFit="1" customWidth="1"/>
    <col min="14109" max="14109" width="11.875" style="6" bestFit="1" customWidth="1"/>
    <col min="14110" max="14338" width="9" style="6"/>
    <col min="14339" max="14339" width="3.875" style="6" bestFit="1" customWidth="1"/>
    <col min="14340" max="14340" width="16" style="6" bestFit="1" customWidth="1"/>
    <col min="14341" max="14341" width="16.625" style="6" bestFit="1" customWidth="1"/>
    <col min="14342" max="14342" width="13.5" style="6" bestFit="1" customWidth="1"/>
    <col min="14343" max="14344" width="10.875" style="6" bestFit="1" customWidth="1"/>
    <col min="14345" max="14345" width="6.25" style="6" bestFit="1" customWidth="1"/>
    <col min="14346" max="14346" width="8.875" style="6" bestFit="1" customWidth="1"/>
    <col min="14347" max="14347" width="13.875" style="6" bestFit="1" customWidth="1"/>
    <col min="14348" max="14348" width="13.25" style="6" bestFit="1" customWidth="1"/>
    <col min="14349" max="14349" width="16" style="6" bestFit="1" customWidth="1"/>
    <col min="14350" max="14350" width="11.625" style="6" bestFit="1" customWidth="1"/>
    <col min="14351" max="14351" width="16.875" style="6" customWidth="1"/>
    <col min="14352" max="14352" width="13.25" style="6" customWidth="1"/>
    <col min="14353" max="14353" width="18.375" style="6" bestFit="1" customWidth="1"/>
    <col min="14354" max="14354" width="15" style="6" bestFit="1" customWidth="1"/>
    <col min="14355" max="14355" width="14.75" style="6" bestFit="1" customWidth="1"/>
    <col min="14356" max="14356" width="14.625" style="6" bestFit="1" customWidth="1"/>
    <col min="14357" max="14357" width="13.75" style="6" bestFit="1" customWidth="1"/>
    <col min="14358" max="14358" width="14.25" style="6" bestFit="1" customWidth="1"/>
    <col min="14359" max="14359" width="15.125" style="6" customWidth="1"/>
    <col min="14360" max="14360" width="20.5" style="6" bestFit="1" customWidth="1"/>
    <col min="14361" max="14361" width="27.875" style="6" bestFit="1" customWidth="1"/>
    <col min="14362" max="14362" width="6.875" style="6" bestFit="1" customWidth="1"/>
    <col min="14363" max="14363" width="5" style="6" bestFit="1" customWidth="1"/>
    <col min="14364" max="14364" width="8" style="6" bestFit="1" customWidth="1"/>
    <col min="14365" max="14365" width="11.875" style="6" bestFit="1" customWidth="1"/>
    <col min="14366" max="14594" width="9" style="6"/>
    <col min="14595" max="14595" width="3.875" style="6" bestFit="1" customWidth="1"/>
    <col min="14596" max="14596" width="16" style="6" bestFit="1" customWidth="1"/>
    <col min="14597" max="14597" width="16.625" style="6" bestFit="1" customWidth="1"/>
    <col min="14598" max="14598" width="13.5" style="6" bestFit="1" customWidth="1"/>
    <col min="14599" max="14600" width="10.875" style="6" bestFit="1" customWidth="1"/>
    <col min="14601" max="14601" width="6.25" style="6" bestFit="1" customWidth="1"/>
    <col min="14602" max="14602" width="8.875" style="6" bestFit="1" customWidth="1"/>
    <col min="14603" max="14603" width="13.875" style="6" bestFit="1" customWidth="1"/>
    <col min="14604" max="14604" width="13.25" style="6" bestFit="1" customWidth="1"/>
    <col min="14605" max="14605" width="16" style="6" bestFit="1" customWidth="1"/>
    <col min="14606" max="14606" width="11.625" style="6" bestFit="1" customWidth="1"/>
    <col min="14607" max="14607" width="16.875" style="6" customWidth="1"/>
    <col min="14608" max="14608" width="13.25" style="6" customWidth="1"/>
    <col min="14609" max="14609" width="18.375" style="6" bestFit="1" customWidth="1"/>
    <col min="14610" max="14610" width="15" style="6" bestFit="1" customWidth="1"/>
    <col min="14611" max="14611" width="14.75" style="6" bestFit="1" customWidth="1"/>
    <col min="14612" max="14612" width="14.625" style="6" bestFit="1" customWidth="1"/>
    <col min="14613" max="14613" width="13.75" style="6" bestFit="1" customWidth="1"/>
    <col min="14614" max="14614" width="14.25" style="6" bestFit="1" customWidth="1"/>
    <col min="14615" max="14615" width="15.125" style="6" customWidth="1"/>
    <col min="14616" max="14616" width="20.5" style="6" bestFit="1" customWidth="1"/>
    <col min="14617" max="14617" width="27.875" style="6" bestFit="1" customWidth="1"/>
    <col min="14618" max="14618" width="6.875" style="6" bestFit="1" customWidth="1"/>
    <col min="14619" max="14619" width="5" style="6" bestFit="1" customWidth="1"/>
    <col min="14620" max="14620" width="8" style="6" bestFit="1" customWidth="1"/>
    <col min="14621" max="14621" width="11.875" style="6" bestFit="1" customWidth="1"/>
    <col min="14622" max="14850" width="9" style="6"/>
    <col min="14851" max="14851" width="3.875" style="6" bestFit="1" customWidth="1"/>
    <col min="14852" max="14852" width="16" style="6" bestFit="1" customWidth="1"/>
    <col min="14853" max="14853" width="16.625" style="6" bestFit="1" customWidth="1"/>
    <col min="14854" max="14854" width="13.5" style="6" bestFit="1" customWidth="1"/>
    <col min="14855" max="14856" width="10.875" style="6" bestFit="1" customWidth="1"/>
    <col min="14857" max="14857" width="6.25" style="6" bestFit="1" customWidth="1"/>
    <col min="14858" max="14858" width="8.875" style="6" bestFit="1" customWidth="1"/>
    <col min="14859" max="14859" width="13.875" style="6" bestFit="1" customWidth="1"/>
    <col min="14860" max="14860" width="13.25" style="6" bestFit="1" customWidth="1"/>
    <col min="14861" max="14861" width="16" style="6" bestFit="1" customWidth="1"/>
    <col min="14862" max="14862" width="11.625" style="6" bestFit="1" customWidth="1"/>
    <col min="14863" max="14863" width="16.875" style="6" customWidth="1"/>
    <col min="14864" max="14864" width="13.25" style="6" customWidth="1"/>
    <col min="14865" max="14865" width="18.375" style="6" bestFit="1" customWidth="1"/>
    <col min="14866" max="14866" width="15" style="6" bestFit="1" customWidth="1"/>
    <col min="14867" max="14867" width="14.75" style="6" bestFit="1" customWidth="1"/>
    <col min="14868" max="14868" width="14.625" style="6" bestFit="1" customWidth="1"/>
    <col min="14869" max="14869" width="13.75" style="6" bestFit="1" customWidth="1"/>
    <col min="14870" max="14870" width="14.25" style="6" bestFit="1" customWidth="1"/>
    <col min="14871" max="14871" width="15.125" style="6" customWidth="1"/>
    <col min="14872" max="14872" width="20.5" style="6" bestFit="1" customWidth="1"/>
    <col min="14873" max="14873" width="27.875" style="6" bestFit="1" customWidth="1"/>
    <col min="14874" max="14874" width="6.875" style="6" bestFit="1" customWidth="1"/>
    <col min="14875" max="14875" width="5" style="6" bestFit="1" customWidth="1"/>
    <col min="14876" max="14876" width="8" style="6" bestFit="1" customWidth="1"/>
    <col min="14877" max="14877" width="11.875" style="6" bestFit="1" customWidth="1"/>
    <col min="14878" max="15106" width="9" style="6"/>
    <col min="15107" max="15107" width="3.875" style="6" bestFit="1" customWidth="1"/>
    <col min="15108" max="15108" width="16" style="6" bestFit="1" customWidth="1"/>
    <col min="15109" max="15109" width="16.625" style="6" bestFit="1" customWidth="1"/>
    <col min="15110" max="15110" width="13.5" style="6" bestFit="1" customWidth="1"/>
    <col min="15111" max="15112" width="10.875" style="6" bestFit="1" customWidth="1"/>
    <col min="15113" max="15113" width="6.25" style="6" bestFit="1" customWidth="1"/>
    <col min="15114" max="15114" width="8.875" style="6" bestFit="1" customWidth="1"/>
    <col min="15115" max="15115" width="13.875" style="6" bestFit="1" customWidth="1"/>
    <col min="15116" max="15116" width="13.25" style="6" bestFit="1" customWidth="1"/>
    <col min="15117" max="15117" width="16" style="6" bestFit="1" customWidth="1"/>
    <col min="15118" max="15118" width="11.625" style="6" bestFit="1" customWidth="1"/>
    <col min="15119" max="15119" width="16.875" style="6" customWidth="1"/>
    <col min="15120" max="15120" width="13.25" style="6" customWidth="1"/>
    <col min="15121" max="15121" width="18.375" style="6" bestFit="1" customWidth="1"/>
    <col min="15122" max="15122" width="15" style="6" bestFit="1" customWidth="1"/>
    <col min="15123" max="15123" width="14.75" style="6" bestFit="1" customWidth="1"/>
    <col min="15124" max="15124" width="14.625" style="6" bestFit="1" customWidth="1"/>
    <col min="15125" max="15125" width="13.75" style="6" bestFit="1" customWidth="1"/>
    <col min="15126" max="15126" width="14.25" style="6" bestFit="1" customWidth="1"/>
    <col min="15127" max="15127" width="15.125" style="6" customWidth="1"/>
    <col min="15128" max="15128" width="20.5" style="6" bestFit="1" customWidth="1"/>
    <col min="15129" max="15129" width="27.875" style="6" bestFit="1" customWidth="1"/>
    <col min="15130" max="15130" width="6.875" style="6" bestFit="1" customWidth="1"/>
    <col min="15131" max="15131" width="5" style="6" bestFit="1" customWidth="1"/>
    <col min="15132" max="15132" width="8" style="6" bestFit="1" customWidth="1"/>
    <col min="15133" max="15133" width="11.875" style="6" bestFit="1" customWidth="1"/>
    <col min="15134" max="15362" width="9" style="6"/>
    <col min="15363" max="15363" width="3.875" style="6" bestFit="1" customWidth="1"/>
    <col min="15364" max="15364" width="16" style="6" bestFit="1" customWidth="1"/>
    <col min="15365" max="15365" width="16.625" style="6" bestFit="1" customWidth="1"/>
    <col min="15366" max="15366" width="13.5" style="6" bestFit="1" customWidth="1"/>
    <col min="15367" max="15368" width="10.875" style="6" bestFit="1" customWidth="1"/>
    <col min="15369" max="15369" width="6.25" style="6" bestFit="1" customWidth="1"/>
    <col min="15370" max="15370" width="8.875" style="6" bestFit="1" customWidth="1"/>
    <col min="15371" max="15371" width="13.875" style="6" bestFit="1" customWidth="1"/>
    <col min="15372" max="15372" width="13.25" style="6" bestFit="1" customWidth="1"/>
    <col min="15373" max="15373" width="16" style="6" bestFit="1" customWidth="1"/>
    <col min="15374" max="15374" width="11.625" style="6" bestFit="1" customWidth="1"/>
    <col min="15375" max="15375" width="16.875" style="6" customWidth="1"/>
    <col min="15376" max="15376" width="13.25" style="6" customWidth="1"/>
    <col min="15377" max="15377" width="18.375" style="6" bestFit="1" customWidth="1"/>
    <col min="15378" max="15378" width="15" style="6" bestFit="1" customWidth="1"/>
    <col min="15379" max="15379" width="14.75" style="6" bestFit="1" customWidth="1"/>
    <col min="15380" max="15380" width="14.625" style="6" bestFit="1" customWidth="1"/>
    <col min="15381" max="15381" width="13.75" style="6" bestFit="1" customWidth="1"/>
    <col min="15382" max="15382" width="14.25" style="6" bestFit="1" customWidth="1"/>
    <col min="15383" max="15383" width="15.125" style="6" customWidth="1"/>
    <col min="15384" max="15384" width="20.5" style="6" bestFit="1" customWidth="1"/>
    <col min="15385" max="15385" width="27.875" style="6" bestFit="1" customWidth="1"/>
    <col min="15386" max="15386" width="6.875" style="6" bestFit="1" customWidth="1"/>
    <col min="15387" max="15387" width="5" style="6" bestFit="1" customWidth="1"/>
    <col min="15388" max="15388" width="8" style="6" bestFit="1" customWidth="1"/>
    <col min="15389" max="15389" width="11.875" style="6" bestFit="1" customWidth="1"/>
    <col min="15390" max="15618" width="9" style="6"/>
    <col min="15619" max="15619" width="3.875" style="6" bestFit="1" customWidth="1"/>
    <col min="15620" max="15620" width="16" style="6" bestFit="1" customWidth="1"/>
    <col min="15621" max="15621" width="16.625" style="6" bestFit="1" customWidth="1"/>
    <col min="15622" max="15622" width="13.5" style="6" bestFit="1" customWidth="1"/>
    <col min="15623" max="15624" width="10.875" style="6" bestFit="1" customWidth="1"/>
    <col min="15625" max="15625" width="6.25" style="6" bestFit="1" customWidth="1"/>
    <col min="15626" max="15626" width="8.875" style="6" bestFit="1" customWidth="1"/>
    <col min="15627" max="15627" width="13.875" style="6" bestFit="1" customWidth="1"/>
    <col min="15628" max="15628" width="13.25" style="6" bestFit="1" customWidth="1"/>
    <col min="15629" max="15629" width="16" style="6" bestFit="1" customWidth="1"/>
    <col min="15630" max="15630" width="11.625" style="6" bestFit="1" customWidth="1"/>
    <col min="15631" max="15631" width="16.875" style="6" customWidth="1"/>
    <col min="15632" max="15632" width="13.25" style="6" customWidth="1"/>
    <col min="15633" max="15633" width="18.375" style="6" bestFit="1" customWidth="1"/>
    <col min="15634" max="15634" width="15" style="6" bestFit="1" customWidth="1"/>
    <col min="15635" max="15635" width="14.75" style="6" bestFit="1" customWidth="1"/>
    <col min="15636" max="15636" width="14.625" style="6" bestFit="1" customWidth="1"/>
    <col min="15637" max="15637" width="13.75" style="6" bestFit="1" customWidth="1"/>
    <col min="15638" max="15638" width="14.25" style="6" bestFit="1" customWidth="1"/>
    <col min="15639" max="15639" width="15.125" style="6" customWidth="1"/>
    <col min="15640" max="15640" width="20.5" style="6" bestFit="1" customWidth="1"/>
    <col min="15641" max="15641" width="27.875" style="6" bestFit="1" customWidth="1"/>
    <col min="15642" max="15642" width="6.875" style="6" bestFit="1" customWidth="1"/>
    <col min="15643" max="15643" width="5" style="6" bestFit="1" customWidth="1"/>
    <col min="15644" max="15644" width="8" style="6" bestFit="1" customWidth="1"/>
    <col min="15645" max="15645" width="11.875" style="6" bestFit="1" customWidth="1"/>
    <col min="15646" max="15874" width="9" style="6"/>
    <col min="15875" max="15875" width="3.875" style="6" bestFit="1" customWidth="1"/>
    <col min="15876" max="15876" width="16" style="6" bestFit="1" customWidth="1"/>
    <col min="15877" max="15877" width="16.625" style="6" bestFit="1" customWidth="1"/>
    <col min="15878" max="15878" width="13.5" style="6" bestFit="1" customWidth="1"/>
    <col min="15879" max="15880" width="10.875" style="6" bestFit="1" customWidth="1"/>
    <col min="15881" max="15881" width="6.25" style="6" bestFit="1" customWidth="1"/>
    <col min="15882" max="15882" width="8.875" style="6" bestFit="1" customWidth="1"/>
    <col min="15883" max="15883" width="13.875" style="6" bestFit="1" customWidth="1"/>
    <col min="15884" max="15884" width="13.25" style="6" bestFit="1" customWidth="1"/>
    <col min="15885" max="15885" width="16" style="6" bestFit="1" customWidth="1"/>
    <col min="15886" max="15886" width="11.625" style="6" bestFit="1" customWidth="1"/>
    <col min="15887" max="15887" width="16.875" style="6" customWidth="1"/>
    <col min="15888" max="15888" width="13.25" style="6" customWidth="1"/>
    <col min="15889" max="15889" width="18.375" style="6" bestFit="1" customWidth="1"/>
    <col min="15890" max="15890" width="15" style="6" bestFit="1" customWidth="1"/>
    <col min="15891" max="15891" width="14.75" style="6" bestFit="1" customWidth="1"/>
    <col min="15892" max="15892" width="14.625" style="6" bestFit="1" customWidth="1"/>
    <col min="15893" max="15893" width="13.75" style="6" bestFit="1" customWidth="1"/>
    <col min="15894" max="15894" width="14.25" style="6" bestFit="1" customWidth="1"/>
    <col min="15895" max="15895" width="15.125" style="6" customWidth="1"/>
    <col min="15896" max="15896" width="20.5" style="6" bestFit="1" customWidth="1"/>
    <col min="15897" max="15897" width="27.875" style="6" bestFit="1" customWidth="1"/>
    <col min="15898" max="15898" width="6.875" style="6" bestFit="1" customWidth="1"/>
    <col min="15899" max="15899" width="5" style="6" bestFit="1" customWidth="1"/>
    <col min="15900" max="15900" width="8" style="6" bestFit="1" customWidth="1"/>
    <col min="15901" max="15901" width="11.875" style="6" bestFit="1" customWidth="1"/>
    <col min="15902" max="16130" width="9" style="6"/>
    <col min="16131" max="16131" width="3.875" style="6" bestFit="1" customWidth="1"/>
    <col min="16132" max="16132" width="16" style="6" bestFit="1" customWidth="1"/>
    <col min="16133" max="16133" width="16.625" style="6" bestFit="1" customWidth="1"/>
    <col min="16134" max="16134" width="13.5" style="6" bestFit="1" customWidth="1"/>
    <col min="16135" max="16136" width="10.875" style="6" bestFit="1" customWidth="1"/>
    <col min="16137" max="16137" width="6.25" style="6" bestFit="1" customWidth="1"/>
    <col min="16138" max="16138" width="8.875" style="6" bestFit="1" customWidth="1"/>
    <col min="16139" max="16139" width="13.875" style="6" bestFit="1" customWidth="1"/>
    <col min="16140" max="16140" width="13.25" style="6" bestFit="1" customWidth="1"/>
    <col min="16141" max="16141" width="16" style="6" bestFit="1" customWidth="1"/>
    <col min="16142" max="16142" width="11.625" style="6" bestFit="1" customWidth="1"/>
    <col min="16143" max="16143" width="16.875" style="6" customWidth="1"/>
    <col min="16144" max="16144" width="13.25" style="6" customWidth="1"/>
    <col min="16145" max="16145" width="18.375" style="6" bestFit="1" customWidth="1"/>
    <col min="16146" max="16146" width="15" style="6" bestFit="1" customWidth="1"/>
    <col min="16147" max="16147" width="14.75" style="6" bestFit="1" customWidth="1"/>
    <col min="16148" max="16148" width="14.625" style="6" bestFit="1" customWidth="1"/>
    <col min="16149" max="16149" width="13.75" style="6" bestFit="1" customWidth="1"/>
    <col min="16150" max="16150" width="14.25" style="6" bestFit="1" customWidth="1"/>
    <col min="16151" max="16151" width="15.125" style="6" customWidth="1"/>
    <col min="16152" max="16152" width="20.5" style="6" bestFit="1" customWidth="1"/>
    <col min="16153" max="16153" width="27.875" style="6" bestFit="1" customWidth="1"/>
    <col min="16154" max="16154" width="6.875" style="6" bestFit="1" customWidth="1"/>
    <col min="16155" max="16155" width="5" style="6" bestFit="1" customWidth="1"/>
    <col min="16156" max="16156" width="8" style="6" bestFit="1" customWidth="1"/>
    <col min="16157" max="16157" width="11.875" style="6" bestFit="1" customWidth="1"/>
    <col min="16158" max="16384" width="9" style="6"/>
  </cols>
  <sheetData>
    <row r="1" spans="1:45" s="95" customFormat="1" ht="59.1" customHeight="1">
      <c r="B1" s="7"/>
      <c r="C1" s="7"/>
      <c r="D1" s="7"/>
      <c r="E1" s="7"/>
      <c r="F1" s="7"/>
      <c r="G1" s="7"/>
      <c r="H1" s="7"/>
      <c r="I1" s="7"/>
      <c r="J1" s="7"/>
      <c r="K1" s="7"/>
      <c r="L1" s="7"/>
      <c r="M1" s="7"/>
      <c r="N1" s="7"/>
      <c r="O1" s="7"/>
      <c r="P1" s="7"/>
      <c r="Q1" s="7"/>
      <c r="R1" s="7"/>
      <c r="S1" s="9"/>
      <c r="T1" s="9"/>
      <c r="U1" s="9"/>
      <c r="V1" s="9"/>
      <c r="W1" s="9"/>
      <c r="X1" s="9"/>
      <c r="Y1" s="9"/>
      <c r="Z1" s="7"/>
      <c r="AA1" s="7"/>
      <c r="AB1" s="7"/>
      <c r="AC1" s="7"/>
    </row>
    <row r="2" spans="1:45" ht="18.75">
      <c r="E2" s="1"/>
      <c r="F2" s="1"/>
      <c r="G2" s="1"/>
      <c r="H2" s="1"/>
      <c r="I2" s="1"/>
      <c r="J2" s="1"/>
      <c r="K2" s="1"/>
      <c r="L2" s="1"/>
      <c r="M2" s="1"/>
      <c r="R2" s="24" t="s">
        <v>332</v>
      </c>
    </row>
    <row r="3" spans="1:45" ht="18.75">
      <c r="E3" s="1"/>
      <c r="F3" s="1"/>
      <c r="G3" s="1"/>
      <c r="H3" s="1"/>
      <c r="I3" s="1"/>
      <c r="J3" s="1"/>
      <c r="K3" s="1"/>
      <c r="L3" s="1"/>
      <c r="M3" s="1"/>
      <c r="R3" s="14" t="s">
        <v>1</v>
      </c>
    </row>
    <row r="4" spans="1:45" ht="18.75">
      <c r="E4" s="1"/>
      <c r="F4" s="1"/>
      <c r="G4" s="1"/>
      <c r="H4" s="1"/>
      <c r="I4" s="1"/>
      <c r="J4" s="1"/>
      <c r="K4" s="1"/>
      <c r="L4" s="1"/>
      <c r="M4" s="1"/>
      <c r="R4" s="14" t="s">
        <v>815</v>
      </c>
    </row>
    <row r="5" spans="1:45" s="95" customFormat="1" ht="15.75">
      <c r="A5" s="403" t="s">
        <v>379</v>
      </c>
      <c r="B5" s="403"/>
      <c r="C5" s="403"/>
      <c r="D5" s="403"/>
      <c r="E5" s="403"/>
      <c r="F5" s="403"/>
      <c r="G5" s="403"/>
      <c r="H5" s="403"/>
      <c r="I5" s="403"/>
      <c r="J5" s="403"/>
      <c r="K5" s="403"/>
      <c r="L5" s="403"/>
      <c r="M5" s="403"/>
      <c r="N5" s="403"/>
      <c r="O5" s="403"/>
      <c r="P5" s="403"/>
      <c r="Q5" s="403"/>
      <c r="R5" s="403"/>
      <c r="S5" s="9"/>
      <c r="T5" s="9"/>
      <c r="U5" s="9"/>
      <c r="V5" s="9"/>
      <c r="W5" s="9"/>
      <c r="X5" s="9"/>
      <c r="Y5" s="9"/>
      <c r="Z5" s="7"/>
      <c r="AA5" s="7"/>
      <c r="AB5" s="7"/>
      <c r="AC5" s="7"/>
    </row>
    <row r="6" spans="1:45" s="95" customFormat="1" ht="15.75">
      <c r="A6" s="105"/>
      <c r="B6" s="105"/>
      <c r="C6" s="105"/>
      <c r="D6" s="105"/>
      <c r="E6" s="105"/>
      <c r="F6" s="105"/>
      <c r="G6" s="105"/>
      <c r="H6" s="105"/>
      <c r="I6" s="105"/>
      <c r="J6" s="105"/>
      <c r="K6" s="105"/>
      <c r="L6" s="105"/>
      <c r="M6" s="105"/>
      <c r="N6" s="105"/>
      <c r="O6" s="105"/>
      <c r="P6" s="105"/>
      <c r="Q6" s="105"/>
      <c r="R6" s="105"/>
      <c r="S6" s="9"/>
      <c r="T6" s="9"/>
      <c r="U6" s="9"/>
      <c r="V6" s="9"/>
      <c r="W6" s="9"/>
      <c r="X6" s="9"/>
      <c r="Y6" s="9"/>
      <c r="Z6" s="7"/>
      <c r="AA6" s="7"/>
      <c r="AB6" s="7"/>
      <c r="AC6" s="7"/>
    </row>
    <row r="7" spans="1:45" ht="15.75">
      <c r="A7" s="417" t="s">
        <v>756</v>
      </c>
      <c r="B7" s="417"/>
      <c r="C7" s="417"/>
      <c r="D7" s="417"/>
      <c r="E7" s="417"/>
      <c r="F7" s="417"/>
      <c r="G7" s="417"/>
      <c r="H7" s="417"/>
      <c r="I7" s="417"/>
      <c r="J7" s="417"/>
      <c r="K7" s="417"/>
      <c r="L7" s="417"/>
      <c r="M7" s="417"/>
      <c r="N7" s="417"/>
      <c r="O7" s="417"/>
      <c r="P7" s="417"/>
      <c r="Q7" s="417"/>
      <c r="R7" s="417"/>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row>
    <row r="8" spans="1:45" s="80" customFormat="1" ht="15.75">
      <c r="A8" s="358" t="s">
        <v>292</v>
      </c>
      <c r="B8" s="358"/>
      <c r="C8" s="358"/>
      <c r="D8" s="358"/>
      <c r="E8" s="358"/>
      <c r="F8" s="358"/>
      <c r="G8" s="358"/>
      <c r="H8" s="358"/>
      <c r="I8" s="358"/>
      <c r="J8" s="358"/>
      <c r="K8" s="358"/>
      <c r="L8" s="358"/>
      <c r="M8" s="358"/>
      <c r="N8" s="358"/>
      <c r="O8" s="358"/>
      <c r="P8" s="358"/>
      <c r="Q8" s="358"/>
      <c r="R8" s="358"/>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row>
    <row r="9" spans="1:45" s="80" customFormat="1" ht="15.75">
      <c r="A9" s="120"/>
      <c r="B9" s="120"/>
      <c r="C9" s="120"/>
      <c r="D9" s="120"/>
      <c r="E9" s="120"/>
      <c r="F9" s="120"/>
      <c r="G9" s="120"/>
      <c r="H9" s="120"/>
      <c r="I9" s="120"/>
      <c r="J9" s="120"/>
      <c r="K9" s="120"/>
      <c r="L9" s="120"/>
      <c r="M9" s="120"/>
      <c r="N9" s="120"/>
      <c r="O9" s="120"/>
      <c r="P9" s="120"/>
      <c r="Q9" s="120"/>
      <c r="R9" s="120"/>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row>
    <row r="10" spans="1:45" ht="15.75">
      <c r="A10" s="359" t="s">
        <v>1125</v>
      </c>
      <c r="B10" s="359"/>
      <c r="C10" s="359"/>
      <c r="D10" s="359"/>
      <c r="E10" s="359"/>
      <c r="F10" s="359"/>
      <c r="G10" s="359"/>
      <c r="H10" s="359"/>
      <c r="I10" s="359"/>
      <c r="J10" s="359"/>
      <c r="K10" s="359"/>
      <c r="L10" s="359"/>
      <c r="M10" s="359"/>
      <c r="N10" s="359"/>
      <c r="O10" s="359"/>
      <c r="P10" s="359"/>
      <c r="Q10" s="359"/>
      <c r="R10" s="359"/>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row>
    <row r="11" spans="1:45" ht="15" customHeight="1">
      <c r="A11" s="421"/>
      <c r="B11" s="421"/>
      <c r="C11" s="421"/>
      <c r="D11" s="421"/>
      <c r="E11" s="421"/>
      <c r="F11" s="421"/>
      <c r="G11" s="421"/>
      <c r="H11" s="421"/>
      <c r="I11" s="421"/>
      <c r="J11" s="421"/>
      <c r="K11" s="421"/>
      <c r="L11" s="421"/>
      <c r="M11" s="421"/>
      <c r="N11" s="421"/>
      <c r="O11" s="421"/>
      <c r="P11" s="421"/>
      <c r="Q11" s="421"/>
      <c r="R11" s="421"/>
      <c r="S11" s="55"/>
    </row>
    <row r="12" spans="1:45" s="7" customFormat="1" ht="184.5" customHeight="1">
      <c r="A12" s="161" t="s">
        <v>162</v>
      </c>
      <c r="B12" s="161" t="s">
        <v>30</v>
      </c>
      <c r="C12" s="161" t="s">
        <v>4</v>
      </c>
      <c r="D12" s="164" t="s">
        <v>20</v>
      </c>
      <c r="E12" s="164" t="s">
        <v>16</v>
      </c>
      <c r="F12" s="161" t="s">
        <v>128</v>
      </c>
      <c r="G12" s="161" t="s">
        <v>40</v>
      </c>
      <c r="H12" s="161" t="s">
        <v>70</v>
      </c>
      <c r="I12" s="161" t="s">
        <v>78</v>
      </c>
      <c r="J12" s="161" t="s">
        <v>79</v>
      </c>
      <c r="K12" s="161" t="s">
        <v>72</v>
      </c>
      <c r="L12" s="162" t="s">
        <v>76</v>
      </c>
      <c r="M12" s="158" t="s">
        <v>127</v>
      </c>
      <c r="N12" s="158" t="s">
        <v>71</v>
      </c>
      <c r="O12" s="161" t="s">
        <v>77</v>
      </c>
      <c r="P12" s="161" t="s">
        <v>73</v>
      </c>
      <c r="Q12" s="161" t="s">
        <v>74</v>
      </c>
      <c r="R12" s="161" t="s">
        <v>75</v>
      </c>
    </row>
    <row r="13" spans="1:45" ht="18.75" customHeight="1">
      <c r="A13" s="44">
        <v>1</v>
      </c>
      <c r="B13" s="44">
        <v>2</v>
      </c>
      <c r="C13" s="44">
        <v>3</v>
      </c>
      <c r="D13" s="44">
        <v>4</v>
      </c>
      <c r="E13" s="44">
        <v>5</v>
      </c>
      <c r="F13" s="44">
        <v>6</v>
      </c>
      <c r="G13" s="44">
        <v>7</v>
      </c>
      <c r="H13" s="44">
        <v>8</v>
      </c>
      <c r="I13" s="44">
        <v>9</v>
      </c>
      <c r="J13" s="44">
        <v>10</v>
      </c>
      <c r="K13" s="44">
        <v>11</v>
      </c>
      <c r="L13" s="44">
        <v>12</v>
      </c>
      <c r="M13" s="44">
        <v>13</v>
      </c>
      <c r="N13" s="44">
        <v>14</v>
      </c>
      <c r="O13" s="44">
        <v>15</v>
      </c>
      <c r="P13" s="44">
        <v>16</v>
      </c>
      <c r="Q13" s="44">
        <v>17</v>
      </c>
      <c r="R13" s="44">
        <v>18</v>
      </c>
      <c r="T13" s="6"/>
      <c r="U13" s="6"/>
      <c r="V13" s="6"/>
      <c r="W13" s="6"/>
      <c r="X13" s="6"/>
      <c r="Y13" s="6"/>
      <c r="Z13" s="6"/>
      <c r="AA13" s="6"/>
      <c r="AB13" s="6"/>
      <c r="AC13" s="6"/>
    </row>
    <row r="14" spans="1:45" s="210" customFormat="1" ht="31.5">
      <c r="A14" s="165" t="s">
        <v>634</v>
      </c>
      <c r="B14" s="166" t="s">
        <v>635</v>
      </c>
      <c r="C14" s="167" t="s">
        <v>589</v>
      </c>
      <c r="D14" s="167" t="s">
        <v>589</v>
      </c>
      <c r="E14" s="167" t="s">
        <v>589</v>
      </c>
      <c r="F14" s="167" t="s">
        <v>589</v>
      </c>
      <c r="G14" s="167" t="s">
        <v>589</v>
      </c>
      <c r="H14" s="167" t="s">
        <v>589</v>
      </c>
      <c r="I14" s="167" t="s">
        <v>589</v>
      </c>
      <c r="J14" s="167" t="s">
        <v>589</v>
      </c>
      <c r="K14" s="167" t="s">
        <v>589</v>
      </c>
      <c r="L14" s="167" t="s">
        <v>589</v>
      </c>
      <c r="M14" s="167" t="s">
        <v>589</v>
      </c>
      <c r="N14" s="167" t="s">
        <v>589</v>
      </c>
      <c r="O14" s="167" t="s">
        <v>589</v>
      </c>
      <c r="P14" s="167" t="s">
        <v>589</v>
      </c>
      <c r="Q14" s="167" t="s">
        <v>589</v>
      </c>
      <c r="R14" s="167" t="s">
        <v>589</v>
      </c>
      <c r="S14" s="208"/>
      <c r="T14" s="208"/>
      <c r="U14" s="208"/>
      <c r="V14" s="208"/>
      <c r="W14" s="208"/>
      <c r="X14" s="208"/>
      <c r="Y14" s="208"/>
      <c r="Z14" s="209"/>
      <c r="AA14" s="209"/>
      <c r="AB14" s="209"/>
      <c r="AC14" s="209"/>
    </row>
    <row r="15" spans="1:45" ht="31.5">
      <c r="A15" s="67" t="s">
        <v>636</v>
      </c>
      <c r="B15" s="113" t="s">
        <v>637</v>
      </c>
      <c r="C15" s="90" t="s">
        <v>589</v>
      </c>
      <c r="D15" s="90" t="s">
        <v>589</v>
      </c>
      <c r="E15" s="90" t="s">
        <v>589</v>
      </c>
      <c r="F15" s="90" t="s">
        <v>589</v>
      </c>
      <c r="G15" s="90" t="s">
        <v>589</v>
      </c>
      <c r="H15" s="90" t="s">
        <v>589</v>
      </c>
      <c r="I15" s="90" t="s">
        <v>589</v>
      </c>
      <c r="J15" s="90" t="s">
        <v>589</v>
      </c>
      <c r="K15" s="90" t="s">
        <v>589</v>
      </c>
      <c r="L15" s="90" t="s">
        <v>589</v>
      </c>
      <c r="M15" s="90" t="s">
        <v>589</v>
      </c>
      <c r="N15" s="90" t="s">
        <v>589</v>
      </c>
      <c r="O15" s="90" t="s">
        <v>589</v>
      </c>
      <c r="P15" s="90" t="s">
        <v>589</v>
      </c>
      <c r="Q15" s="90" t="s">
        <v>589</v>
      </c>
      <c r="R15" s="90" t="s">
        <v>589</v>
      </c>
    </row>
    <row r="16" spans="1:45" s="210" customFormat="1" ht="31.5">
      <c r="A16" s="165" t="s">
        <v>638</v>
      </c>
      <c r="B16" s="166" t="s">
        <v>639</v>
      </c>
      <c r="C16" s="167" t="s">
        <v>589</v>
      </c>
      <c r="D16" s="167" t="s">
        <v>589</v>
      </c>
      <c r="E16" s="167" t="s">
        <v>589</v>
      </c>
      <c r="F16" s="167" t="s">
        <v>589</v>
      </c>
      <c r="G16" s="167" t="s">
        <v>589</v>
      </c>
      <c r="H16" s="167" t="s">
        <v>589</v>
      </c>
      <c r="I16" s="167" t="s">
        <v>589</v>
      </c>
      <c r="J16" s="167" t="s">
        <v>589</v>
      </c>
      <c r="K16" s="167" t="s">
        <v>589</v>
      </c>
      <c r="L16" s="167" t="s">
        <v>589</v>
      </c>
      <c r="M16" s="167" t="s">
        <v>589</v>
      </c>
      <c r="N16" s="167" t="s">
        <v>589</v>
      </c>
      <c r="O16" s="167" t="s">
        <v>589</v>
      </c>
      <c r="P16" s="167" t="s">
        <v>589</v>
      </c>
      <c r="Q16" s="167" t="s">
        <v>589</v>
      </c>
      <c r="R16" s="167" t="s">
        <v>589</v>
      </c>
      <c r="S16" s="208"/>
      <c r="T16" s="208"/>
      <c r="U16" s="208"/>
      <c r="V16" s="208"/>
      <c r="W16" s="208"/>
      <c r="X16" s="208"/>
      <c r="Y16" s="208"/>
      <c r="Z16" s="209"/>
      <c r="AA16" s="209"/>
      <c r="AB16" s="209"/>
      <c r="AC16" s="209"/>
    </row>
    <row r="17" spans="1:29" ht="78.75">
      <c r="A17" s="67" t="s">
        <v>640</v>
      </c>
      <c r="B17" s="113" t="s">
        <v>641</v>
      </c>
      <c r="C17" s="90" t="s">
        <v>589</v>
      </c>
      <c r="D17" s="90" t="s">
        <v>589</v>
      </c>
      <c r="E17" s="90" t="s">
        <v>589</v>
      </c>
      <c r="F17" s="90" t="s">
        <v>589</v>
      </c>
      <c r="G17" s="90" t="s">
        <v>589</v>
      </c>
      <c r="H17" s="90" t="s">
        <v>589</v>
      </c>
      <c r="I17" s="90" t="s">
        <v>589</v>
      </c>
      <c r="J17" s="90" t="s">
        <v>589</v>
      </c>
      <c r="K17" s="90" t="s">
        <v>589</v>
      </c>
      <c r="L17" s="90" t="s">
        <v>589</v>
      </c>
      <c r="M17" s="90" t="s">
        <v>589</v>
      </c>
      <c r="N17" s="90" t="s">
        <v>589</v>
      </c>
      <c r="O17" s="90" t="s">
        <v>589</v>
      </c>
      <c r="P17" s="90" t="s">
        <v>589</v>
      </c>
      <c r="Q17" s="90" t="s">
        <v>589</v>
      </c>
      <c r="R17" s="90" t="s">
        <v>589</v>
      </c>
    </row>
    <row r="18" spans="1:29" ht="47.25">
      <c r="A18" s="67" t="s">
        <v>642</v>
      </c>
      <c r="B18" s="113" t="s">
        <v>643</v>
      </c>
      <c r="C18" s="90" t="s">
        <v>589</v>
      </c>
      <c r="D18" s="90" t="s">
        <v>589</v>
      </c>
      <c r="E18" s="90" t="s">
        <v>589</v>
      </c>
      <c r="F18" s="90" t="s">
        <v>589</v>
      </c>
      <c r="G18" s="90" t="s">
        <v>589</v>
      </c>
      <c r="H18" s="90" t="s">
        <v>589</v>
      </c>
      <c r="I18" s="90" t="s">
        <v>589</v>
      </c>
      <c r="J18" s="90" t="s">
        <v>589</v>
      </c>
      <c r="K18" s="90" t="s">
        <v>589</v>
      </c>
      <c r="L18" s="90" t="s">
        <v>589</v>
      </c>
      <c r="M18" s="90" t="s">
        <v>589</v>
      </c>
      <c r="N18" s="90" t="s">
        <v>589</v>
      </c>
      <c r="O18" s="90" t="s">
        <v>589</v>
      </c>
      <c r="P18" s="90" t="s">
        <v>589</v>
      </c>
      <c r="Q18" s="90" t="s">
        <v>589</v>
      </c>
      <c r="R18" s="90" t="s">
        <v>589</v>
      </c>
    </row>
    <row r="19" spans="1:29" ht="47.25">
      <c r="A19" s="67" t="s">
        <v>644</v>
      </c>
      <c r="B19" s="113" t="s">
        <v>645</v>
      </c>
      <c r="C19" s="90" t="s">
        <v>589</v>
      </c>
      <c r="D19" s="90" t="s">
        <v>589</v>
      </c>
      <c r="E19" s="90" t="s">
        <v>589</v>
      </c>
      <c r="F19" s="90" t="s">
        <v>589</v>
      </c>
      <c r="G19" s="90" t="s">
        <v>589</v>
      </c>
      <c r="H19" s="90" t="s">
        <v>589</v>
      </c>
      <c r="I19" s="90" t="s">
        <v>589</v>
      </c>
      <c r="J19" s="90" t="s">
        <v>589</v>
      </c>
      <c r="K19" s="90" t="s">
        <v>589</v>
      </c>
      <c r="L19" s="90" t="s">
        <v>589</v>
      </c>
      <c r="M19" s="90" t="s">
        <v>589</v>
      </c>
      <c r="N19" s="90" t="s">
        <v>589</v>
      </c>
      <c r="O19" s="90" t="s">
        <v>589</v>
      </c>
      <c r="P19" s="90" t="s">
        <v>589</v>
      </c>
      <c r="Q19" s="90" t="s">
        <v>589</v>
      </c>
      <c r="R19" s="90" t="s">
        <v>589</v>
      </c>
    </row>
    <row r="20" spans="1:29" ht="31.5">
      <c r="A20" s="67" t="s">
        <v>646</v>
      </c>
      <c r="B20" s="113" t="s">
        <v>647</v>
      </c>
      <c r="C20" s="90" t="s">
        <v>589</v>
      </c>
      <c r="D20" s="90" t="s">
        <v>589</v>
      </c>
      <c r="E20" s="90" t="s">
        <v>589</v>
      </c>
      <c r="F20" s="90" t="s">
        <v>589</v>
      </c>
      <c r="G20" s="90" t="s">
        <v>589</v>
      </c>
      <c r="H20" s="90" t="s">
        <v>589</v>
      </c>
      <c r="I20" s="90" t="s">
        <v>589</v>
      </c>
      <c r="J20" s="90" t="s">
        <v>589</v>
      </c>
      <c r="K20" s="90" t="s">
        <v>589</v>
      </c>
      <c r="L20" s="90" t="s">
        <v>589</v>
      </c>
      <c r="M20" s="90" t="s">
        <v>589</v>
      </c>
      <c r="N20" s="90" t="s">
        <v>589</v>
      </c>
      <c r="O20" s="90" t="s">
        <v>589</v>
      </c>
      <c r="P20" s="90" t="s">
        <v>589</v>
      </c>
      <c r="Q20" s="90" t="s">
        <v>589</v>
      </c>
      <c r="R20" s="90" t="s">
        <v>589</v>
      </c>
    </row>
    <row r="21" spans="1:29" s="210" customFormat="1" ht="26.45" customHeight="1">
      <c r="A21" s="165" t="s">
        <v>511</v>
      </c>
      <c r="B21" s="166" t="s">
        <v>808</v>
      </c>
      <c r="C21" s="167" t="s">
        <v>589</v>
      </c>
      <c r="D21" s="167" t="s">
        <v>589</v>
      </c>
      <c r="E21" s="167" t="s">
        <v>589</v>
      </c>
      <c r="F21" s="167" t="s">
        <v>589</v>
      </c>
      <c r="G21" s="167" t="s">
        <v>589</v>
      </c>
      <c r="H21" s="167" t="s">
        <v>589</v>
      </c>
      <c r="I21" s="167" t="s">
        <v>589</v>
      </c>
      <c r="J21" s="167" t="s">
        <v>589</v>
      </c>
      <c r="K21" s="167" t="s">
        <v>589</v>
      </c>
      <c r="L21" s="167" t="s">
        <v>589</v>
      </c>
      <c r="M21" s="167" t="s">
        <v>589</v>
      </c>
      <c r="N21" s="167" t="s">
        <v>589</v>
      </c>
      <c r="O21" s="167" t="s">
        <v>589</v>
      </c>
      <c r="P21" s="167" t="s">
        <v>589</v>
      </c>
      <c r="Q21" s="167" t="s">
        <v>589</v>
      </c>
      <c r="R21" s="167" t="s">
        <v>589</v>
      </c>
      <c r="S21" s="208"/>
      <c r="T21" s="208"/>
      <c r="U21" s="208"/>
      <c r="V21" s="208"/>
      <c r="W21" s="208"/>
      <c r="X21" s="208"/>
      <c r="Y21" s="208"/>
      <c r="Z21" s="209"/>
      <c r="AA21" s="209"/>
      <c r="AB21" s="209"/>
      <c r="AC21" s="209"/>
    </row>
    <row r="22" spans="1:29" ht="31.5">
      <c r="A22" s="67" t="s">
        <v>512</v>
      </c>
      <c r="B22" s="113" t="s">
        <v>648</v>
      </c>
      <c r="C22" s="90" t="s">
        <v>589</v>
      </c>
      <c r="D22" s="90" t="s">
        <v>589</v>
      </c>
      <c r="E22" s="90" t="s">
        <v>589</v>
      </c>
      <c r="F22" s="90" t="s">
        <v>589</v>
      </c>
      <c r="G22" s="90" t="s">
        <v>589</v>
      </c>
      <c r="H22" s="90" t="s">
        <v>589</v>
      </c>
      <c r="I22" s="90" t="s">
        <v>589</v>
      </c>
      <c r="J22" s="90" t="s">
        <v>589</v>
      </c>
      <c r="K22" s="90" t="s">
        <v>589</v>
      </c>
      <c r="L22" s="90" t="s">
        <v>589</v>
      </c>
      <c r="M22" s="90" t="s">
        <v>589</v>
      </c>
      <c r="N22" s="90" t="s">
        <v>589</v>
      </c>
      <c r="O22" s="90" t="s">
        <v>589</v>
      </c>
      <c r="P22" s="90" t="s">
        <v>589</v>
      </c>
      <c r="Q22" s="90" t="s">
        <v>589</v>
      </c>
      <c r="R22" s="90" t="s">
        <v>589</v>
      </c>
    </row>
    <row r="23" spans="1:29" ht="47.25">
      <c r="A23" s="67" t="s">
        <v>514</v>
      </c>
      <c r="B23" s="113" t="s">
        <v>649</v>
      </c>
      <c r="C23" s="90" t="s">
        <v>589</v>
      </c>
      <c r="D23" s="90" t="s">
        <v>589</v>
      </c>
      <c r="E23" s="90" t="s">
        <v>589</v>
      </c>
      <c r="F23" s="90" t="s">
        <v>589</v>
      </c>
      <c r="G23" s="90" t="s">
        <v>589</v>
      </c>
      <c r="H23" s="90" t="s">
        <v>589</v>
      </c>
      <c r="I23" s="90" t="s">
        <v>589</v>
      </c>
      <c r="J23" s="90" t="s">
        <v>589</v>
      </c>
      <c r="K23" s="90" t="s">
        <v>589</v>
      </c>
      <c r="L23" s="90" t="s">
        <v>589</v>
      </c>
      <c r="M23" s="90" t="s">
        <v>589</v>
      </c>
      <c r="N23" s="90" t="s">
        <v>589</v>
      </c>
      <c r="O23" s="90" t="s">
        <v>589</v>
      </c>
      <c r="P23" s="90" t="s">
        <v>589</v>
      </c>
      <c r="Q23" s="90" t="s">
        <v>589</v>
      </c>
      <c r="R23" s="90" t="s">
        <v>589</v>
      </c>
    </row>
    <row r="24" spans="1:29" ht="78.75">
      <c r="A24" s="67" t="s">
        <v>537</v>
      </c>
      <c r="B24" s="113" t="s">
        <v>650</v>
      </c>
      <c r="C24" s="90" t="s">
        <v>589</v>
      </c>
      <c r="D24" s="90" t="s">
        <v>589</v>
      </c>
      <c r="E24" s="90" t="s">
        <v>589</v>
      </c>
      <c r="F24" s="90" t="s">
        <v>589</v>
      </c>
      <c r="G24" s="90" t="s">
        <v>589</v>
      </c>
      <c r="H24" s="90" t="s">
        <v>589</v>
      </c>
      <c r="I24" s="90" t="s">
        <v>589</v>
      </c>
      <c r="J24" s="90" t="s">
        <v>589</v>
      </c>
      <c r="K24" s="90" t="s">
        <v>589</v>
      </c>
      <c r="L24" s="90" t="s">
        <v>589</v>
      </c>
      <c r="M24" s="90" t="s">
        <v>589</v>
      </c>
      <c r="N24" s="90" t="s">
        <v>589</v>
      </c>
      <c r="O24" s="90" t="s">
        <v>589</v>
      </c>
      <c r="P24" s="90" t="s">
        <v>589</v>
      </c>
      <c r="Q24" s="90" t="s">
        <v>589</v>
      </c>
      <c r="R24" s="90" t="s">
        <v>589</v>
      </c>
    </row>
    <row r="25" spans="1:29" ht="78.75">
      <c r="A25" s="67" t="s">
        <v>538</v>
      </c>
      <c r="B25" s="113" t="s">
        <v>651</v>
      </c>
      <c r="C25" s="90" t="s">
        <v>589</v>
      </c>
      <c r="D25" s="90" t="s">
        <v>589</v>
      </c>
      <c r="E25" s="90" t="s">
        <v>589</v>
      </c>
      <c r="F25" s="90" t="s">
        <v>589</v>
      </c>
      <c r="G25" s="90" t="s">
        <v>589</v>
      </c>
      <c r="H25" s="90" t="s">
        <v>589</v>
      </c>
      <c r="I25" s="90" t="s">
        <v>589</v>
      </c>
      <c r="J25" s="90" t="s">
        <v>589</v>
      </c>
      <c r="K25" s="90" t="s">
        <v>589</v>
      </c>
      <c r="L25" s="90" t="s">
        <v>589</v>
      </c>
      <c r="M25" s="90" t="s">
        <v>589</v>
      </c>
      <c r="N25" s="90" t="s">
        <v>589</v>
      </c>
      <c r="O25" s="90" t="s">
        <v>589</v>
      </c>
      <c r="P25" s="90" t="s">
        <v>589</v>
      </c>
      <c r="Q25" s="90" t="s">
        <v>589</v>
      </c>
      <c r="R25" s="90" t="s">
        <v>589</v>
      </c>
    </row>
    <row r="26" spans="1:29" ht="63">
      <c r="A26" s="67" t="s">
        <v>539</v>
      </c>
      <c r="B26" s="113" t="s">
        <v>652</v>
      </c>
      <c r="C26" s="90" t="s">
        <v>589</v>
      </c>
      <c r="D26" s="90" t="s">
        <v>589</v>
      </c>
      <c r="E26" s="90" t="s">
        <v>589</v>
      </c>
      <c r="F26" s="90" t="s">
        <v>589</v>
      </c>
      <c r="G26" s="90" t="s">
        <v>589</v>
      </c>
      <c r="H26" s="90" t="s">
        <v>589</v>
      </c>
      <c r="I26" s="90" t="s">
        <v>589</v>
      </c>
      <c r="J26" s="90" t="s">
        <v>589</v>
      </c>
      <c r="K26" s="90" t="s">
        <v>589</v>
      </c>
      <c r="L26" s="90" t="s">
        <v>589</v>
      </c>
      <c r="M26" s="90" t="s">
        <v>589</v>
      </c>
      <c r="N26" s="90" t="s">
        <v>589</v>
      </c>
      <c r="O26" s="90" t="s">
        <v>589</v>
      </c>
      <c r="P26" s="90" t="s">
        <v>589</v>
      </c>
      <c r="Q26" s="90" t="s">
        <v>589</v>
      </c>
      <c r="R26" s="90" t="s">
        <v>589</v>
      </c>
    </row>
    <row r="27" spans="1:29" ht="47.25">
      <c r="A27" s="67" t="s">
        <v>515</v>
      </c>
      <c r="B27" s="113" t="s">
        <v>653</v>
      </c>
      <c r="C27" s="90" t="s">
        <v>589</v>
      </c>
      <c r="D27" s="90" t="s">
        <v>589</v>
      </c>
      <c r="E27" s="90" t="s">
        <v>589</v>
      </c>
      <c r="F27" s="90" t="s">
        <v>589</v>
      </c>
      <c r="G27" s="90" t="s">
        <v>589</v>
      </c>
      <c r="H27" s="90" t="s">
        <v>589</v>
      </c>
      <c r="I27" s="90" t="s">
        <v>589</v>
      </c>
      <c r="J27" s="90" t="s">
        <v>589</v>
      </c>
      <c r="K27" s="90" t="s">
        <v>589</v>
      </c>
      <c r="L27" s="90" t="s">
        <v>589</v>
      </c>
      <c r="M27" s="90" t="s">
        <v>589</v>
      </c>
      <c r="N27" s="90" t="s">
        <v>589</v>
      </c>
      <c r="O27" s="90" t="s">
        <v>589</v>
      </c>
      <c r="P27" s="90" t="s">
        <v>589</v>
      </c>
      <c r="Q27" s="90" t="s">
        <v>589</v>
      </c>
      <c r="R27" s="90" t="s">
        <v>589</v>
      </c>
    </row>
    <row r="28" spans="1:29" ht="78.75">
      <c r="A28" s="67" t="s">
        <v>541</v>
      </c>
      <c r="B28" s="113" t="s">
        <v>654</v>
      </c>
      <c r="C28" s="90" t="s">
        <v>589</v>
      </c>
      <c r="D28" s="90" t="s">
        <v>589</v>
      </c>
      <c r="E28" s="90" t="s">
        <v>589</v>
      </c>
      <c r="F28" s="90" t="s">
        <v>589</v>
      </c>
      <c r="G28" s="90" t="s">
        <v>589</v>
      </c>
      <c r="H28" s="90" t="s">
        <v>589</v>
      </c>
      <c r="I28" s="90" t="s">
        <v>589</v>
      </c>
      <c r="J28" s="90" t="s">
        <v>589</v>
      </c>
      <c r="K28" s="90" t="s">
        <v>589</v>
      </c>
      <c r="L28" s="90" t="s">
        <v>589</v>
      </c>
      <c r="M28" s="90" t="s">
        <v>589</v>
      </c>
      <c r="N28" s="90" t="s">
        <v>589</v>
      </c>
      <c r="O28" s="90" t="s">
        <v>589</v>
      </c>
      <c r="P28" s="90" t="s">
        <v>589</v>
      </c>
      <c r="Q28" s="90" t="s">
        <v>589</v>
      </c>
      <c r="R28" s="90" t="s">
        <v>589</v>
      </c>
    </row>
    <row r="29" spans="1:29" ht="47.25">
      <c r="A29" s="67" t="s">
        <v>542</v>
      </c>
      <c r="B29" s="113" t="s">
        <v>655</v>
      </c>
      <c r="C29" s="90" t="s">
        <v>589</v>
      </c>
      <c r="D29" s="90" t="s">
        <v>589</v>
      </c>
      <c r="E29" s="90" t="s">
        <v>589</v>
      </c>
      <c r="F29" s="90" t="s">
        <v>589</v>
      </c>
      <c r="G29" s="90" t="s">
        <v>589</v>
      </c>
      <c r="H29" s="90" t="s">
        <v>589</v>
      </c>
      <c r="I29" s="90" t="s">
        <v>589</v>
      </c>
      <c r="J29" s="90" t="s">
        <v>589</v>
      </c>
      <c r="K29" s="90" t="s">
        <v>589</v>
      </c>
      <c r="L29" s="90" t="s">
        <v>589</v>
      </c>
      <c r="M29" s="90" t="s">
        <v>589</v>
      </c>
      <c r="N29" s="90" t="s">
        <v>589</v>
      </c>
      <c r="O29" s="90" t="s">
        <v>589</v>
      </c>
      <c r="P29" s="90" t="s">
        <v>589</v>
      </c>
      <c r="Q29" s="90" t="s">
        <v>589</v>
      </c>
      <c r="R29" s="90" t="s">
        <v>589</v>
      </c>
    </row>
    <row r="30" spans="1:29" ht="63">
      <c r="A30" s="67" t="s">
        <v>516</v>
      </c>
      <c r="B30" s="113" t="s">
        <v>656</v>
      </c>
      <c r="C30" s="90" t="s">
        <v>589</v>
      </c>
      <c r="D30" s="90" t="s">
        <v>589</v>
      </c>
      <c r="E30" s="90" t="s">
        <v>589</v>
      </c>
      <c r="F30" s="90" t="s">
        <v>589</v>
      </c>
      <c r="G30" s="90" t="s">
        <v>589</v>
      </c>
      <c r="H30" s="90" t="s">
        <v>589</v>
      </c>
      <c r="I30" s="90" t="s">
        <v>589</v>
      </c>
      <c r="J30" s="90" t="s">
        <v>589</v>
      </c>
      <c r="K30" s="90" t="s">
        <v>589</v>
      </c>
      <c r="L30" s="90" t="s">
        <v>589</v>
      </c>
      <c r="M30" s="90" t="s">
        <v>589</v>
      </c>
      <c r="N30" s="90" t="s">
        <v>589</v>
      </c>
      <c r="O30" s="90" t="s">
        <v>589</v>
      </c>
      <c r="P30" s="90" t="s">
        <v>589</v>
      </c>
      <c r="Q30" s="90" t="s">
        <v>589</v>
      </c>
      <c r="R30" s="90" t="s">
        <v>589</v>
      </c>
    </row>
    <row r="31" spans="1:29" ht="47.25">
      <c r="A31" s="67" t="s">
        <v>545</v>
      </c>
      <c r="B31" s="113" t="s">
        <v>657</v>
      </c>
      <c r="C31" s="90" t="s">
        <v>589</v>
      </c>
      <c r="D31" s="90" t="s">
        <v>589</v>
      </c>
      <c r="E31" s="90" t="s">
        <v>589</v>
      </c>
      <c r="F31" s="90" t="s">
        <v>589</v>
      </c>
      <c r="G31" s="90" t="s">
        <v>589</v>
      </c>
      <c r="H31" s="90" t="s">
        <v>589</v>
      </c>
      <c r="I31" s="90" t="s">
        <v>589</v>
      </c>
      <c r="J31" s="90" t="s">
        <v>589</v>
      </c>
      <c r="K31" s="90" t="s">
        <v>589</v>
      </c>
      <c r="L31" s="90" t="s">
        <v>589</v>
      </c>
      <c r="M31" s="90" t="s">
        <v>589</v>
      </c>
      <c r="N31" s="90" t="s">
        <v>589</v>
      </c>
      <c r="O31" s="90" t="s">
        <v>589</v>
      </c>
      <c r="P31" s="90" t="s">
        <v>589</v>
      </c>
      <c r="Q31" s="90" t="s">
        <v>589</v>
      </c>
      <c r="R31" s="90" t="s">
        <v>589</v>
      </c>
    </row>
    <row r="32" spans="1:29" ht="141.75">
      <c r="A32" s="67" t="s">
        <v>545</v>
      </c>
      <c r="B32" s="113" t="s">
        <v>658</v>
      </c>
      <c r="C32" s="90" t="s">
        <v>589</v>
      </c>
      <c r="D32" s="90" t="s">
        <v>589</v>
      </c>
      <c r="E32" s="90" t="s">
        <v>589</v>
      </c>
      <c r="F32" s="90" t="s">
        <v>589</v>
      </c>
      <c r="G32" s="90" t="s">
        <v>589</v>
      </c>
      <c r="H32" s="90" t="s">
        <v>589</v>
      </c>
      <c r="I32" s="90" t="s">
        <v>589</v>
      </c>
      <c r="J32" s="90" t="s">
        <v>589</v>
      </c>
      <c r="K32" s="90" t="s">
        <v>589</v>
      </c>
      <c r="L32" s="90" t="s">
        <v>589</v>
      </c>
      <c r="M32" s="90" t="s">
        <v>589</v>
      </c>
      <c r="N32" s="90" t="s">
        <v>589</v>
      </c>
      <c r="O32" s="90" t="s">
        <v>589</v>
      </c>
      <c r="P32" s="90" t="s">
        <v>589</v>
      </c>
      <c r="Q32" s="90" t="s">
        <v>589</v>
      </c>
      <c r="R32" s="90" t="s">
        <v>589</v>
      </c>
    </row>
    <row r="33" spans="1:29" ht="126">
      <c r="A33" s="67" t="s">
        <v>545</v>
      </c>
      <c r="B33" s="113" t="s">
        <v>659</v>
      </c>
      <c r="C33" s="90" t="s">
        <v>589</v>
      </c>
      <c r="D33" s="90" t="s">
        <v>589</v>
      </c>
      <c r="E33" s="90" t="s">
        <v>589</v>
      </c>
      <c r="F33" s="90" t="s">
        <v>589</v>
      </c>
      <c r="G33" s="90" t="s">
        <v>589</v>
      </c>
      <c r="H33" s="90" t="s">
        <v>589</v>
      </c>
      <c r="I33" s="90" t="s">
        <v>589</v>
      </c>
      <c r="J33" s="90" t="s">
        <v>589</v>
      </c>
      <c r="K33" s="90" t="s">
        <v>589</v>
      </c>
      <c r="L33" s="90" t="s">
        <v>589</v>
      </c>
      <c r="M33" s="90" t="s">
        <v>589</v>
      </c>
      <c r="N33" s="90" t="s">
        <v>589</v>
      </c>
      <c r="O33" s="90" t="s">
        <v>589</v>
      </c>
      <c r="P33" s="90" t="s">
        <v>589</v>
      </c>
      <c r="Q33" s="90" t="s">
        <v>589</v>
      </c>
      <c r="R33" s="90" t="s">
        <v>589</v>
      </c>
    </row>
    <row r="34" spans="1:29" ht="126">
      <c r="A34" s="67" t="s">
        <v>545</v>
      </c>
      <c r="B34" s="113" t="s">
        <v>660</v>
      </c>
      <c r="C34" s="90" t="s">
        <v>589</v>
      </c>
      <c r="D34" s="90" t="s">
        <v>589</v>
      </c>
      <c r="E34" s="90" t="s">
        <v>589</v>
      </c>
      <c r="F34" s="90" t="s">
        <v>589</v>
      </c>
      <c r="G34" s="90" t="s">
        <v>589</v>
      </c>
      <c r="H34" s="90" t="s">
        <v>589</v>
      </c>
      <c r="I34" s="90" t="s">
        <v>589</v>
      </c>
      <c r="J34" s="90" t="s">
        <v>589</v>
      </c>
      <c r="K34" s="90" t="s">
        <v>589</v>
      </c>
      <c r="L34" s="90" t="s">
        <v>589</v>
      </c>
      <c r="M34" s="90" t="s">
        <v>589</v>
      </c>
      <c r="N34" s="90" t="s">
        <v>589</v>
      </c>
      <c r="O34" s="90" t="s">
        <v>589</v>
      </c>
      <c r="P34" s="90" t="s">
        <v>589</v>
      </c>
      <c r="Q34" s="90" t="s">
        <v>589</v>
      </c>
      <c r="R34" s="90" t="s">
        <v>589</v>
      </c>
    </row>
    <row r="35" spans="1:29" ht="47.25">
      <c r="A35" s="67" t="s">
        <v>546</v>
      </c>
      <c r="B35" s="113" t="s">
        <v>657</v>
      </c>
      <c r="C35" s="90" t="s">
        <v>589</v>
      </c>
      <c r="D35" s="90" t="s">
        <v>589</v>
      </c>
      <c r="E35" s="90" t="s">
        <v>589</v>
      </c>
      <c r="F35" s="90" t="s">
        <v>589</v>
      </c>
      <c r="G35" s="90" t="s">
        <v>589</v>
      </c>
      <c r="H35" s="90" t="s">
        <v>589</v>
      </c>
      <c r="I35" s="90" t="s">
        <v>589</v>
      </c>
      <c r="J35" s="90" t="s">
        <v>589</v>
      </c>
      <c r="K35" s="90" t="s">
        <v>589</v>
      </c>
      <c r="L35" s="90" t="s">
        <v>589</v>
      </c>
      <c r="M35" s="90" t="s">
        <v>589</v>
      </c>
      <c r="N35" s="90" t="s">
        <v>589</v>
      </c>
      <c r="O35" s="90" t="s">
        <v>589</v>
      </c>
      <c r="P35" s="90" t="s">
        <v>589</v>
      </c>
      <c r="Q35" s="90" t="s">
        <v>589</v>
      </c>
      <c r="R35" s="90" t="s">
        <v>589</v>
      </c>
    </row>
    <row r="36" spans="1:29" ht="141.75">
      <c r="A36" s="67" t="s">
        <v>546</v>
      </c>
      <c r="B36" s="113" t="s">
        <v>658</v>
      </c>
      <c r="C36" s="90" t="s">
        <v>589</v>
      </c>
      <c r="D36" s="90" t="s">
        <v>589</v>
      </c>
      <c r="E36" s="90" t="s">
        <v>589</v>
      </c>
      <c r="F36" s="90" t="s">
        <v>589</v>
      </c>
      <c r="G36" s="90" t="s">
        <v>589</v>
      </c>
      <c r="H36" s="90" t="s">
        <v>589</v>
      </c>
      <c r="I36" s="90" t="s">
        <v>589</v>
      </c>
      <c r="J36" s="90" t="s">
        <v>589</v>
      </c>
      <c r="K36" s="90" t="s">
        <v>589</v>
      </c>
      <c r="L36" s="90" t="s">
        <v>589</v>
      </c>
      <c r="M36" s="90" t="s">
        <v>589</v>
      </c>
      <c r="N36" s="90" t="s">
        <v>589</v>
      </c>
      <c r="O36" s="90" t="s">
        <v>589</v>
      </c>
      <c r="P36" s="90" t="s">
        <v>589</v>
      </c>
      <c r="Q36" s="90" t="s">
        <v>589</v>
      </c>
      <c r="R36" s="90" t="s">
        <v>589</v>
      </c>
    </row>
    <row r="37" spans="1:29" ht="126">
      <c r="A37" s="67" t="s">
        <v>546</v>
      </c>
      <c r="B37" s="113" t="s">
        <v>659</v>
      </c>
      <c r="C37" s="90" t="s">
        <v>589</v>
      </c>
      <c r="D37" s="90" t="s">
        <v>589</v>
      </c>
      <c r="E37" s="90" t="s">
        <v>589</v>
      </c>
      <c r="F37" s="90" t="s">
        <v>589</v>
      </c>
      <c r="G37" s="90" t="s">
        <v>589</v>
      </c>
      <c r="H37" s="90" t="s">
        <v>589</v>
      </c>
      <c r="I37" s="90" t="s">
        <v>589</v>
      </c>
      <c r="J37" s="90" t="s">
        <v>589</v>
      </c>
      <c r="K37" s="90" t="s">
        <v>589</v>
      </c>
      <c r="L37" s="90" t="s">
        <v>589</v>
      </c>
      <c r="M37" s="90" t="s">
        <v>589</v>
      </c>
      <c r="N37" s="90" t="s">
        <v>589</v>
      </c>
      <c r="O37" s="90" t="s">
        <v>589</v>
      </c>
      <c r="P37" s="90" t="s">
        <v>589</v>
      </c>
      <c r="Q37" s="90" t="s">
        <v>589</v>
      </c>
      <c r="R37" s="90" t="s">
        <v>589</v>
      </c>
    </row>
    <row r="38" spans="1:29" ht="126">
      <c r="A38" s="67" t="s">
        <v>546</v>
      </c>
      <c r="B38" s="113" t="s">
        <v>661</v>
      </c>
      <c r="C38" s="90" t="s">
        <v>589</v>
      </c>
      <c r="D38" s="90" t="s">
        <v>589</v>
      </c>
      <c r="E38" s="90" t="s">
        <v>589</v>
      </c>
      <c r="F38" s="90" t="s">
        <v>589</v>
      </c>
      <c r="G38" s="90" t="s">
        <v>589</v>
      </c>
      <c r="H38" s="90" t="s">
        <v>589</v>
      </c>
      <c r="I38" s="90" t="s">
        <v>589</v>
      </c>
      <c r="J38" s="90" t="s">
        <v>589</v>
      </c>
      <c r="K38" s="90" t="s">
        <v>589</v>
      </c>
      <c r="L38" s="90" t="s">
        <v>589</v>
      </c>
      <c r="M38" s="90" t="s">
        <v>589</v>
      </c>
      <c r="N38" s="90" t="s">
        <v>589</v>
      </c>
      <c r="O38" s="90" t="s">
        <v>589</v>
      </c>
      <c r="P38" s="90" t="s">
        <v>589</v>
      </c>
      <c r="Q38" s="90" t="s">
        <v>589</v>
      </c>
      <c r="R38" s="90" t="s">
        <v>589</v>
      </c>
    </row>
    <row r="39" spans="1:29" ht="110.25">
      <c r="A39" s="67" t="s">
        <v>517</v>
      </c>
      <c r="B39" s="113" t="s">
        <v>662</v>
      </c>
      <c r="C39" s="90" t="s">
        <v>589</v>
      </c>
      <c r="D39" s="90" t="s">
        <v>589</v>
      </c>
      <c r="E39" s="90" t="s">
        <v>589</v>
      </c>
      <c r="F39" s="90" t="s">
        <v>589</v>
      </c>
      <c r="G39" s="90" t="s">
        <v>589</v>
      </c>
      <c r="H39" s="90" t="s">
        <v>589</v>
      </c>
      <c r="I39" s="90" t="s">
        <v>589</v>
      </c>
      <c r="J39" s="90" t="s">
        <v>589</v>
      </c>
      <c r="K39" s="90" t="s">
        <v>589</v>
      </c>
      <c r="L39" s="90" t="s">
        <v>589</v>
      </c>
      <c r="M39" s="90" t="s">
        <v>589</v>
      </c>
      <c r="N39" s="90" t="s">
        <v>589</v>
      </c>
      <c r="O39" s="90" t="s">
        <v>589</v>
      </c>
      <c r="P39" s="90" t="s">
        <v>589</v>
      </c>
      <c r="Q39" s="90" t="s">
        <v>589</v>
      </c>
      <c r="R39" s="90" t="s">
        <v>589</v>
      </c>
    </row>
    <row r="40" spans="1:29" ht="94.5">
      <c r="A40" s="67" t="s">
        <v>549</v>
      </c>
      <c r="B40" s="113" t="s">
        <v>663</v>
      </c>
      <c r="C40" s="90" t="s">
        <v>589</v>
      </c>
      <c r="D40" s="90" t="s">
        <v>589</v>
      </c>
      <c r="E40" s="90" t="s">
        <v>589</v>
      </c>
      <c r="F40" s="90" t="s">
        <v>589</v>
      </c>
      <c r="G40" s="90" t="s">
        <v>589</v>
      </c>
      <c r="H40" s="90" t="s">
        <v>589</v>
      </c>
      <c r="I40" s="90" t="s">
        <v>589</v>
      </c>
      <c r="J40" s="90" t="s">
        <v>589</v>
      </c>
      <c r="K40" s="90" t="s">
        <v>589</v>
      </c>
      <c r="L40" s="90" t="s">
        <v>589</v>
      </c>
      <c r="M40" s="90" t="s">
        <v>589</v>
      </c>
      <c r="N40" s="90" t="s">
        <v>589</v>
      </c>
      <c r="O40" s="90" t="s">
        <v>589</v>
      </c>
      <c r="P40" s="90" t="s">
        <v>589</v>
      </c>
      <c r="Q40" s="90" t="s">
        <v>589</v>
      </c>
      <c r="R40" s="90" t="s">
        <v>589</v>
      </c>
    </row>
    <row r="41" spans="1:29" ht="94.5">
      <c r="A41" s="67" t="s">
        <v>550</v>
      </c>
      <c r="B41" s="113" t="s">
        <v>664</v>
      </c>
      <c r="C41" s="90" t="s">
        <v>589</v>
      </c>
      <c r="D41" s="90" t="s">
        <v>589</v>
      </c>
      <c r="E41" s="90" t="s">
        <v>589</v>
      </c>
      <c r="F41" s="90" t="s">
        <v>589</v>
      </c>
      <c r="G41" s="90" t="s">
        <v>589</v>
      </c>
      <c r="H41" s="90" t="s">
        <v>589</v>
      </c>
      <c r="I41" s="90" t="s">
        <v>589</v>
      </c>
      <c r="J41" s="90" t="s">
        <v>589</v>
      </c>
      <c r="K41" s="90" t="s">
        <v>589</v>
      </c>
      <c r="L41" s="90" t="s">
        <v>589</v>
      </c>
      <c r="M41" s="90" t="s">
        <v>589</v>
      </c>
      <c r="N41" s="90" t="s">
        <v>589</v>
      </c>
      <c r="O41" s="90" t="s">
        <v>589</v>
      </c>
      <c r="P41" s="90" t="s">
        <v>589</v>
      </c>
      <c r="Q41" s="90" t="s">
        <v>589</v>
      </c>
      <c r="R41" s="90" t="s">
        <v>589</v>
      </c>
    </row>
    <row r="42" spans="1:29" s="210" customFormat="1" ht="47.25">
      <c r="A42" s="165" t="s">
        <v>513</v>
      </c>
      <c r="B42" s="166" t="s">
        <v>665</v>
      </c>
      <c r="C42" s="167" t="s">
        <v>700</v>
      </c>
      <c r="D42" s="207" t="s">
        <v>589</v>
      </c>
      <c r="E42" s="207" t="s">
        <v>589</v>
      </c>
      <c r="F42" s="207" t="s">
        <v>589</v>
      </c>
      <c r="G42" s="207" t="s">
        <v>589</v>
      </c>
      <c r="H42" s="207" t="s">
        <v>589</v>
      </c>
      <c r="I42" s="207" t="s">
        <v>589</v>
      </c>
      <c r="J42" s="207" t="s">
        <v>589</v>
      </c>
      <c r="K42" s="207" t="s">
        <v>589</v>
      </c>
      <c r="L42" s="207" t="s">
        <v>589</v>
      </c>
      <c r="M42" s="207" t="s">
        <v>589</v>
      </c>
      <c r="N42" s="207" t="s">
        <v>589</v>
      </c>
      <c r="O42" s="207" t="s">
        <v>589</v>
      </c>
      <c r="P42" s="207" t="s">
        <v>589</v>
      </c>
      <c r="Q42" s="207" t="s">
        <v>589</v>
      </c>
      <c r="R42" s="207" t="s">
        <v>589</v>
      </c>
      <c r="S42" s="208"/>
      <c r="T42" s="208"/>
      <c r="U42" s="208"/>
      <c r="V42" s="208"/>
      <c r="W42" s="208"/>
      <c r="X42" s="208"/>
      <c r="Y42" s="208"/>
      <c r="Z42" s="209"/>
      <c r="AA42" s="209"/>
      <c r="AB42" s="209"/>
      <c r="AC42" s="209"/>
    </row>
    <row r="43" spans="1:29" s="210" customFormat="1" ht="78.75">
      <c r="A43" s="165" t="s">
        <v>518</v>
      </c>
      <c r="B43" s="166" t="s">
        <v>666</v>
      </c>
      <c r="C43" s="167" t="s">
        <v>700</v>
      </c>
      <c r="D43" s="207" t="s">
        <v>589</v>
      </c>
      <c r="E43" s="207" t="s">
        <v>589</v>
      </c>
      <c r="F43" s="207" t="s">
        <v>589</v>
      </c>
      <c r="G43" s="207" t="s">
        <v>589</v>
      </c>
      <c r="H43" s="207" t="s">
        <v>589</v>
      </c>
      <c r="I43" s="207" t="s">
        <v>589</v>
      </c>
      <c r="J43" s="207" t="s">
        <v>589</v>
      </c>
      <c r="K43" s="207" t="s">
        <v>589</v>
      </c>
      <c r="L43" s="207" t="s">
        <v>589</v>
      </c>
      <c r="M43" s="207" t="s">
        <v>589</v>
      </c>
      <c r="N43" s="207" t="s">
        <v>589</v>
      </c>
      <c r="O43" s="207" t="s">
        <v>589</v>
      </c>
      <c r="P43" s="207" t="s">
        <v>589</v>
      </c>
      <c r="Q43" s="207" t="s">
        <v>589</v>
      </c>
      <c r="R43" s="207" t="s">
        <v>589</v>
      </c>
      <c r="S43" s="208"/>
      <c r="T43" s="208"/>
      <c r="U43" s="208"/>
      <c r="V43" s="208"/>
      <c r="W43" s="208"/>
      <c r="X43" s="208"/>
      <c r="Y43" s="208"/>
      <c r="Z43" s="209"/>
      <c r="AA43" s="209"/>
      <c r="AB43" s="209"/>
      <c r="AC43" s="209"/>
    </row>
    <row r="44" spans="1:29" s="210" customFormat="1" ht="47.25">
      <c r="A44" s="165" t="s">
        <v>560</v>
      </c>
      <c r="B44" s="166" t="s">
        <v>667</v>
      </c>
      <c r="C44" s="167" t="s">
        <v>700</v>
      </c>
      <c r="D44" s="207" t="s">
        <v>589</v>
      </c>
      <c r="E44" s="207" t="s">
        <v>589</v>
      </c>
      <c r="F44" s="207" t="s">
        <v>589</v>
      </c>
      <c r="G44" s="207" t="s">
        <v>589</v>
      </c>
      <c r="H44" s="207" t="s">
        <v>589</v>
      </c>
      <c r="I44" s="207" t="s">
        <v>589</v>
      </c>
      <c r="J44" s="207" t="s">
        <v>589</v>
      </c>
      <c r="K44" s="207" t="s">
        <v>589</v>
      </c>
      <c r="L44" s="207" t="s">
        <v>589</v>
      </c>
      <c r="M44" s="207" t="s">
        <v>589</v>
      </c>
      <c r="N44" s="207" t="s">
        <v>589</v>
      </c>
      <c r="O44" s="207" t="s">
        <v>589</v>
      </c>
      <c r="P44" s="207" t="s">
        <v>589</v>
      </c>
      <c r="Q44" s="207" t="s">
        <v>589</v>
      </c>
      <c r="R44" s="207" t="s">
        <v>589</v>
      </c>
      <c r="S44" s="208"/>
      <c r="T44" s="208"/>
      <c r="U44" s="208"/>
      <c r="V44" s="208"/>
      <c r="W44" s="208"/>
      <c r="X44" s="208"/>
      <c r="Y44" s="208"/>
      <c r="Z44" s="209"/>
      <c r="AA44" s="209"/>
      <c r="AB44" s="209"/>
      <c r="AC44" s="209"/>
    </row>
    <row r="45" spans="1:29" s="210" customFormat="1" ht="78.75">
      <c r="A45" s="165" t="s">
        <v>561</v>
      </c>
      <c r="B45" s="166" t="s">
        <v>668</v>
      </c>
      <c r="C45" s="202" t="s">
        <v>589</v>
      </c>
      <c r="D45" s="202" t="s">
        <v>589</v>
      </c>
      <c r="E45" s="202" t="s">
        <v>589</v>
      </c>
      <c r="F45" s="202" t="s">
        <v>589</v>
      </c>
      <c r="G45" s="202" t="s">
        <v>589</v>
      </c>
      <c r="H45" s="202" t="s">
        <v>589</v>
      </c>
      <c r="I45" s="202" t="s">
        <v>589</v>
      </c>
      <c r="J45" s="202" t="s">
        <v>589</v>
      </c>
      <c r="K45" s="202" t="s">
        <v>589</v>
      </c>
      <c r="L45" s="202" t="s">
        <v>589</v>
      </c>
      <c r="M45" s="202" t="s">
        <v>589</v>
      </c>
      <c r="N45" s="202" t="s">
        <v>589</v>
      </c>
      <c r="O45" s="202" t="s">
        <v>589</v>
      </c>
      <c r="P45" s="202" t="s">
        <v>589</v>
      </c>
      <c r="Q45" s="202" t="s">
        <v>589</v>
      </c>
      <c r="R45" s="202" t="s">
        <v>589</v>
      </c>
      <c r="S45" s="208"/>
      <c r="T45" s="208"/>
      <c r="U45" s="208"/>
      <c r="V45" s="208"/>
      <c r="W45" s="208"/>
      <c r="X45" s="208"/>
      <c r="Y45" s="208"/>
      <c r="Z45" s="209"/>
      <c r="AA45" s="209"/>
      <c r="AB45" s="209"/>
      <c r="AC45" s="209"/>
    </row>
    <row r="46" spans="1:29" s="210" customFormat="1" ht="63">
      <c r="A46" s="229" t="s">
        <v>561</v>
      </c>
      <c r="B46" s="227" t="s">
        <v>987</v>
      </c>
      <c r="C46" s="225" t="s">
        <v>986</v>
      </c>
      <c r="D46" s="239" t="s">
        <v>809</v>
      </c>
      <c r="E46" s="239" t="s">
        <v>808</v>
      </c>
      <c r="F46" s="239" t="s">
        <v>810</v>
      </c>
      <c r="G46" s="239" t="s">
        <v>767</v>
      </c>
      <c r="H46" s="240" t="s">
        <v>769</v>
      </c>
      <c r="I46" s="240" t="s">
        <v>769</v>
      </c>
      <c r="J46" s="240" t="s">
        <v>769</v>
      </c>
      <c r="K46" s="240" t="s">
        <v>770</v>
      </c>
      <c r="L46" s="240" t="s">
        <v>771</v>
      </c>
      <c r="M46" s="240" t="s">
        <v>768</v>
      </c>
      <c r="N46" s="240" t="s">
        <v>771</v>
      </c>
      <c r="O46" s="240" t="s">
        <v>771</v>
      </c>
      <c r="P46" s="240" t="s">
        <v>771</v>
      </c>
      <c r="Q46" s="240" t="s">
        <v>771</v>
      </c>
      <c r="R46" s="240" t="s">
        <v>771</v>
      </c>
      <c r="S46" s="208"/>
      <c r="T46" s="208"/>
      <c r="U46" s="208"/>
      <c r="V46" s="208"/>
      <c r="W46" s="208"/>
      <c r="X46" s="208"/>
      <c r="Y46" s="208"/>
      <c r="Z46" s="209"/>
      <c r="AA46" s="209"/>
      <c r="AB46" s="209"/>
      <c r="AC46" s="209"/>
    </row>
    <row r="47" spans="1:29" s="210" customFormat="1" ht="60">
      <c r="A47" s="229" t="s">
        <v>561</v>
      </c>
      <c r="B47" s="227" t="s">
        <v>923</v>
      </c>
      <c r="C47" s="225" t="s">
        <v>921</v>
      </c>
      <c r="D47" s="239" t="s">
        <v>809</v>
      </c>
      <c r="E47" s="239" t="s">
        <v>808</v>
      </c>
      <c r="F47" s="239" t="s">
        <v>842</v>
      </c>
      <c r="G47" s="239" t="s">
        <v>767</v>
      </c>
      <c r="H47" s="240" t="s">
        <v>769</v>
      </c>
      <c r="I47" s="240" t="s">
        <v>769</v>
      </c>
      <c r="J47" s="240" t="s">
        <v>769</v>
      </c>
      <c r="K47" s="240" t="s">
        <v>770</v>
      </c>
      <c r="L47" s="240" t="s">
        <v>771</v>
      </c>
      <c r="M47" s="240" t="s">
        <v>768</v>
      </c>
      <c r="N47" s="240" t="s">
        <v>771</v>
      </c>
      <c r="O47" s="240" t="s">
        <v>771</v>
      </c>
      <c r="P47" s="240" t="s">
        <v>771</v>
      </c>
      <c r="Q47" s="240" t="s">
        <v>771</v>
      </c>
      <c r="R47" s="240" t="s">
        <v>771</v>
      </c>
      <c r="S47" s="208"/>
      <c r="T47" s="208"/>
      <c r="U47" s="208"/>
      <c r="V47" s="208"/>
      <c r="W47" s="208"/>
      <c r="X47" s="208"/>
      <c r="Y47" s="208"/>
      <c r="Z47" s="209"/>
      <c r="AA47" s="209"/>
      <c r="AB47" s="209"/>
      <c r="AC47" s="209"/>
    </row>
    <row r="48" spans="1:29" s="210" customFormat="1" ht="60">
      <c r="A48" s="229" t="s">
        <v>561</v>
      </c>
      <c r="B48" s="231" t="s">
        <v>953</v>
      </c>
      <c r="C48" s="225" t="s">
        <v>922</v>
      </c>
      <c r="D48" s="239" t="s">
        <v>809</v>
      </c>
      <c r="E48" s="239" t="s">
        <v>808</v>
      </c>
      <c r="F48" s="239" t="s">
        <v>811</v>
      </c>
      <c r="G48" s="239" t="s">
        <v>767</v>
      </c>
      <c r="H48" s="240" t="s">
        <v>769</v>
      </c>
      <c r="I48" s="240" t="s">
        <v>769</v>
      </c>
      <c r="J48" s="240" t="s">
        <v>769</v>
      </c>
      <c r="K48" s="240" t="s">
        <v>770</v>
      </c>
      <c r="L48" s="240" t="s">
        <v>771</v>
      </c>
      <c r="M48" s="240" t="s">
        <v>768</v>
      </c>
      <c r="N48" s="240" t="s">
        <v>771</v>
      </c>
      <c r="O48" s="240" t="s">
        <v>771</v>
      </c>
      <c r="P48" s="240" t="s">
        <v>771</v>
      </c>
      <c r="Q48" s="240" t="s">
        <v>771</v>
      </c>
      <c r="R48" s="240" t="s">
        <v>771</v>
      </c>
      <c r="S48" s="208"/>
      <c r="T48" s="208"/>
      <c r="U48" s="208"/>
      <c r="V48" s="208"/>
      <c r="W48" s="208"/>
      <c r="X48" s="208"/>
      <c r="Y48" s="208"/>
      <c r="Z48" s="209"/>
      <c r="AA48" s="209"/>
      <c r="AB48" s="209"/>
      <c r="AC48" s="209"/>
    </row>
    <row r="49" spans="1:29" s="210" customFormat="1" ht="63">
      <c r="A49" s="229" t="s">
        <v>561</v>
      </c>
      <c r="B49" s="231" t="s">
        <v>1008</v>
      </c>
      <c r="C49" s="225" t="s">
        <v>924</v>
      </c>
      <c r="D49" s="239" t="s">
        <v>809</v>
      </c>
      <c r="E49" s="239" t="s">
        <v>808</v>
      </c>
      <c r="F49" s="239" t="s">
        <v>811</v>
      </c>
      <c r="G49" s="239" t="s">
        <v>767</v>
      </c>
      <c r="H49" s="240" t="s">
        <v>769</v>
      </c>
      <c r="I49" s="240" t="s">
        <v>769</v>
      </c>
      <c r="J49" s="240" t="s">
        <v>769</v>
      </c>
      <c r="K49" s="240" t="s">
        <v>770</v>
      </c>
      <c r="L49" s="240" t="s">
        <v>771</v>
      </c>
      <c r="M49" s="240" t="s">
        <v>768</v>
      </c>
      <c r="N49" s="240" t="s">
        <v>771</v>
      </c>
      <c r="O49" s="240" t="s">
        <v>771</v>
      </c>
      <c r="P49" s="240" t="s">
        <v>771</v>
      </c>
      <c r="Q49" s="240" t="s">
        <v>771</v>
      </c>
      <c r="R49" s="240" t="s">
        <v>771</v>
      </c>
      <c r="S49" s="208"/>
      <c r="T49" s="208"/>
      <c r="U49" s="208"/>
      <c r="V49" s="208"/>
      <c r="W49" s="208"/>
      <c r="X49" s="208"/>
      <c r="Y49" s="208"/>
      <c r="Z49" s="209"/>
      <c r="AA49" s="209"/>
      <c r="AB49" s="209"/>
      <c r="AC49" s="209"/>
    </row>
    <row r="50" spans="1:29" s="210" customFormat="1" ht="63">
      <c r="A50" s="229" t="s">
        <v>561</v>
      </c>
      <c r="B50" s="231" t="s">
        <v>1009</v>
      </c>
      <c r="C50" s="225" t="s">
        <v>925</v>
      </c>
      <c r="D50" s="239" t="s">
        <v>809</v>
      </c>
      <c r="E50" s="239" t="s">
        <v>808</v>
      </c>
      <c r="F50" s="239" t="s">
        <v>842</v>
      </c>
      <c r="G50" s="239" t="s">
        <v>767</v>
      </c>
      <c r="H50" s="240" t="s">
        <v>769</v>
      </c>
      <c r="I50" s="240" t="s">
        <v>769</v>
      </c>
      <c r="J50" s="240" t="s">
        <v>769</v>
      </c>
      <c r="K50" s="240" t="s">
        <v>770</v>
      </c>
      <c r="L50" s="240" t="s">
        <v>771</v>
      </c>
      <c r="M50" s="240" t="s">
        <v>768</v>
      </c>
      <c r="N50" s="240" t="s">
        <v>771</v>
      </c>
      <c r="O50" s="240" t="s">
        <v>771</v>
      </c>
      <c r="P50" s="240" t="s">
        <v>771</v>
      </c>
      <c r="Q50" s="240" t="s">
        <v>771</v>
      </c>
      <c r="R50" s="240" t="s">
        <v>771</v>
      </c>
      <c r="S50" s="208"/>
      <c r="T50" s="208"/>
      <c r="U50" s="208"/>
      <c r="V50" s="208"/>
      <c r="W50" s="208"/>
      <c r="X50" s="208"/>
      <c r="Y50" s="208"/>
      <c r="Z50" s="209"/>
      <c r="AA50" s="209"/>
      <c r="AB50" s="209"/>
      <c r="AC50" s="209"/>
    </row>
    <row r="51" spans="1:29" s="210" customFormat="1" ht="60">
      <c r="A51" s="229" t="s">
        <v>561</v>
      </c>
      <c r="B51" s="231" t="s">
        <v>1010</v>
      </c>
      <c r="C51" s="225" t="s">
        <v>926</v>
      </c>
      <c r="D51" s="239" t="s">
        <v>809</v>
      </c>
      <c r="E51" s="239" t="s">
        <v>808</v>
      </c>
      <c r="F51" s="239" t="s">
        <v>850</v>
      </c>
      <c r="G51" s="239" t="s">
        <v>767</v>
      </c>
      <c r="H51" s="240" t="s">
        <v>769</v>
      </c>
      <c r="I51" s="240" t="s">
        <v>769</v>
      </c>
      <c r="J51" s="240" t="s">
        <v>769</v>
      </c>
      <c r="K51" s="240" t="s">
        <v>770</v>
      </c>
      <c r="L51" s="240" t="s">
        <v>771</v>
      </c>
      <c r="M51" s="240" t="s">
        <v>768</v>
      </c>
      <c r="N51" s="240" t="s">
        <v>771</v>
      </c>
      <c r="O51" s="240" t="s">
        <v>771</v>
      </c>
      <c r="P51" s="240" t="s">
        <v>771</v>
      </c>
      <c r="Q51" s="240" t="s">
        <v>771</v>
      </c>
      <c r="R51" s="240" t="s">
        <v>771</v>
      </c>
      <c r="S51" s="208"/>
      <c r="T51" s="208"/>
      <c r="U51" s="208"/>
      <c r="V51" s="208"/>
      <c r="W51" s="208"/>
      <c r="X51" s="208"/>
      <c r="Y51" s="208"/>
      <c r="Z51" s="209"/>
      <c r="AA51" s="209"/>
      <c r="AB51" s="209"/>
      <c r="AC51" s="209"/>
    </row>
    <row r="52" spans="1:29" s="210" customFormat="1" ht="60">
      <c r="A52" s="229" t="s">
        <v>561</v>
      </c>
      <c r="B52" s="256" t="s">
        <v>954</v>
      </c>
      <c r="C52" s="225" t="s">
        <v>927</v>
      </c>
      <c r="D52" s="239" t="s">
        <v>809</v>
      </c>
      <c r="E52" s="239" t="s">
        <v>808</v>
      </c>
      <c r="F52" s="239" t="s">
        <v>851</v>
      </c>
      <c r="G52" s="239" t="s">
        <v>767</v>
      </c>
      <c r="H52" s="240" t="s">
        <v>769</v>
      </c>
      <c r="I52" s="240" t="s">
        <v>769</v>
      </c>
      <c r="J52" s="240" t="s">
        <v>769</v>
      </c>
      <c r="K52" s="240" t="s">
        <v>770</v>
      </c>
      <c r="L52" s="240" t="s">
        <v>771</v>
      </c>
      <c r="M52" s="240" t="s">
        <v>768</v>
      </c>
      <c r="N52" s="240" t="s">
        <v>771</v>
      </c>
      <c r="O52" s="240" t="s">
        <v>771</v>
      </c>
      <c r="P52" s="240" t="s">
        <v>771</v>
      </c>
      <c r="Q52" s="240" t="s">
        <v>771</v>
      </c>
      <c r="R52" s="240" t="s">
        <v>771</v>
      </c>
      <c r="S52" s="208"/>
      <c r="T52" s="208"/>
      <c r="U52" s="208"/>
      <c r="V52" s="208"/>
      <c r="W52" s="208"/>
      <c r="X52" s="208"/>
      <c r="Y52" s="208"/>
      <c r="Z52" s="209"/>
      <c r="AA52" s="209"/>
      <c r="AB52" s="209"/>
      <c r="AC52" s="209"/>
    </row>
    <row r="53" spans="1:29" s="210" customFormat="1" ht="60">
      <c r="A53" s="229" t="s">
        <v>561</v>
      </c>
      <c r="B53" s="256" t="s">
        <v>955</v>
      </c>
      <c r="C53" s="225" t="s">
        <v>928</v>
      </c>
      <c r="D53" s="239" t="s">
        <v>809</v>
      </c>
      <c r="E53" s="239" t="s">
        <v>808</v>
      </c>
      <c r="F53" s="239" t="s">
        <v>851</v>
      </c>
      <c r="G53" s="239" t="s">
        <v>767</v>
      </c>
      <c r="H53" s="240" t="s">
        <v>769</v>
      </c>
      <c r="I53" s="240" t="s">
        <v>769</v>
      </c>
      <c r="J53" s="240" t="s">
        <v>769</v>
      </c>
      <c r="K53" s="240" t="s">
        <v>770</v>
      </c>
      <c r="L53" s="240" t="s">
        <v>771</v>
      </c>
      <c r="M53" s="240" t="s">
        <v>768</v>
      </c>
      <c r="N53" s="240" t="s">
        <v>771</v>
      </c>
      <c r="O53" s="240" t="s">
        <v>771</v>
      </c>
      <c r="P53" s="240" t="s">
        <v>771</v>
      </c>
      <c r="Q53" s="240" t="s">
        <v>771</v>
      </c>
      <c r="R53" s="240" t="s">
        <v>771</v>
      </c>
      <c r="S53" s="208"/>
      <c r="T53" s="208"/>
      <c r="U53" s="208"/>
      <c r="V53" s="208"/>
      <c r="W53" s="208"/>
      <c r="X53" s="208"/>
      <c r="Y53" s="208"/>
      <c r="Z53" s="209"/>
      <c r="AA53" s="209"/>
      <c r="AB53" s="209"/>
      <c r="AC53" s="209"/>
    </row>
    <row r="54" spans="1:29" s="210" customFormat="1" ht="60">
      <c r="A54" s="229" t="s">
        <v>561</v>
      </c>
      <c r="B54" s="256" t="s">
        <v>957</v>
      </c>
      <c r="C54" s="225" t="s">
        <v>929</v>
      </c>
      <c r="D54" s="239" t="s">
        <v>809</v>
      </c>
      <c r="E54" s="239" t="s">
        <v>808</v>
      </c>
      <c r="F54" s="239" t="s">
        <v>842</v>
      </c>
      <c r="G54" s="239" t="s">
        <v>767</v>
      </c>
      <c r="H54" s="240" t="s">
        <v>769</v>
      </c>
      <c r="I54" s="240" t="s">
        <v>769</v>
      </c>
      <c r="J54" s="240" t="s">
        <v>769</v>
      </c>
      <c r="K54" s="240" t="s">
        <v>770</v>
      </c>
      <c r="L54" s="240" t="s">
        <v>771</v>
      </c>
      <c r="M54" s="240" t="s">
        <v>768</v>
      </c>
      <c r="N54" s="240" t="s">
        <v>771</v>
      </c>
      <c r="O54" s="240" t="s">
        <v>771</v>
      </c>
      <c r="P54" s="240" t="s">
        <v>771</v>
      </c>
      <c r="Q54" s="240" t="s">
        <v>771</v>
      </c>
      <c r="R54" s="240" t="s">
        <v>771</v>
      </c>
      <c r="S54" s="208"/>
      <c r="T54" s="208"/>
      <c r="U54" s="208"/>
      <c r="V54" s="208"/>
      <c r="W54" s="208"/>
      <c r="X54" s="208"/>
      <c r="Y54" s="208"/>
      <c r="Z54" s="209"/>
      <c r="AA54" s="209"/>
      <c r="AB54" s="209"/>
      <c r="AC54" s="209"/>
    </row>
    <row r="55" spans="1:29" s="210" customFormat="1" ht="60">
      <c r="A55" s="229" t="s">
        <v>561</v>
      </c>
      <c r="B55" s="227" t="s">
        <v>958</v>
      </c>
      <c r="C55" s="225" t="s">
        <v>930</v>
      </c>
      <c r="D55" s="239" t="s">
        <v>809</v>
      </c>
      <c r="E55" s="239" t="s">
        <v>808</v>
      </c>
      <c r="F55" s="239" t="s">
        <v>842</v>
      </c>
      <c r="G55" s="239" t="s">
        <v>767</v>
      </c>
      <c r="H55" s="240" t="s">
        <v>769</v>
      </c>
      <c r="I55" s="240" t="s">
        <v>769</v>
      </c>
      <c r="J55" s="240" t="s">
        <v>769</v>
      </c>
      <c r="K55" s="240" t="s">
        <v>770</v>
      </c>
      <c r="L55" s="240" t="s">
        <v>771</v>
      </c>
      <c r="M55" s="240" t="s">
        <v>768</v>
      </c>
      <c r="N55" s="240" t="s">
        <v>771</v>
      </c>
      <c r="O55" s="240" t="s">
        <v>771</v>
      </c>
      <c r="P55" s="240" t="s">
        <v>771</v>
      </c>
      <c r="Q55" s="240" t="s">
        <v>771</v>
      </c>
      <c r="R55" s="240" t="s">
        <v>771</v>
      </c>
      <c r="S55" s="208"/>
      <c r="T55" s="208"/>
      <c r="U55" s="208"/>
      <c r="V55" s="208"/>
      <c r="W55" s="208"/>
      <c r="X55" s="208"/>
      <c r="Y55" s="208"/>
      <c r="Z55" s="209"/>
      <c r="AA55" s="209"/>
      <c r="AB55" s="209"/>
      <c r="AC55" s="209"/>
    </row>
    <row r="56" spans="1:29" s="210" customFormat="1" ht="60">
      <c r="A56" s="229" t="s">
        <v>561</v>
      </c>
      <c r="B56" s="231" t="s">
        <v>959</v>
      </c>
      <c r="C56" s="225" t="s">
        <v>931</v>
      </c>
      <c r="D56" s="239" t="s">
        <v>809</v>
      </c>
      <c r="E56" s="239" t="s">
        <v>808</v>
      </c>
      <c r="F56" s="239" t="s">
        <v>842</v>
      </c>
      <c r="G56" s="239" t="s">
        <v>767</v>
      </c>
      <c r="H56" s="240" t="s">
        <v>769</v>
      </c>
      <c r="I56" s="240" t="s">
        <v>769</v>
      </c>
      <c r="J56" s="240" t="s">
        <v>769</v>
      </c>
      <c r="K56" s="240" t="s">
        <v>770</v>
      </c>
      <c r="L56" s="240" t="s">
        <v>771</v>
      </c>
      <c r="M56" s="240" t="s">
        <v>768</v>
      </c>
      <c r="N56" s="240" t="s">
        <v>771</v>
      </c>
      <c r="O56" s="240" t="s">
        <v>771</v>
      </c>
      <c r="P56" s="240" t="s">
        <v>771</v>
      </c>
      <c r="Q56" s="240" t="s">
        <v>771</v>
      </c>
      <c r="R56" s="240" t="s">
        <v>771</v>
      </c>
      <c r="S56" s="208"/>
      <c r="T56" s="208"/>
      <c r="U56" s="208"/>
      <c r="V56" s="208"/>
      <c r="W56" s="208"/>
      <c r="X56" s="208"/>
      <c r="Y56" s="208"/>
      <c r="Z56" s="209"/>
      <c r="AA56" s="209"/>
      <c r="AB56" s="209"/>
      <c r="AC56" s="209"/>
    </row>
    <row r="57" spans="1:29" s="210" customFormat="1" ht="60">
      <c r="A57" s="229" t="s">
        <v>561</v>
      </c>
      <c r="B57" s="231" t="s">
        <v>960</v>
      </c>
      <c r="C57" s="225" t="s">
        <v>932</v>
      </c>
      <c r="D57" s="239" t="s">
        <v>809</v>
      </c>
      <c r="E57" s="239" t="s">
        <v>808</v>
      </c>
      <c r="F57" s="239" t="s">
        <v>842</v>
      </c>
      <c r="G57" s="239" t="s">
        <v>767</v>
      </c>
      <c r="H57" s="240" t="s">
        <v>769</v>
      </c>
      <c r="I57" s="240" t="s">
        <v>769</v>
      </c>
      <c r="J57" s="240" t="s">
        <v>769</v>
      </c>
      <c r="K57" s="240" t="s">
        <v>770</v>
      </c>
      <c r="L57" s="240" t="s">
        <v>771</v>
      </c>
      <c r="M57" s="240" t="s">
        <v>768</v>
      </c>
      <c r="N57" s="240" t="s">
        <v>771</v>
      </c>
      <c r="O57" s="240" t="s">
        <v>771</v>
      </c>
      <c r="P57" s="240" t="s">
        <v>771</v>
      </c>
      <c r="Q57" s="240" t="s">
        <v>771</v>
      </c>
      <c r="R57" s="240" t="s">
        <v>771</v>
      </c>
      <c r="S57" s="208"/>
      <c r="T57" s="208"/>
      <c r="U57" s="208"/>
      <c r="V57" s="208"/>
      <c r="W57" s="208"/>
      <c r="X57" s="208"/>
      <c r="Y57" s="208"/>
      <c r="Z57" s="209"/>
      <c r="AA57" s="209"/>
      <c r="AB57" s="209"/>
      <c r="AC57" s="209"/>
    </row>
    <row r="58" spans="1:29" s="210" customFormat="1" ht="60">
      <c r="A58" s="229" t="s">
        <v>561</v>
      </c>
      <c r="B58" s="231" t="s">
        <v>961</v>
      </c>
      <c r="C58" s="225" t="s">
        <v>933</v>
      </c>
      <c r="D58" s="239" t="s">
        <v>809</v>
      </c>
      <c r="E58" s="239" t="s">
        <v>808</v>
      </c>
      <c r="F58" s="239" t="s">
        <v>968</v>
      </c>
      <c r="G58" s="239" t="s">
        <v>767</v>
      </c>
      <c r="H58" s="240" t="s">
        <v>769</v>
      </c>
      <c r="I58" s="240" t="s">
        <v>769</v>
      </c>
      <c r="J58" s="240" t="s">
        <v>769</v>
      </c>
      <c r="K58" s="240" t="s">
        <v>770</v>
      </c>
      <c r="L58" s="240" t="s">
        <v>771</v>
      </c>
      <c r="M58" s="240" t="s">
        <v>768</v>
      </c>
      <c r="N58" s="240" t="s">
        <v>771</v>
      </c>
      <c r="O58" s="240" t="s">
        <v>771</v>
      </c>
      <c r="P58" s="240" t="s">
        <v>771</v>
      </c>
      <c r="Q58" s="240" t="s">
        <v>771</v>
      </c>
      <c r="R58" s="240" t="s">
        <v>771</v>
      </c>
      <c r="S58" s="208"/>
      <c r="T58" s="208"/>
      <c r="U58" s="208"/>
      <c r="V58" s="208"/>
      <c r="W58" s="208"/>
      <c r="X58" s="208"/>
      <c r="Y58" s="208"/>
      <c r="Z58" s="209"/>
      <c r="AA58" s="209"/>
      <c r="AB58" s="209"/>
      <c r="AC58" s="209"/>
    </row>
    <row r="59" spans="1:29" s="210" customFormat="1" ht="60">
      <c r="A59" s="229" t="s">
        <v>561</v>
      </c>
      <c r="B59" s="231" t="s">
        <v>962</v>
      </c>
      <c r="C59" s="225" t="s">
        <v>934</v>
      </c>
      <c r="D59" s="239" t="s">
        <v>809</v>
      </c>
      <c r="E59" s="239" t="s">
        <v>808</v>
      </c>
      <c r="F59" s="239" t="s">
        <v>810</v>
      </c>
      <c r="G59" s="239" t="s">
        <v>767</v>
      </c>
      <c r="H59" s="240" t="s">
        <v>769</v>
      </c>
      <c r="I59" s="240" t="s">
        <v>769</v>
      </c>
      <c r="J59" s="240" t="s">
        <v>769</v>
      </c>
      <c r="K59" s="240" t="s">
        <v>770</v>
      </c>
      <c r="L59" s="240" t="s">
        <v>771</v>
      </c>
      <c r="M59" s="240" t="s">
        <v>768</v>
      </c>
      <c r="N59" s="240" t="s">
        <v>771</v>
      </c>
      <c r="O59" s="240" t="s">
        <v>771</v>
      </c>
      <c r="P59" s="240" t="s">
        <v>771</v>
      </c>
      <c r="Q59" s="240" t="s">
        <v>771</v>
      </c>
      <c r="R59" s="240" t="s">
        <v>771</v>
      </c>
      <c r="S59" s="208"/>
      <c r="T59" s="208"/>
      <c r="U59" s="208"/>
      <c r="V59" s="208"/>
      <c r="W59" s="208"/>
      <c r="X59" s="208"/>
      <c r="Y59" s="208"/>
      <c r="Z59" s="209"/>
      <c r="AA59" s="209"/>
      <c r="AB59" s="209"/>
      <c r="AC59" s="209"/>
    </row>
    <row r="60" spans="1:29" s="210" customFormat="1" ht="63">
      <c r="A60" s="229" t="s">
        <v>561</v>
      </c>
      <c r="B60" s="231" t="s">
        <v>1011</v>
      </c>
      <c r="C60" s="225" t="s">
        <v>935</v>
      </c>
      <c r="D60" s="239" t="s">
        <v>809</v>
      </c>
      <c r="E60" s="239" t="s">
        <v>808</v>
      </c>
      <c r="F60" s="239" t="s">
        <v>811</v>
      </c>
      <c r="G60" s="239" t="s">
        <v>767</v>
      </c>
      <c r="H60" s="240" t="s">
        <v>769</v>
      </c>
      <c r="I60" s="240" t="s">
        <v>769</v>
      </c>
      <c r="J60" s="240" t="s">
        <v>769</v>
      </c>
      <c r="K60" s="240" t="s">
        <v>770</v>
      </c>
      <c r="L60" s="240" t="s">
        <v>771</v>
      </c>
      <c r="M60" s="240" t="s">
        <v>768</v>
      </c>
      <c r="N60" s="240" t="s">
        <v>771</v>
      </c>
      <c r="O60" s="240" t="s">
        <v>771</v>
      </c>
      <c r="P60" s="240" t="s">
        <v>771</v>
      </c>
      <c r="Q60" s="240" t="s">
        <v>771</v>
      </c>
      <c r="R60" s="240" t="s">
        <v>771</v>
      </c>
      <c r="S60" s="208"/>
      <c r="T60" s="208"/>
      <c r="U60" s="208"/>
      <c r="V60" s="208"/>
      <c r="W60" s="208"/>
      <c r="X60" s="208"/>
      <c r="Y60" s="208"/>
      <c r="Z60" s="209"/>
      <c r="AA60" s="209"/>
      <c r="AB60" s="209"/>
      <c r="AC60" s="209"/>
    </row>
    <row r="61" spans="1:29" s="210" customFormat="1" ht="63">
      <c r="A61" s="229" t="s">
        <v>561</v>
      </c>
      <c r="B61" s="231" t="s">
        <v>1012</v>
      </c>
      <c r="C61" s="225" t="s">
        <v>936</v>
      </c>
      <c r="D61" s="239" t="s">
        <v>809</v>
      </c>
      <c r="E61" s="239" t="s">
        <v>808</v>
      </c>
      <c r="F61" s="239" t="s">
        <v>843</v>
      </c>
      <c r="G61" s="239" t="s">
        <v>767</v>
      </c>
      <c r="H61" s="240" t="s">
        <v>769</v>
      </c>
      <c r="I61" s="240" t="s">
        <v>769</v>
      </c>
      <c r="J61" s="240" t="s">
        <v>769</v>
      </c>
      <c r="K61" s="240" t="s">
        <v>770</v>
      </c>
      <c r="L61" s="240" t="s">
        <v>771</v>
      </c>
      <c r="M61" s="240" t="s">
        <v>768</v>
      </c>
      <c r="N61" s="240" t="s">
        <v>771</v>
      </c>
      <c r="O61" s="240" t="s">
        <v>771</v>
      </c>
      <c r="P61" s="240" t="s">
        <v>771</v>
      </c>
      <c r="Q61" s="240" t="s">
        <v>771</v>
      </c>
      <c r="R61" s="240" t="s">
        <v>771</v>
      </c>
      <c r="S61" s="208"/>
      <c r="T61" s="208"/>
      <c r="U61" s="208"/>
      <c r="V61" s="208"/>
      <c r="W61" s="208"/>
      <c r="X61" s="208"/>
      <c r="Y61" s="208"/>
      <c r="Z61" s="209"/>
      <c r="AA61" s="209"/>
      <c r="AB61" s="209"/>
      <c r="AC61" s="209"/>
    </row>
    <row r="62" spans="1:29" s="210" customFormat="1" ht="63">
      <c r="A62" s="229" t="s">
        <v>561</v>
      </c>
      <c r="B62" s="231" t="s">
        <v>1013</v>
      </c>
      <c r="C62" s="225" t="s">
        <v>937</v>
      </c>
      <c r="D62" s="239" t="s">
        <v>809</v>
      </c>
      <c r="E62" s="239" t="s">
        <v>808</v>
      </c>
      <c r="F62" s="239" t="s">
        <v>843</v>
      </c>
      <c r="G62" s="239" t="s">
        <v>767</v>
      </c>
      <c r="H62" s="240" t="s">
        <v>769</v>
      </c>
      <c r="I62" s="240" t="s">
        <v>769</v>
      </c>
      <c r="J62" s="240" t="s">
        <v>769</v>
      </c>
      <c r="K62" s="240" t="s">
        <v>770</v>
      </c>
      <c r="L62" s="240" t="s">
        <v>771</v>
      </c>
      <c r="M62" s="240" t="s">
        <v>768</v>
      </c>
      <c r="N62" s="240" t="s">
        <v>771</v>
      </c>
      <c r="O62" s="240" t="s">
        <v>771</v>
      </c>
      <c r="P62" s="240" t="s">
        <v>771</v>
      </c>
      <c r="Q62" s="240" t="s">
        <v>771</v>
      </c>
      <c r="R62" s="240" t="s">
        <v>771</v>
      </c>
      <c r="S62" s="208"/>
      <c r="T62" s="208"/>
      <c r="U62" s="208"/>
      <c r="V62" s="208"/>
      <c r="W62" s="208"/>
      <c r="X62" s="208"/>
      <c r="Y62" s="208"/>
      <c r="Z62" s="209"/>
      <c r="AA62" s="209"/>
      <c r="AB62" s="209"/>
      <c r="AC62" s="209"/>
    </row>
    <row r="63" spans="1:29" s="210" customFormat="1" ht="63">
      <c r="A63" s="229" t="s">
        <v>561</v>
      </c>
      <c r="B63" s="231" t="s">
        <v>1014</v>
      </c>
      <c r="C63" s="225" t="s">
        <v>938</v>
      </c>
      <c r="D63" s="239" t="s">
        <v>809</v>
      </c>
      <c r="E63" s="239" t="s">
        <v>808</v>
      </c>
      <c r="F63" s="239" t="s">
        <v>842</v>
      </c>
      <c r="G63" s="239" t="s">
        <v>767</v>
      </c>
      <c r="H63" s="240" t="s">
        <v>769</v>
      </c>
      <c r="I63" s="240" t="s">
        <v>769</v>
      </c>
      <c r="J63" s="240" t="s">
        <v>769</v>
      </c>
      <c r="K63" s="240" t="s">
        <v>770</v>
      </c>
      <c r="L63" s="240" t="s">
        <v>771</v>
      </c>
      <c r="M63" s="240" t="s">
        <v>768</v>
      </c>
      <c r="N63" s="240" t="s">
        <v>771</v>
      </c>
      <c r="O63" s="240" t="s">
        <v>771</v>
      </c>
      <c r="P63" s="240" t="s">
        <v>771</v>
      </c>
      <c r="Q63" s="240" t="s">
        <v>771</v>
      </c>
      <c r="R63" s="240" t="s">
        <v>771</v>
      </c>
      <c r="S63" s="208"/>
      <c r="T63" s="208"/>
      <c r="U63" s="208"/>
      <c r="V63" s="208"/>
      <c r="W63" s="208"/>
      <c r="X63" s="208"/>
      <c r="Y63" s="208"/>
      <c r="Z63" s="209"/>
      <c r="AA63" s="209"/>
      <c r="AB63" s="209"/>
      <c r="AC63" s="209"/>
    </row>
    <row r="64" spans="1:29" s="210" customFormat="1" ht="60">
      <c r="A64" s="229" t="s">
        <v>561</v>
      </c>
      <c r="B64" s="231" t="s">
        <v>1015</v>
      </c>
      <c r="C64" s="225" t="s">
        <v>939</v>
      </c>
      <c r="D64" s="239" t="s">
        <v>809</v>
      </c>
      <c r="E64" s="239" t="s">
        <v>808</v>
      </c>
      <c r="F64" s="239" t="s">
        <v>842</v>
      </c>
      <c r="G64" s="239" t="s">
        <v>767</v>
      </c>
      <c r="H64" s="240" t="s">
        <v>769</v>
      </c>
      <c r="I64" s="240" t="s">
        <v>769</v>
      </c>
      <c r="J64" s="240" t="s">
        <v>769</v>
      </c>
      <c r="K64" s="240" t="s">
        <v>770</v>
      </c>
      <c r="L64" s="240" t="s">
        <v>771</v>
      </c>
      <c r="M64" s="240" t="s">
        <v>768</v>
      </c>
      <c r="N64" s="240" t="s">
        <v>771</v>
      </c>
      <c r="O64" s="240" t="s">
        <v>771</v>
      </c>
      <c r="P64" s="240" t="s">
        <v>771</v>
      </c>
      <c r="Q64" s="240" t="s">
        <v>771</v>
      </c>
      <c r="R64" s="240" t="s">
        <v>771</v>
      </c>
      <c r="S64" s="208"/>
      <c r="T64" s="208"/>
      <c r="U64" s="208"/>
      <c r="V64" s="208"/>
      <c r="W64" s="208"/>
      <c r="X64" s="208"/>
      <c r="Y64" s="208"/>
      <c r="Z64" s="209"/>
      <c r="AA64" s="209"/>
      <c r="AB64" s="209"/>
      <c r="AC64" s="209"/>
    </row>
    <row r="65" spans="1:29" s="210" customFormat="1" ht="60">
      <c r="A65" s="229" t="s">
        <v>561</v>
      </c>
      <c r="B65" s="231" t="s">
        <v>980</v>
      </c>
      <c r="C65" s="225" t="s">
        <v>940</v>
      </c>
      <c r="D65" s="239" t="s">
        <v>809</v>
      </c>
      <c r="E65" s="239" t="s">
        <v>808</v>
      </c>
      <c r="F65" s="239" t="s">
        <v>842</v>
      </c>
      <c r="G65" s="239" t="s">
        <v>767</v>
      </c>
      <c r="H65" s="240" t="s">
        <v>769</v>
      </c>
      <c r="I65" s="240" t="s">
        <v>769</v>
      </c>
      <c r="J65" s="240" t="s">
        <v>769</v>
      </c>
      <c r="K65" s="240" t="s">
        <v>770</v>
      </c>
      <c r="L65" s="240" t="s">
        <v>771</v>
      </c>
      <c r="M65" s="240" t="s">
        <v>768</v>
      </c>
      <c r="N65" s="240" t="s">
        <v>771</v>
      </c>
      <c r="O65" s="240" t="s">
        <v>771</v>
      </c>
      <c r="P65" s="240" t="s">
        <v>771</v>
      </c>
      <c r="Q65" s="240" t="s">
        <v>771</v>
      </c>
      <c r="R65" s="240" t="s">
        <v>771</v>
      </c>
      <c r="S65" s="208"/>
      <c r="T65" s="208"/>
      <c r="U65" s="208"/>
      <c r="V65" s="208"/>
      <c r="W65" s="208"/>
      <c r="X65" s="208"/>
      <c r="Y65" s="208"/>
      <c r="Z65" s="209"/>
      <c r="AA65" s="209"/>
      <c r="AB65" s="209"/>
      <c r="AC65" s="209"/>
    </row>
    <row r="66" spans="1:29" s="210" customFormat="1" ht="60">
      <c r="A66" s="229" t="s">
        <v>561</v>
      </c>
      <c r="B66" s="231" t="s">
        <v>981</v>
      </c>
      <c r="C66" s="225" t="s">
        <v>941</v>
      </c>
      <c r="D66" s="239" t="s">
        <v>809</v>
      </c>
      <c r="E66" s="239" t="s">
        <v>808</v>
      </c>
      <c r="F66" s="239" t="s">
        <v>842</v>
      </c>
      <c r="G66" s="239" t="s">
        <v>767</v>
      </c>
      <c r="H66" s="240" t="s">
        <v>769</v>
      </c>
      <c r="I66" s="240" t="s">
        <v>769</v>
      </c>
      <c r="J66" s="240" t="s">
        <v>769</v>
      </c>
      <c r="K66" s="240" t="s">
        <v>770</v>
      </c>
      <c r="L66" s="240" t="s">
        <v>771</v>
      </c>
      <c r="M66" s="240" t="s">
        <v>768</v>
      </c>
      <c r="N66" s="240" t="s">
        <v>771</v>
      </c>
      <c r="O66" s="240" t="s">
        <v>771</v>
      </c>
      <c r="P66" s="240" t="s">
        <v>771</v>
      </c>
      <c r="Q66" s="240" t="s">
        <v>771</v>
      </c>
      <c r="R66" s="240" t="s">
        <v>771</v>
      </c>
      <c r="S66" s="208"/>
      <c r="T66" s="208"/>
      <c r="U66" s="208"/>
      <c r="V66" s="208"/>
      <c r="W66" s="208"/>
      <c r="X66" s="208"/>
      <c r="Y66" s="208"/>
      <c r="Z66" s="209"/>
      <c r="AA66" s="209"/>
      <c r="AB66" s="209"/>
      <c r="AC66" s="209"/>
    </row>
    <row r="67" spans="1:29" s="210" customFormat="1" ht="60">
      <c r="A67" s="229" t="s">
        <v>561</v>
      </c>
      <c r="B67" s="231" t="s">
        <v>982</v>
      </c>
      <c r="C67" s="225" t="s">
        <v>942</v>
      </c>
      <c r="D67" s="239" t="s">
        <v>809</v>
      </c>
      <c r="E67" s="239" t="s">
        <v>808</v>
      </c>
      <c r="F67" s="239" t="s">
        <v>845</v>
      </c>
      <c r="G67" s="239" t="s">
        <v>767</v>
      </c>
      <c r="H67" s="240" t="s">
        <v>769</v>
      </c>
      <c r="I67" s="240" t="s">
        <v>769</v>
      </c>
      <c r="J67" s="240" t="s">
        <v>769</v>
      </c>
      <c r="K67" s="240" t="s">
        <v>770</v>
      </c>
      <c r="L67" s="240" t="s">
        <v>771</v>
      </c>
      <c r="M67" s="240" t="s">
        <v>768</v>
      </c>
      <c r="N67" s="240" t="s">
        <v>771</v>
      </c>
      <c r="O67" s="240" t="s">
        <v>771</v>
      </c>
      <c r="P67" s="240" t="s">
        <v>771</v>
      </c>
      <c r="Q67" s="240" t="s">
        <v>771</v>
      </c>
      <c r="R67" s="240" t="s">
        <v>771</v>
      </c>
      <c r="S67" s="208"/>
      <c r="T67" s="208"/>
      <c r="U67" s="208"/>
      <c r="V67" s="208"/>
      <c r="W67" s="208"/>
      <c r="X67" s="208"/>
      <c r="Y67" s="208"/>
      <c r="Z67" s="209"/>
      <c r="AA67" s="209"/>
      <c r="AB67" s="209"/>
      <c r="AC67" s="209"/>
    </row>
    <row r="68" spans="1:29" s="210" customFormat="1" ht="60">
      <c r="A68" s="229" t="s">
        <v>561</v>
      </c>
      <c r="B68" s="231" t="s">
        <v>983</v>
      </c>
      <c r="C68" s="225" t="s">
        <v>943</v>
      </c>
      <c r="D68" s="239" t="s">
        <v>809</v>
      </c>
      <c r="E68" s="239" t="s">
        <v>808</v>
      </c>
      <c r="F68" s="239" t="s">
        <v>811</v>
      </c>
      <c r="G68" s="239" t="s">
        <v>767</v>
      </c>
      <c r="H68" s="240" t="s">
        <v>769</v>
      </c>
      <c r="I68" s="240" t="s">
        <v>769</v>
      </c>
      <c r="J68" s="240" t="s">
        <v>769</v>
      </c>
      <c r="K68" s="240" t="s">
        <v>770</v>
      </c>
      <c r="L68" s="240" t="s">
        <v>771</v>
      </c>
      <c r="M68" s="240" t="s">
        <v>768</v>
      </c>
      <c r="N68" s="240" t="s">
        <v>771</v>
      </c>
      <c r="O68" s="240" t="s">
        <v>771</v>
      </c>
      <c r="P68" s="240" t="s">
        <v>771</v>
      </c>
      <c r="Q68" s="240" t="s">
        <v>771</v>
      </c>
      <c r="R68" s="240" t="s">
        <v>771</v>
      </c>
      <c r="S68" s="208"/>
      <c r="T68" s="208"/>
      <c r="U68" s="208"/>
      <c r="V68" s="208"/>
      <c r="W68" s="208"/>
      <c r="X68" s="208"/>
      <c r="Y68" s="208"/>
      <c r="Z68" s="209"/>
      <c r="AA68" s="209"/>
      <c r="AB68" s="209"/>
      <c r="AC68" s="209"/>
    </row>
    <row r="69" spans="1:29" s="210" customFormat="1" ht="60">
      <c r="A69" s="229" t="s">
        <v>561</v>
      </c>
      <c r="B69" s="231" t="s">
        <v>984</v>
      </c>
      <c r="C69" s="225" t="s">
        <v>944</v>
      </c>
      <c r="D69" s="239" t="s">
        <v>809</v>
      </c>
      <c r="E69" s="239" t="s">
        <v>808</v>
      </c>
      <c r="F69" s="239" t="s">
        <v>842</v>
      </c>
      <c r="G69" s="239" t="s">
        <v>767</v>
      </c>
      <c r="H69" s="240" t="s">
        <v>769</v>
      </c>
      <c r="I69" s="240" t="s">
        <v>769</v>
      </c>
      <c r="J69" s="240" t="s">
        <v>769</v>
      </c>
      <c r="K69" s="240" t="s">
        <v>770</v>
      </c>
      <c r="L69" s="240" t="s">
        <v>771</v>
      </c>
      <c r="M69" s="240" t="s">
        <v>768</v>
      </c>
      <c r="N69" s="240" t="s">
        <v>771</v>
      </c>
      <c r="O69" s="240" t="s">
        <v>771</v>
      </c>
      <c r="P69" s="240" t="s">
        <v>771</v>
      </c>
      <c r="Q69" s="240" t="s">
        <v>771</v>
      </c>
      <c r="R69" s="240" t="s">
        <v>771</v>
      </c>
      <c r="S69" s="208"/>
      <c r="T69" s="208"/>
      <c r="U69" s="208"/>
      <c r="V69" s="208"/>
      <c r="W69" s="208"/>
      <c r="X69" s="208"/>
      <c r="Y69" s="208"/>
      <c r="Z69" s="209"/>
      <c r="AA69" s="209"/>
      <c r="AB69" s="209"/>
      <c r="AC69" s="209"/>
    </row>
    <row r="70" spans="1:29" s="210" customFormat="1" ht="60">
      <c r="A70" s="229" t="s">
        <v>561</v>
      </c>
      <c r="B70" s="231" t="s">
        <v>956</v>
      </c>
      <c r="C70" s="225" t="s">
        <v>945</v>
      </c>
      <c r="D70" s="239" t="s">
        <v>809</v>
      </c>
      <c r="E70" s="239" t="s">
        <v>808</v>
      </c>
      <c r="F70" s="239" t="s">
        <v>842</v>
      </c>
      <c r="G70" s="239" t="s">
        <v>767</v>
      </c>
      <c r="H70" s="240" t="s">
        <v>769</v>
      </c>
      <c r="I70" s="240" t="s">
        <v>769</v>
      </c>
      <c r="J70" s="240" t="s">
        <v>769</v>
      </c>
      <c r="K70" s="240" t="s">
        <v>770</v>
      </c>
      <c r="L70" s="240" t="s">
        <v>771</v>
      </c>
      <c r="M70" s="240" t="s">
        <v>768</v>
      </c>
      <c r="N70" s="240" t="s">
        <v>771</v>
      </c>
      <c r="O70" s="240" t="s">
        <v>771</v>
      </c>
      <c r="P70" s="240" t="s">
        <v>771</v>
      </c>
      <c r="Q70" s="240" t="s">
        <v>771</v>
      </c>
      <c r="R70" s="240" t="s">
        <v>771</v>
      </c>
      <c r="S70" s="208"/>
      <c r="T70" s="208"/>
      <c r="U70" s="208"/>
      <c r="V70" s="208"/>
      <c r="W70" s="208"/>
      <c r="X70" s="208"/>
      <c r="Y70" s="208"/>
      <c r="Z70" s="209"/>
      <c r="AA70" s="209"/>
      <c r="AB70" s="209"/>
      <c r="AC70" s="209"/>
    </row>
    <row r="71" spans="1:29" s="210" customFormat="1" ht="60">
      <c r="A71" s="229" t="s">
        <v>561</v>
      </c>
      <c r="B71" s="231" t="s">
        <v>1016</v>
      </c>
      <c r="C71" s="225" t="s">
        <v>946</v>
      </c>
      <c r="D71" s="239" t="s">
        <v>809</v>
      </c>
      <c r="E71" s="239" t="s">
        <v>808</v>
      </c>
      <c r="F71" s="239" t="s">
        <v>842</v>
      </c>
      <c r="G71" s="239" t="s">
        <v>767</v>
      </c>
      <c r="H71" s="240" t="s">
        <v>769</v>
      </c>
      <c r="I71" s="240" t="s">
        <v>769</v>
      </c>
      <c r="J71" s="240" t="s">
        <v>769</v>
      </c>
      <c r="K71" s="240" t="s">
        <v>770</v>
      </c>
      <c r="L71" s="240" t="s">
        <v>771</v>
      </c>
      <c r="M71" s="240" t="s">
        <v>768</v>
      </c>
      <c r="N71" s="240" t="s">
        <v>771</v>
      </c>
      <c r="O71" s="240" t="s">
        <v>771</v>
      </c>
      <c r="P71" s="240" t="s">
        <v>771</v>
      </c>
      <c r="Q71" s="240" t="s">
        <v>771</v>
      </c>
      <c r="R71" s="240" t="s">
        <v>771</v>
      </c>
      <c r="S71" s="208"/>
      <c r="T71" s="208"/>
      <c r="U71" s="208"/>
      <c r="V71" s="208"/>
      <c r="W71" s="208"/>
      <c r="X71" s="208"/>
      <c r="Y71" s="208"/>
      <c r="Z71" s="209"/>
      <c r="AA71" s="209"/>
      <c r="AB71" s="209"/>
      <c r="AC71" s="209"/>
    </row>
    <row r="72" spans="1:29" s="210" customFormat="1" ht="60">
      <c r="A72" s="229" t="s">
        <v>561</v>
      </c>
      <c r="B72" s="231" t="s">
        <v>954</v>
      </c>
      <c r="C72" s="225" t="s">
        <v>947</v>
      </c>
      <c r="D72" s="239" t="s">
        <v>809</v>
      </c>
      <c r="E72" s="239" t="s">
        <v>808</v>
      </c>
      <c r="F72" s="239" t="s">
        <v>851</v>
      </c>
      <c r="G72" s="239" t="s">
        <v>767</v>
      </c>
      <c r="H72" s="240" t="s">
        <v>769</v>
      </c>
      <c r="I72" s="240" t="s">
        <v>769</v>
      </c>
      <c r="J72" s="240" t="s">
        <v>769</v>
      </c>
      <c r="K72" s="240" t="s">
        <v>770</v>
      </c>
      <c r="L72" s="240" t="s">
        <v>771</v>
      </c>
      <c r="M72" s="240" t="s">
        <v>768</v>
      </c>
      <c r="N72" s="240" t="s">
        <v>771</v>
      </c>
      <c r="O72" s="240" t="s">
        <v>771</v>
      </c>
      <c r="P72" s="240" t="s">
        <v>771</v>
      </c>
      <c r="Q72" s="240" t="s">
        <v>771</v>
      </c>
      <c r="R72" s="240" t="s">
        <v>771</v>
      </c>
      <c r="S72" s="208"/>
      <c r="T72" s="208"/>
      <c r="U72" s="208"/>
      <c r="V72" s="208"/>
      <c r="W72" s="208"/>
      <c r="X72" s="208"/>
      <c r="Y72" s="208"/>
      <c r="Z72" s="209"/>
      <c r="AA72" s="209"/>
      <c r="AB72" s="209"/>
      <c r="AC72" s="209"/>
    </row>
    <row r="73" spans="1:29" s="210" customFormat="1" ht="60">
      <c r="A73" s="229" t="s">
        <v>561</v>
      </c>
      <c r="B73" s="231" t="s">
        <v>1017</v>
      </c>
      <c r="C73" s="225" t="s">
        <v>948</v>
      </c>
      <c r="D73" s="239" t="s">
        <v>809</v>
      </c>
      <c r="E73" s="239" t="s">
        <v>808</v>
      </c>
      <c r="F73" s="239" t="s">
        <v>851</v>
      </c>
      <c r="G73" s="239" t="s">
        <v>767</v>
      </c>
      <c r="H73" s="240" t="s">
        <v>769</v>
      </c>
      <c r="I73" s="240" t="s">
        <v>769</v>
      </c>
      <c r="J73" s="240" t="s">
        <v>769</v>
      </c>
      <c r="K73" s="240" t="s">
        <v>770</v>
      </c>
      <c r="L73" s="240" t="s">
        <v>771</v>
      </c>
      <c r="M73" s="240" t="s">
        <v>768</v>
      </c>
      <c r="N73" s="240" t="s">
        <v>771</v>
      </c>
      <c r="O73" s="240" t="s">
        <v>771</v>
      </c>
      <c r="P73" s="240" t="s">
        <v>771</v>
      </c>
      <c r="Q73" s="240" t="s">
        <v>771</v>
      </c>
      <c r="R73" s="240" t="s">
        <v>771</v>
      </c>
      <c r="S73" s="208"/>
      <c r="T73" s="208"/>
      <c r="U73" s="208"/>
      <c r="V73" s="208"/>
      <c r="W73" s="208"/>
      <c r="X73" s="208"/>
      <c r="Y73" s="208"/>
      <c r="Z73" s="209"/>
      <c r="AA73" s="209"/>
      <c r="AB73" s="209"/>
      <c r="AC73" s="209"/>
    </row>
    <row r="74" spans="1:29" s="210" customFormat="1" ht="60">
      <c r="A74" s="229" t="s">
        <v>561</v>
      </c>
      <c r="B74" s="231" t="s">
        <v>1018</v>
      </c>
      <c r="C74" s="225" t="s">
        <v>949</v>
      </c>
      <c r="D74" s="239" t="s">
        <v>809</v>
      </c>
      <c r="E74" s="239" t="s">
        <v>808</v>
      </c>
      <c r="F74" s="239" t="s">
        <v>845</v>
      </c>
      <c r="G74" s="239" t="s">
        <v>767</v>
      </c>
      <c r="H74" s="240" t="s">
        <v>769</v>
      </c>
      <c r="I74" s="240" t="s">
        <v>769</v>
      </c>
      <c r="J74" s="240" t="s">
        <v>769</v>
      </c>
      <c r="K74" s="240" t="s">
        <v>770</v>
      </c>
      <c r="L74" s="240" t="s">
        <v>771</v>
      </c>
      <c r="M74" s="240" t="s">
        <v>768</v>
      </c>
      <c r="N74" s="240" t="s">
        <v>771</v>
      </c>
      <c r="O74" s="240" t="s">
        <v>771</v>
      </c>
      <c r="P74" s="240" t="s">
        <v>771</v>
      </c>
      <c r="Q74" s="240" t="s">
        <v>771</v>
      </c>
      <c r="R74" s="240" t="s">
        <v>771</v>
      </c>
      <c r="S74" s="208"/>
      <c r="T74" s="208"/>
      <c r="U74" s="208"/>
      <c r="V74" s="208"/>
      <c r="W74" s="208"/>
      <c r="X74" s="208"/>
      <c r="Y74" s="208"/>
      <c r="Z74" s="209"/>
      <c r="AA74" s="209"/>
      <c r="AB74" s="209"/>
      <c r="AC74" s="209"/>
    </row>
    <row r="75" spans="1:29" s="210" customFormat="1" ht="60">
      <c r="A75" s="229" t="s">
        <v>561</v>
      </c>
      <c r="B75" s="231" t="s">
        <v>1019</v>
      </c>
      <c r="C75" s="225" t="s">
        <v>950</v>
      </c>
      <c r="D75" s="239" t="s">
        <v>809</v>
      </c>
      <c r="E75" s="239" t="s">
        <v>808</v>
      </c>
      <c r="F75" s="239" t="s">
        <v>850</v>
      </c>
      <c r="G75" s="239" t="s">
        <v>767</v>
      </c>
      <c r="H75" s="240" t="s">
        <v>769</v>
      </c>
      <c r="I75" s="240" t="s">
        <v>769</v>
      </c>
      <c r="J75" s="240" t="s">
        <v>769</v>
      </c>
      <c r="K75" s="240" t="s">
        <v>770</v>
      </c>
      <c r="L75" s="240" t="s">
        <v>771</v>
      </c>
      <c r="M75" s="240" t="s">
        <v>768</v>
      </c>
      <c r="N75" s="240" t="s">
        <v>771</v>
      </c>
      <c r="O75" s="240" t="s">
        <v>771</v>
      </c>
      <c r="P75" s="240" t="s">
        <v>771</v>
      </c>
      <c r="Q75" s="240" t="s">
        <v>771</v>
      </c>
      <c r="R75" s="240" t="s">
        <v>771</v>
      </c>
      <c r="S75" s="208"/>
      <c r="T75" s="208"/>
      <c r="U75" s="208"/>
      <c r="V75" s="208"/>
      <c r="W75" s="208"/>
      <c r="X75" s="208"/>
      <c r="Y75" s="208"/>
      <c r="Z75" s="209"/>
      <c r="AA75" s="209"/>
      <c r="AB75" s="209"/>
      <c r="AC75" s="209"/>
    </row>
    <row r="76" spans="1:29" s="210" customFormat="1" ht="60">
      <c r="A76" s="229" t="s">
        <v>561</v>
      </c>
      <c r="B76" s="231" t="s">
        <v>1020</v>
      </c>
      <c r="C76" s="225" t="s">
        <v>951</v>
      </c>
      <c r="D76" s="239" t="s">
        <v>809</v>
      </c>
      <c r="E76" s="239" t="s">
        <v>808</v>
      </c>
      <c r="F76" s="239" t="s">
        <v>810</v>
      </c>
      <c r="G76" s="239" t="s">
        <v>767</v>
      </c>
      <c r="H76" s="240" t="s">
        <v>769</v>
      </c>
      <c r="I76" s="240" t="s">
        <v>769</v>
      </c>
      <c r="J76" s="240" t="s">
        <v>769</v>
      </c>
      <c r="K76" s="240" t="s">
        <v>770</v>
      </c>
      <c r="L76" s="240" t="s">
        <v>771</v>
      </c>
      <c r="M76" s="240" t="s">
        <v>768</v>
      </c>
      <c r="N76" s="240" t="s">
        <v>771</v>
      </c>
      <c r="O76" s="240" t="s">
        <v>771</v>
      </c>
      <c r="P76" s="240" t="s">
        <v>771</v>
      </c>
      <c r="Q76" s="240" t="s">
        <v>771</v>
      </c>
      <c r="R76" s="240" t="s">
        <v>771</v>
      </c>
      <c r="S76" s="208"/>
      <c r="T76" s="208"/>
      <c r="U76" s="208"/>
      <c r="V76" s="208"/>
      <c r="W76" s="208"/>
      <c r="X76" s="208"/>
      <c r="Y76" s="208"/>
      <c r="Z76" s="209"/>
      <c r="AA76" s="209"/>
      <c r="AB76" s="209"/>
      <c r="AC76" s="209"/>
    </row>
    <row r="77" spans="1:29" s="286" customFormat="1" ht="60">
      <c r="A77" s="296" t="s">
        <v>561</v>
      </c>
      <c r="B77" s="269" t="s">
        <v>1038</v>
      </c>
      <c r="C77" s="276" t="s">
        <v>986</v>
      </c>
      <c r="D77" s="301" t="s">
        <v>809</v>
      </c>
      <c r="E77" s="301" t="s">
        <v>808</v>
      </c>
      <c r="F77" s="301" t="s">
        <v>810</v>
      </c>
      <c r="G77" s="301" t="s">
        <v>767</v>
      </c>
      <c r="H77" s="302" t="s">
        <v>769</v>
      </c>
      <c r="I77" s="302" t="s">
        <v>769</v>
      </c>
      <c r="J77" s="302" t="s">
        <v>769</v>
      </c>
      <c r="K77" s="302" t="s">
        <v>770</v>
      </c>
      <c r="L77" s="302" t="s">
        <v>771</v>
      </c>
      <c r="M77" s="302" t="s">
        <v>768</v>
      </c>
      <c r="N77" s="302" t="s">
        <v>771</v>
      </c>
      <c r="O77" s="302" t="s">
        <v>771</v>
      </c>
      <c r="P77" s="302" t="s">
        <v>771</v>
      </c>
      <c r="Q77" s="302" t="s">
        <v>771</v>
      </c>
      <c r="R77" s="302" t="s">
        <v>771</v>
      </c>
      <c r="S77" s="284"/>
      <c r="T77" s="284"/>
      <c r="U77" s="284"/>
      <c r="V77" s="284"/>
      <c r="W77" s="284"/>
      <c r="X77" s="284"/>
      <c r="Y77" s="284"/>
      <c r="Z77" s="285"/>
      <c r="AA77" s="285"/>
      <c r="AB77" s="285"/>
      <c r="AC77" s="285"/>
    </row>
    <row r="78" spans="1:29" s="286" customFormat="1" ht="60">
      <c r="A78" s="296" t="s">
        <v>561</v>
      </c>
      <c r="B78" s="269" t="s">
        <v>1039</v>
      </c>
      <c r="C78" s="276" t="s">
        <v>1071</v>
      </c>
      <c r="D78" s="301" t="s">
        <v>809</v>
      </c>
      <c r="E78" s="301" t="s">
        <v>808</v>
      </c>
      <c r="F78" s="301" t="s">
        <v>810</v>
      </c>
      <c r="G78" s="301" t="s">
        <v>767</v>
      </c>
      <c r="H78" s="302" t="s">
        <v>769</v>
      </c>
      <c r="I78" s="302" t="s">
        <v>769</v>
      </c>
      <c r="J78" s="302" t="s">
        <v>769</v>
      </c>
      <c r="K78" s="302" t="s">
        <v>770</v>
      </c>
      <c r="L78" s="302" t="s">
        <v>771</v>
      </c>
      <c r="M78" s="302" t="s">
        <v>768</v>
      </c>
      <c r="N78" s="302" t="s">
        <v>771</v>
      </c>
      <c r="O78" s="302" t="s">
        <v>771</v>
      </c>
      <c r="P78" s="302" t="s">
        <v>771</v>
      </c>
      <c r="Q78" s="302" t="s">
        <v>771</v>
      </c>
      <c r="R78" s="302" t="s">
        <v>771</v>
      </c>
      <c r="S78" s="284"/>
      <c r="T78" s="284"/>
      <c r="U78" s="284"/>
      <c r="V78" s="284"/>
      <c r="W78" s="284"/>
      <c r="X78" s="284"/>
      <c r="Y78" s="284"/>
      <c r="Z78" s="285"/>
      <c r="AA78" s="285"/>
      <c r="AB78" s="285"/>
      <c r="AC78" s="285"/>
    </row>
    <row r="79" spans="1:29" s="286" customFormat="1" ht="60">
      <c r="A79" s="296" t="s">
        <v>561</v>
      </c>
      <c r="B79" s="269" t="s">
        <v>1040</v>
      </c>
      <c r="C79" s="276" t="s">
        <v>1072</v>
      </c>
      <c r="D79" s="301" t="s">
        <v>809</v>
      </c>
      <c r="E79" s="301" t="s">
        <v>808</v>
      </c>
      <c r="F79" s="301" t="s">
        <v>810</v>
      </c>
      <c r="G79" s="301" t="s">
        <v>767</v>
      </c>
      <c r="H79" s="302" t="s">
        <v>769</v>
      </c>
      <c r="I79" s="302" t="s">
        <v>769</v>
      </c>
      <c r="J79" s="302" t="s">
        <v>769</v>
      </c>
      <c r="K79" s="302" t="s">
        <v>770</v>
      </c>
      <c r="L79" s="302" t="s">
        <v>771</v>
      </c>
      <c r="M79" s="302" t="s">
        <v>768</v>
      </c>
      <c r="N79" s="302" t="s">
        <v>771</v>
      </c>
      <c r="O79" s="302" t="s">
        <v>771</v>
      </c>
      <c r="P79" s="302" t="s">
        <v>771</v>
      </c>
      <c r="Q79" s="302" t="s">
        <v>771</v>
      </c>
      <c r="R79" s="302" t="s">
        <v>771</v>
      </c>
      <c r="S79" s="284"/>
      <c r="T79" s="284"/>
      <c r="U79" s="284"/>
      <c r="V79" s="284"/>
      <c r="W79" s="284"/>
      <c r="X79" s="284"/>
      <c r="Y79" s="284"/>
      <c r="Z79" s="285"/>
      <c r="AA79" s="285"/>
      <c r="AB79" s="285"/>
      <c r="AC79" s="285"/>
    </row>
    <row r="80" spans="1:29" s="286" customFormat="1" ht="60">
      <c r="A80" s="296" t="s">
        <v>561</v>
      </c>
      <c r="B80" s="269" t="s">
        <v>1041</v>
      </c>
      <c r="C80" s="276" t="s">
        <v>1073</v>
      </c>
      <c r="D80" s="301" t="s">
        <v>809</v>
      </c>
      <c r="E80" s="301" t="s">
        <v>808</v>
      </c>
      <c r="F80" s="301" t="s">
        <v>810</v>
      </c>
      <c r="G80" s="301" t="s">
        <v>767</v>
      </c>
      <c r="H80" s="302" t="s">
        <v>769</v>
      </c>
      <c r="I80" s="302" t="s">
        <v>769</v>
      </c>
      <c r="J80" s="302" t="s">
        <v>769</v>
      </c>
      <c r="K80" s="302" t="s">
        <v>770</v>
      </c>
      <c r="L80" s="302" t="s">
        <v>771</v>
      </c>
      <c r="M80" s="302" t="s">
        <v>768</v>
      </c>
      <c r="N80" s="302" t="s">
        <v>771</v>
      </c>
      <c r="O80" s="302" t="s">
        <v>771</v>
      </c>
      <c r="P80" s="302" t="s">
        <v>771</v>
      </c>
      <c r="Q80" s="302" t="s">
        <v>771</v>
      </c>
      <c r="R80" s="302" t="s">
        <v>771</v>
      </c>
      <c r="S80" s="284"/>
      <c r="T80" s="284"/>
      <c r="U80" s="284"/>
      <c r="V80" s="284"/>
      <c r="W80" s="284"/>
      <c r="X80" s="284"/>
      <c r="Y80" s="284"/>
      <c r="Z80" s="285"/>
      <c r="AA80" s="285"/>
      <c r="AB80" s="285"/>
      <c r="AC80" s="285"/>
    </row>
    <row r="81" spans="1:29" s="286" customFormat="1" ht="78.75">
      <c r="A81" s="296" t="s">
        <v>561</v>
      </c>
      <c r="B81" s="269" t="s">
        <v>1042</v>
      </c>
      <c r="C81" s="276" t="s">
        <v>1074</v>
      </c>
      <c r="D81" s="301" t="s">
        <v>809</v>
      </c>
      <c r="E81" s="301" t="s">
        <v>808</v>
      </c>
      <c r="F81" s="301" t="s">
        <v>810</v>
      </c>
      <c r="G81" s="301" t="s">
        <v>767</v>
      </c>
      <c r="H81" s="302" t="s">
        <v>769</v>
      </c>
      <c r="I81" s="302" t="s">
        <v>769</v>
      </c>
      <c r="J81" s="302" t="s">
        <v>769</v>
      </c>
      <c r="K81" s="302" t="s">
        <v>770</v>
      </c>
      <c r="L81" s="302" t="s">
        <v>771</v>
      </c>
      <c r="M81" s="302" t="s">
        <v>768</v>
      </c>
      <c r="N81" s="302" t="s">
        <v>771</v>
      </c>
      <c r="O81" s="302" t="s">
        <v>771</v>
      </c>
      <c r="P81" s="302" t="s">
        <v>771</v>
      </c>
      <c r="Q81" s="302" t="s">
        <v>771</v>
      </c>
      <c r="R81" s="302" t="s">
        <v>771</v>
      </c>
      <c r="S81" s="284"/>
      <c r="T81" s="284"/>
      <c r="U81" s="284"/>
      <c r="V81" s="284"/>
      <c r="W81" s="284"/>
      <c r="X81" s="284"/>
      <c r="Y81" s="284"/>
      <c r="Z81" s="285"/>
      <c r="AA81" s="285"/>
      <c r="AB81" s="285"/>
      <c r="AC81" s="285"/>
    </row>
    <row r="82" spans="1:29" s="286" customFormat="1" ht="60">
      <c r="A82" s="296" t="s">
        <v>561</v>
      </c>
      <c r="B82" s="269" t="s">
        <v>1043</v>
      </c>
      <c r="C82" s="276" t="s">
        <v>1075</v>
      </c>
      <c r="D82" s="301" t="s">
        <v>809</v>
      </c>
      <c r="E82" s="301" t="s">
        <v>808</v>
      </c>
      <c r="F82" s="301" t="s">
        <v>810</v>
      </c>
      <c r="G82" s="301" t="s">
        <v>767</v>
      </c>
      <c r="H82" s="302" t="s">
        <v>769</v>
      </c>
      <c r="I82" s="302" t="s">
        <v>769</v>
      </c>
      <c r="J82" s="302" t="s">
        <v>769</v>
      </c>
      <c r="K82" s="302" t="s">
        <v>770</v>
      </c>
      <c r="L82" s="302" t="s">
        <v>771</v>
      </c>
      <c r="M82" s="302" t="s">
        <v>768</v>
      </c>
      <c r="N82" s="302" t="s">
        <v>771</v>
      </c>
      <c r="O82" s="302" t="s">
        <v>771</v>
      </c>
      <c r="P82" s="302" t="s">
        <v>771</v>
      </c>
      <c r="Q82" s="302" t="s">
        <v>771</v>
      </c>
      <c r="R82" s="302" t="s">
        <v>771</v>
      </c>
      <c r="S82" s="284"/>
      <c r="T82" s="284"/>
      <c r="U82" s="284"/>
      <c r="V82" s="284"/>
      <c r="W82" s="284"/>
      <c r="X82" s="284"/>
      <c r="Y82" s="284"/>
      <c r="Z82" s="285"/>
      <c r="AA82" s="285"/>
      <c r="AB82" s="285"/>
      <c r="AC82" s="285"/>
    </row>
    <row r="83" spans="1:29" s="286" customFormat="1" ht="60">
      <c r="A83" s="296" t="s">
        <v>561</v>
      </c>
      <c r="B83" s="269" t="s">
        <v>1044</v>
      </c>
      <c r="C83" s="276" t="s">
        <v>1076</v>
      </c>
      <c r="D83" s="301" t="s">
        <v>809</v>
      </c>
      <c r="E83" s="301" t="s">
        <v>808</v>
      </c>
      <c r="F83" s="301" t="s">
        <v>810</v>
      </c>
      <c r="G83" s="301" t="s">
        <v>767</v>
      </c>
      <c r="H83" s="302" t="s">
        <v>769</v>
      </c>
      <c r="I83" s="302" t="s">
        <v>769</v>
      </c>
      <c r="J83" s="302" t="s">
        <v>769</v>
      </c>
      <c r="K83" s="302" t="s">
        <v>770</v>
      </c>
      <c r="L83" s="302" t="s">
        <v>771</v>
      </c>
      <c r="M83" s="302" t="s">
        <v>768</v>
      </c>
      <c r="N83" s="302" t="s">
        <v>771</v>
      </c>
      <c r="O83" s="302" t="s">
        <v>771</v>
      </c>
      <c r="P83" s="302" t="s">
        <v>771</v>
      </c>
      <c r="Q83" s="302" t="s">
        <v>771</v>
      </c>
      <c r="R83" s="302" t="s">
        <v>771</v>
      </c>
      <c r="S83" s="284"/>
      <c r="T83" s="284"/>
      <c r="U83" s="284"/>
      <c r="V83" s="284"/>
      <c r="W83" s="284"/>
      <c r="X83" s="284"/>
      <c r="Y83" s="284"/>
      <c r="Z83" s="285"/>
      <c r="AA83" s="285"/>
      <c r="AB83" s="285"/>
      <c r="AC83" s="285"/>
    </row>
    <row r="84" spans="1:29" s="286" customFormat="1" ht="60">
      <c r="A84" s="296" t="s">
        <v>561</v>
      </c>
      <c r="B84" s="269" t="s">
        <v>1045</v>
      </c>
      <c r="C84" s="276" t="s">
        <v>1077</v>
      </c>
      <c r="D84" s="301" t="s">
        <v>809</v>
      </c>
      <c r="E84" s="301" t="s">
        <v>808</v>
      </c>
      <c r="F84" s="301" t="s">
        <v>810</v>
      </c>
      <c r="G84" s="301" t="s">
        <v>767</v>
      </c>
      <c r="H84" s="302" t="s">
        <v>769</v>
      </c>
      <c r="I84" s="302" t="s">
        <v>769</v>
      </c>
      <c r="J84" s="302" t="s">
        <v>769</v>
      </c>
      <c r="K84" s="302" t="s">
        <v>770</v>
      </c>
      <c r="L84" s="302" t="s">
        <v>771</v>
      </c>
      <c r="M84" s="302" t="s">
        <v>768</v>
      </c>
      <c r="N84" s="302" t="s">
        <v>771</v>
      </c>
      <c r="O84" s="302" t="s">
        <v>771</v>
      </c>
      <c r="P84" s="302" t="s">
        <v>771</v>
      </c>
      <c r="Q84" s="302" t="s">
        <v>771</v>
      </c>
      <c r="R84" s="302" t="s">
        <v>771</v>
      </c>
      <c r="S84" s="284"/>
      <c r="T84" s="284"/>
      <c r="U84" s="284"/>
      <c r="V84" s="284"/>
      <c r="W84" s="284"/>
      <c r="X84" s="284"/>
      <c r="Y84" s="284"/>
      <c r="Z84" s="285"/>
      <c r="AA84" s="285"/>
      <c r="AB84" s="285"/>
      <c r="AC84" s="285"/>
    </row>
    <row r="85" spans="1:29" s="286" customFormat="1" ht="60">
      <c r="A85" s="296" t="s">
        <v>561</v>
      </c>
      <c r="B85" s="269" t="s">
        <v>1046</v>
      </c>
      <c r="C85" s="276" t="s">
        <v>1078</v>
      </c>
      <c r="D85" s="301" t="s">
        <v>809</v>
      </c>
      <c r="E85" s="301" t="s">
        <v>808</v>
      </c>
      <c r="F85" s="301" t="s">
        <v>810</v>
      </c>
      <c r="G85" s="301" t="s">
        <v>767</v>
      </c>
      <c r="H85" s="302" t="s">
        <v>769</v>
      </c>
      <c r="I85" s="302" t="s">
        <v>769</v>
      </c>
      <c r="J85" s="302" t="s">
        <v>769</v>
      </c>
      <c r="K85" s="302" t="s">
        <v>770</v>
      </c>
      <c r="L85" s="302" t="s">
        <v>771</v>
      </c>
      <c r="M85" s="302" t="s">
        <v>768</v>
      </c>
      <c r="N85" s="302" t="s">
        <v>771</v>
      </c>
      <c r="O85" s="302" t="s">
        <v>771</v>
      </c>
      <c r="P85" s="302" t="s">
        <v>771</v>
      </c>
      <c r="Q85" s="302" t="s">
        <v>771</v>
      </c>
      <c r="R85" s="302" t="s">
        <v>771</v>
      </c>
      <c r="S85" s="284"/>
      <c r="T85" s="284"/>
      <c r="U85" s="284"/>
      <c r="V85" s="284"/>
      <c r="W85" s="284"/>
      <c r="X85" s="284"/>
      <c r="Y85" s="284"/>
      <c r="Z85" s="285"/>
      <c r="AA85" s="285"/>
      <c r="AB85" s="285"/>
      <c r="AC85" s="285"/>
    </row>
    <row r="86" spans="1:29" s="286" customFormat="1" ht="60">
      <c r="A86" s="296" t="s">
        <v>561</v>
      </c>
      <c r="B86" s="269" t="s">
        <v>1047</v>
      </c>
      <c r="C86" s="276" t="s">
        <v>1079</v>
      </c>
      <c r="D86" s="301" t="s">
        <v>809</v>
      </c>
      <c r="E86" s="301" t="s">
        <v>808</v>
      </c>
      <c r="F86" s="301" t="s">
        <v>842</v>
      </c>
      <c r="G86" s="301" t="s">
        <v>767</v>
      </c>
      <c r="H86" s="302" t="s">
        <v>769</v>
      </c>
      <c r="I86" s="302" t="s">
        <v>769</v>
      </c>
      <c r="J86" s="302" t="s">
        <v>769</v>
      </c>
      <c r="K86" s="302" t="s">
        <v>770</v>
      </c>
      <c r="L86" s="302" t="s">
        <v>771</v>
      </c>
      <c r="M86" s="302" t="s">
        <v>768</v>
      </c>
      <c r="N86" s="302" t="s">
        <v>771</v>
      </c>
      <c r="O86" s="302" t="s">
        <v>771</v>
      </c>
      <c r="P86" s="302" t="s">
        <v>771</v>
      </c>
      <c r="Q86" s="302" t="s">
        <v>771</v>
      </c>
      <c r="R86" s="302" t="s">
        <v>771</v>
      </c>
      <c r="S86" s="284"/>
      <c r="T86" s="284"/>
      <c r="U86" s="284"/>
      <c r="V86" s="284"/>
      <c r="W86" s="284"/>
      <c r="X86" s="284"/>
      <c r="Y86" s="284"/>
      <c r="Z86" s="285"/>
      <c r="AA86" s="285"/>
      <c r="AB86" s="285"/>
      <c r="AC86" s="285"/>
    </row>
    <row r="87" spans="1:29" s="286" customFormat="1" ht="60">
      <c r="A87" s="296" t="s">
        <v>561</v>
      </c>
      <c r="B87" s="269" t="s">
        <v>1048</v>
      </c>
      <c r="C87" s="276" t="s">
        <v>1080</v>
      </c>
      <c r="D87" s="301" t="s">
        <v>809</v>
      </c>
      <c r="E87" s="301" t="s">
        <v>808</v>
      </c>
      <c r="F87" s="301" t="s">
        <v>842</v>
      </c>
      <c r="G87" s="301" t="s">
        <v>767</v>
      </c>
      <c r="H87" s="302" t="s">
        <v>769</v>
      </c>
      <c r="I87" s="302" t="s">
        <v>769</v>
      </c>
      <c r="J87" s="302" t="s">
        <v>769</v>
      </c>
      <c r="K87" s="302" t="s">
        <v>770</v>
      </c>
      <c r="L87" s="302" t="s">
        <v>771</v>
      </c>
      <c r="M87" s="302" t="s">
        <v>768</v>
      </c>
      <c r="N87" s="302" t="s">
        <v>771</v>
      </c>
      <c r="O87" s="302" t="s">
        <v>771</v>
      </c>
      <c r="P87" s="302" t="s">
        <v>771</v>
      </c>
      <c r="Q87" s="302" t="s">
        <v>771</v>
      </c>
      <c r="R87" s="302" t="s">
        <v>771</v>
      </c>
      <c r="S87" s="284"/>
      <c r="T87" s="284"/>
      <c r="U87" s="284"/>
      <c r="V87" s="284"/>
      <c r="W87" s="284"/>
      <c r="X87" s="284"/>
      <c r="Y87" s="284"/>
      <c r="Z87" s="285"/>
      <c r="AA87" s="285"/>
      <c r="AB87" s="285"/>
      <c r="AC87" s="285"/>
    </row>
    <row r="88" spans="1:29" s="286" customFormat="1" ht="60">
      <c r="A88" s="296" t="s">
        <v>561</v>
      </c>
      <c r="B88" s="269" t="s">
        <v>1049</v>
      </c>
      <c r="C88" s="276" t="s">
        <v>1081</v>
      </c>
      <c r="D88" s="301" t="s">
        <v>809</v>
      </c>
      <c r="E88" s="301" t="s">
        <v>808</v>
      </c>
      <c r="F88" s="301" t="s">
        <v>842</v>
      </c>
      <c r="G88" s="301" t="s">
        <v>767</v>
      </c>
      <c r="H88" s="302" t="s">
        <v>769</v>
      </c>
      <c r="I88" s="302" t="s">
        <v>769</v>
      </c>
      <c r="J88" s="302" t="s">
        <v>769</v>
      </c>
      <c r="K88" s="302" t="s">
        <v>770</v>
      </c>
      <c r="L88" s="302" t="s">
        <v>771</v>
      </c>
      <c r="M88" s="302" t="s">
        <v>768</v>
      </c>
      <c r="N88" s="302" t="s">
        <v>771</v>
      </c>
      <c r="O88" s="302" t="s">
        <v>771</v>
      </c>
      <c r="P88" s="302" t="s">
        <v>771</v>
      </c>
      <c r="Q88" s="302" t="s">
        <v>771</v>
      </c>
      <c r="R88" s="302" t="s">
        <v>771</v>
      </c>
      <c r="S88" s="284"/>
      <c r="T88" s="284"/>
      <c r="U88" s="284"/>
      <c r="V88" s="284"/>
      <c r="W88" s="284"/>
      <c r="X88" s="284"/>
      <c r="Y88" s="284"/>
      <c r="Z88" s="285"/>
      <c r="AA88" s="285"/>
      <c r="AB88" s="285"/>
      <c r="AC88" s="285"/>
    </row>
    <row r="89" spans="1:29" s="286" customFormat="1" ht="60">
      <c r="A89" s="296" t="s">
        <v>561</v>
      </c>
      <c r="B89" s="269" t="s">
        <v>1050</v>
      </c>
      <c r="C89" s="276" t="s">
        <v>1082</v>
      </c>
      <c r="D89" s="301" t="s">
        <v>809</v>
      </c>
      <c r="E89" s="301" t="s">
        <v>808</v>
      </c>
      <c r="F89" s="301" t="s">
        <v>810</v>
      </c>
      <c r="G89" s="301" t="s">
        <v>767</v>
      </c>
      <c r="H89" s="302" t="s">
        <v>769</v>
      </c>
      <c r="I89" s="302" t="s">
        <v>769</v>
      </c>
      <c r="J89" s="302" t="s">
        <v>769</v>
      </c>
      <c r="K89" s="302" t="s">
        <v>770</v>
      </c>
      <c r="L89" s="302" t="s">
        <v>771</v>
      </c>
      <c r="M89" s="302" t="s">
        <v>768</v>
      </c>
      <c r="N89" s="302" t="s">
        <v>771</v>
      </c>
      <c r="O89" s="302" t="s">
        <v>771</v>
      </c>
      <c r="P89" s="302" t="s">
        <v>771</v>
      </c>
      <c r="Q89" s="302" t="s">
        <v>771</v>
      </c>
      <c r="R89" s="302" t="s">
        <v>771</v>
      </c>
      <c r="S89" s="284"/>
      <c r="T89" s="284"/>
      <c r="U89" s="284"/>
      <c r="V89" s="284"/>
      <c r="W89" s="284"/>
      <c r="X89" s="284"/>
      <c r="Y89" s="284"/>
      <c r="Z89" s="285"/>
      <c r="AA89" s="285"/>
      <c r="AB89" s="285"/>
      <c r="AC89" s="285"/>
    </row>
    <row r="90" spans="1:29" s="286" customFormat="1" ht="60">
      <c r="A90" s="296" t="s">
        <v>561</v>
      </c>
      <c r="B90" s="269" t="s">
        <v>1051</v>
      </c>
      <c r="C90" s="276" t="s">
        <v>1083</v>
      </c>
      <c r="D90" s="301" t="s">
        <v>809</v>
      </c>
      <c r="E90" s="301" t="s">
        <v>808</v>
      </c>
      <c r="F90" s="301" t="s">
        <v>845</v>
      </c>
      <c r="G90" s="301" t="s">
        <v>767</v>
      </c>
      <c r="H90" s="302" t="s">
        <v>769</v>
      </c>
      <c r="I90" s="302" t="s">
        <v>769</v>
      </c>
      <c r="J90" s="302" t="s">
        <v>769</v>
      </c>
      <c r="K90" s="302" t="s">
        <v>770</v>
      </c>
      <c r="L90" s="302" t="s">
        <v>771</v>
      </c>
      <c r="M90" s="302" t="s">
        <v>768</v>
      </c>
      <c r="N90" s="302" t="s">
        <v>771</v>
      </c>
      <c r="O90" s="302" t="s">
        <v>771</v>
      </c>
      <c r="P90" s="302" t="s">
        <v>771</v>
      </c>
      <c r="Q90" s="302" t="s">
        <v>771</v>
      </c>
      <c r="R90" s="302" t="s">
        <v>771</v>
      </c>
      <c r="S90" s="284"/>
      <c r="T90" s="284"/>
      <c r="U90" s="284"/>
      <c r="V90" s="284"/>
      <c r="W90" s="284"/>
      <c r="X90" s="284"/>
      <c r="Y90" s="284"/>
      <c r="Z90" s="285"/>
      <c r="AA90" s="285"/>
      <c r="AB90" s="285"/>
      <c r="AC90" s="285"/>
    </row>
    <row r="91" spans="1:29" s="286" customFormat="1" ht="60">
      <c r="A91" s="296" t="s">
        <v>561</v>
      </c>
      <c r="B91" s="269" t="s">
        <v>1052</v>
      </c>
      <c r="C91" s="276" t="s">
        <v>1084</v>
      </c>
      <c r="D91" s="301" t="s">
        <v>809</v>
      </c>
      <c r="E91" s="301" t="s">
        <v>808</v>
      </c>
      <c r="F91" s="301" t="s">
        <v>810</v>
      </c>
      <c r="G91" s="301" t="s">
        <v>767</v>
      </c>
      <c r="H91" s="302" t="s">
        <v>769</v>
      </c>
      <c r="I91" s="302" t="s">
        <v>769</v>
      </c>
      <c r="J91" s="302" t="s">
        <v>769</v>
      </c>
      <c r="K91" s="302" t="s">
        <v>770</v>
      </c>
      <c r="L91" s="302" t="s">
        <v>771</v>
      </c>
      <c r="M91" s="302" t="s">
        <v>768</v>
      </c>
      <c r="N91" s="302" t="s">
        <v>771</v>
      </c>
      <c r="O91" s="302" t="s">
        <v>771</v>
      </c>
      <c r="P91" s="302" t="s">
        <v>771</v>
      </c>
      <c r="Q91" s="302" t="s">
        <v>771</v>
      </c>
      <c r="R91" s="302" t="s">
        <v>771</v>
      </c>
      <c r="S91" s="284"/>
      <c r="T91" s="284"/>
      <c r="U91" s="284"/>
      <c r="V91" s="284"/>
      <c r="W91" s="284"/>
      <c r="X91" s="284"/>
      <c r="Y91" s="284"/>
      <c r="Z91" s="285"/>
      <c r="AA91" s="285"/>
      <c r="AB91" s="285"/>
      <c r="AC91" s="285"/>
    </row>
    <row r="92" spans="1:29" s="286" customFormat="1" ht="60">
      <c r="A92" s="296" t="s">
        <v>561</v>
      </c>
      <c r="B92" s="269" t="s">
        <v>1053</v>
      </c>
      <c r="C92" s="276" t="s">
        <v>1085</v>
      </c>
      <c r="D92" s="301" t="s">
        <v>809</v>
      </c>
      <c r="E92" s="301" t="s">
        <v>808</v>
      </c>
      <c r="F92" s="301" t="s">
        <v>810</v>
      </c>
      <c r="G92" s="301" t="s">
        <v>767</v>
      </c>
      <c r="H92" s="302" t="s">
        <v>769</v>
      </c>
      <c r="I92" s="302" t="s">
        <v>769</v>
      </c>
      <c r="J92" s="302" t="s">
        <v>769</v>
      </c>
      <c r="K92" s="302" t="s">
        <v>770</v>
      </c>
      <c r="L92" s="302" t="s">
        <v>771</v>
      </c>
      <c r="M92" s="302" t="s">
        <v>768</v>
      </c>
      <c r="N92" s="302" t="s">
        <v>771</v>
      </c>
      <c r="O92" s="302" t="s">
        <v>771</v>
      </c>
      <c r="P92" s="302" t="s">
        <v>771</v>
      </c>
      <c r="Q92" s="302" t="s">
        <v>771</v>
      </c>
      <c r="R92" s="302" t="s">
        <v>771</v>
      </c>
      <c r="S92" s="284"/>
      <c r="T92" s="284"/>
      <c r="U92" s="284"/>
      <c r="V92" s="284"/>
      <c r="W92" s="284"/>
      <c r="X92" s="284"/>
      <c r="Y92" s="284"/>
      <c r="Z92" s="285"/>
      <c r="AA92" s="285"/>
      <c r="AB92" s="285"/>
      <c r="AC92" s="285"/>
    </row>
    <row r="93" spans="1:29" s="286" customFormat="1" ht="60">
      <c r="A93" s="296" t="s">
        <v>561</v>
      </c>
      <c r="B93" s="269" t="s">
        <v>1054</v>
      </c>
      <c r="C93" s="276" t="s">
        <v>1086</v>
      </c>
      <c r="D93" s="301" t="s">
        <v>809</v>
      </c>
      <c r="E93" s="301" t="s">
        <v>808</v>
      </c>
      <c r="F93" s="301" t="s">
        <v>845</v>
      </c>
      <c r="G93" s="301" t="s">
        <v>767</v>
      </c>
      <c r="H93" s="302" t="s">
        <v>769</v>
      </c>
      <c r="I93" s="302" t="s">
        <v>769</v>
      </c>
      <c r="J93" s="302" t="s">
        <v>769</v>
      </c>
      <c r="K93" s="302" t="s">
        <v>770</v>
      </c>
      <c r="L93" s="302" t="s">
        <v>771</v>
      </c>
      <c r="M93" s="302" t="s">
        <v>768</v>
      </c>
      <c r="N93" s="302" t="s">
        <v>771</v>
      </c>
      <c r="O93" s="302" t="s">
        <v>771</v>
      </c>
      <c r="P93" s="302" t="s">
        <v>771</v>
      </c>
      <c r="Q93" s="302" t="s">
        <v>771</v>
      </c>
      <c r="R93" s="302" t="s">
        <v>771</v>
      </c>
      <c r="S93" s="284"/>
      <c r="T93" s="284"/>
      <c r="U93" s="284"/>
      <c r="V93" s="284"/>
      <c r="W93" s="284"/>
      <c r="X93" s="284"/>
      <c r="Y93" s="284"/>
      <c r="Z93" s="285"/>
      <c r="AA93" s="285"/>
      <c r="AB93" s="285"/>
      <c r="AC93" s="285"/>
    </row>
    <row r="94" spans="1:29" s="286" customFormat="1" ht="60">
      <c r="A94" s="296" t="s">
        <v>561</v>
      </c>
      <c r="B94" s="269" t="s">
        <v>1055</v>
      </c>
      <c r="C94" s="276" t="s">
        <v>1087</v>
      </c>
      <c r="D94" s="301" t="s">
        <v>809</v>
      </c>
      <c r="E94" s="301" t="s">
        <v>808</v>
      </c>
      <c r="F94" s="301" t="s">
        <v>843</v>
      </c>
      <c r="G94" s="301" t="s">
        <v>767</v>
      </c>
      <c r="H94" s="302" t="s">
        <v>769</v>
      </c>
      <c r="I94" s="302" t="s">
        <v>769</v>
      </c>
      <c r="J94" s="302" t="s">
        <v>769</v>
      </c>
      <c r="K94" s="302" t="s">
        <v>770</v>
      </c>
      <c r="L94" s="302" t="s">
        <v>771</v>
      </c>
      <c r="M94" s="302" t="s">
        <v>768</v>
      </c>
      <c r="N94" s="302" t="s">
        <v>771</v>
      </c>
      <c r="O94" s="302" t="s">
        <v>771</v>
      </c>
      <c r="P94" s="302" t="s">
        <v>771</v>
      </c>
      <c r="Q94" s="302" t="s">
        <v>771</v>
      </c>
      <c r="R94" s="302" t="s">
        <v>771</v>
      </c>
      <c r="S94" s="284"/>
      <c r="T94" s="284"/>
      <c r="U94" s="284"/>
      <c r="V94" s="284"/>
      <c r="W94" s="284"/>
      <c r="X94" s="284"/>
      <c r="Y94" s="284"/>
      <c r="Z94" s="285"/>
      <c r="AA94" s="285"/>
      <c r="AB94" s="285"/>
      <c r="AC94" s="285"/>
    </row>
    <row r="95" spans="1:29" s="286" customFormat="1" ht="60">
      <c r="A95" s="296" t="s">
        <v>561</v>
      </c>
      <c r="B95" s="269" t="s">
        <v>1056</v>
      </c>
      <c r="C95" s="276" t="s">
        <v>1088</v>
      </c>
      <c r="D95" s="301" t="s">
        <v>809</v>
      </c>
      <c r="E95" s="301" t="s">
        <v>808</v>
      </c>
      <c r="F95" s="301" t="s">
        <v>810</v>
      </c>
      <c r="G95" s="301" t="s">
        <v>767</v>
      </c>
      <c r="H95" s="302" t="s">
        <v>769</v>
      </c>
      <c r="I95" s="302" t="s">
        <v>769</v>
      </c>
      <c r="J95" s="302" t="s">
        <v>769</v>
      </c>
      <c r="K95" s="302" t="s">
        <v>770</v>
      </c>
      <c r="L95" s="302" t="s">
        <v>771</v>
      </c>
      <c r="M95" s="302" t="s">
        <v>768</v>
      </c>
      <c r="N95" s="302" t="s">
        <v>771</v>
      </c>
      <c r="O95" s="302" t="s">
        <v>771</v>
      </c>
      <c r="P95" s="302" t="s">
        <v>771</v>
      </c>
      <c r="Q95" s="302" t="s">
        <v>771</v>
      </c>
      <c r="R95" s="302" t="s">
        <v>771</v>
      </c>
      <c r="S95" s="284"/>
      <c r="T95" s="284"/>
      <c r="U95" s="284"/>
      <c r="V95" s="284"/>
      <c r="W95" s="284"/>
      <c r="X95" s="284"/>
      <c r="Y95" s="284"/>
      <c r="Z95" s="285"/>
      <c r="AA95" s="285"/>
      <c r="AB95" s="285"/>
      <c r="AC95" s="285"/>
    </row>
    <row r="96" spans="1:29" s="286" customFormat="1" ht="60">
      <c r="A96" s="296" t="s">
        <v>561</v>
      </c>
      <c r="B96" s="269" t="s">
        <v>1057</v>
      </c>
      <c r="C96" s="276" t="s">
        <v>1089</v>
      </c>
      <c r="D96" s="301" t="s">
        <v>809</v>
      </c>
      <c r="E96" s="301" t="s">
        <v>808</v>
      </c>
      <c r="F96" s="301" t="s">
        <v>810</v>
      </c>
      <c r="G96" s="301" t="s">
        <v>767</v>
      </c>
      <c r="H96" s="302" t="s">
        <v>769</v>
      </c>
      <c r="I96" s="302" t="s">
        <v>769</v>
      </c>
      <c r="J96" s="302" t="s">
        <v>769</v>
      </c>
      <c r="K96" s="302" t="s">
        <v>770</v>
      </c>
      <c r="L96" s="302" t="s">
        <v>771</v>
      </c>
      <c r="M96" s="302" t="s">
        <v>768</v>
      </c>
      <c r="N96" s="302" t="s">
        <v>771</v>
      </c>
      <c r="O96" s="302" t="s">
        <v>771</v>
      </c>
      <c r="P96" s="302" t="s">
        <v>771</v>
      </c>
      <c r="Q96" s="302" t="s">
        <v>771</v>
      </c>
      <c r="R96" s="302" t="s">
        <v>771</v>
      </c>
      <c r="S96" s="284"/>
      <c r="T96" s="284"/>
      <c r="U96" s="284"/>
      <c r="V96" s="284"/>
      <c r="W96" s="284"/>
      <c r="X96" s="284"/>
      <c r="Y96" s="284"/>
      <c r="Z96" s="285"/>
      <c r="AA96" s="285"/>
      <c r="AB96" s="285"/>
      <c r="AC96" s="285"/>
    </row>
    <row r="97" spans="1:29" s="286" customFormat="1" ht="60">
      <c r="A97" s="296" t="s">
        <v>561</v>
      </c>
      <c r="B97" s="269" t="s">
        <v>1058</v>
      </c>
      <c r="C97" s="276" t="s">
        <v>1090</v>
      </c>
      <c r="D97" s="301" t="s">
        <v>809</v>
      </c>
      <c r="E97" s="301" t="s">
        <v>808</v>
      </c>
      <c r="F97" s="301" t="s">
        <v>810</v>
      </c>
      <c r="G97" s="301" t="s">
        <v>767</v>
      </c>
      <c r="H97" s="302" t="s">
        <v>769</v>
      </c>
      <c r="I97" s="302" t="s">
        <v>769</v>
      </c>
      <c r="J97" s="302" t="s">
        <v>769</v>
      </c>
      <c r="K97" s="302" t="s">
        <v>770</v>
      </c>
      <c r="L97" s="302" t="s">
        <v>771</v>
      </c>
      <c r="M97" s="302" t="s">
        <v>768</v>
      </c>
      <c r="N97" s="302" t="s">
        <v>771</v>
      </c>
      <c r="O97" s="302" t="s">
        <v>771</v>
      </c>
      <c r="P97" s="302" t="s">
        <v>771</v>
      </c>
      <c r="Q97" s="302" t="s">
        <v>771</v>
      </c>
      <c r="R97" s="302" t="s">
        <v>771</v>
      </c>
      <c r="S97" s="284"/>
      <c r="T97" s="284"/>
      <c r="U97" s="284"/>
      <c r="V97" s="284"/>
      <c r="W97" s="284"/>
      <c r="X97" s="284"/>
      <c r="Y97" s="284"/>
      <c r="Z97" s="285"/>
      <c r="AA97" s="285"/>
      <c r="AB97" s="285"/>
      <c r="AC97" s="285"/>
    </row>
    <row r="98" spans="1:29" s="286" customFormat="1" ht="60">
      <c r="A98" s="296" t="s">
        <v>561</v>
      </c>
      <c r="B98" s="269" t="s">
        <v>1059</v>
      </c>
      <c r="C98" s="276" t="s">
        <v>1091</v>
      </c>
      <c r="D98" s="301" t="s">
        <v>809</v>
      </c>
      <c r="E98" s="301" t="s">
        <v>808</v>
      </c>
      <c r="F98" s="301" t="s">
        <v>850</v>
      </c>
      <c r="G98" s="301" t="s">
        <v>767</v>
      </c>
      <c r="H98" s="302" t="s">
        <v>769</v>
      </c>
      <c r="I98" s="302" t="s">
        <v>769</v>
      </c>
      <c r="J98" s="302" t="s">
        <v>769</v>
      </c>
      <c r="K98" s="302" t="s">
        <v>770</v>
      </c>
      <c r="L98" s="302" t="s">
        <v>771</v>
      </c>
      <c r="M98" s="302" t="s">
        <v>768</v>
      </c>
      <c r="N98" s="302" t="s">
        <v>771</v>
      </c>
      <c r="O98" s="302" t="s">
        <v>771</v>
      </c>
      <c r="P98" s="302" t="s">
        <v>771</v>
      </c>
      <c r="Q98" s="302" t="s">
        <v>771</v>
      </c>
      <c r="R98" s="302" t="s">
        <v>771</v>
      </c>
      <c r="S98" s="284"/>
      <c r="T98" s="284"/>
      <c r="U98" s="284"/>
      <c r="V98" s="284"/>
      <c r="W98" s="284"/>
      <c r="X98" s="284"/>
      <c r="Y98" s="284"/>
      <c r="Z98" s="285"/>
      <c r="AA98" s="285"/>
      <c r="AB98" s="285"/>
      <c r="AC98" s="285"/>
    </row>
    <row r="99" spans="1:29" s="286" customFormat="1" ht="60">
      <c r="A99" s="296" t="s">
        <v>561</v>
      </c>
      <c r="B99" s="269" t="s">
        <v>1060</v>
      </c>
      <c r="C99" s="276" t="s">
        <v>1092</v>
      </c>
      <c r="D99" s="301" t="s">
        <v>809</v>
      </c>
      <c r="E99" s="301" t="s">
        <v>808</v>
      </c>
      <c r="F99" s="301" t="s">
        <v>850</v>
      </c>
      <c r="G99" s="301" t="s">
        <v>767</v>
      </c>
      <c r="H99" s="302" t="s">
        <v>769</v>
      </c>
      <c r="I99" s="302" t="s">
        <v>769</v>
      </c>
      <c r="J99" s="302" t="s">
        <v>769</v>
      </c>
      <c r="K99" s="302" t="s">
        <v>770</v>
      </c>
      <c r="L99" s="302" t="s">
        <v>771</v>
      </c>
      <c r="M99" s="302" t="s">
        <v>768</v>
      </c>
      <c r="N99" s="302" t="s">
        <v>771</v>
      </c>
      <c r="O99" s="302" t="s">
        <v>771</v>
      </c>
      <c r="P99" s="302" t="s">
        <v>771</v>
      </c>
      <c r="Q99" s="302" t="s">
        <v>771</v>
      </c>
      <c r="R99" s="302" t="s">
        <v>771</v>
      </c>
      <c r="S99" s="284"/>
      <c r="T99" s="284"/>
      <c r="U99" s="284"/>
      <c r="V99" s="284"/>
      <c r="W99" s="284"/>
      <c r="X99" s="284"/>
      <c r="Y99" s="284"/>
      <c r="Z99" s="285"/>
      <c r="AA99" s="285"/>
      <c r="AB99" s="285"/>
      <c r="AC99" s="285"/>
    </row>
    <row r="100" spans="1:29" s="286" customFormat="1" ht="60">
      <c r="A100" s="296" t="s">
        <v>561</v>
      </c>
      <c r="B100" s="269" t="s">
        <v>1061</v>
      </c>
      <c r="C100" s="276" t="s">
        <v>1093</v>
      </c>
      <c r="D100" s="301" t="s">
        <v>809</v>
      </c>
      <c r="E100" s="301" t="s">
        <v>808</v>
      </c>
      <c r="F100" s="301" t="s">
        <v>845</v>
      </c>
      <c r="G100" s="301" t="s">
        <v>767</v>
      </c>
      <c r="H100" s="302" t="s">
        <v>769</v>
      </c>
      <c r="I100" s="302" t="s">
        <v>769</v>
      </c>
      <c r="J100" s="302" t="s">
        <v>769</v>
      </c>
      <c r="K100" s="302" t="s">
        <v>770</v>
      </c>
      <c r="L100" s="302" t="s">
        <v>771</v>
      </c>
      <c r="M100" s="302" t="s">
        <v>768</v>
      </c>
      <c r="N100" s="302" t="s">
        <v>771</v>
      </c>
      <c r="O100" s="302" t="s">
        <v>771</v>
      </c>
      <c r="P100" s="302" t="s">
        <v>771</v>
      </c>
      <c r="Q100" s="302" t="s">
        <v>771</v>
      </c>
      <c r="R100" s="302" t="s">
        <v>771</v>
      </c>
      <c r="S100" s="284"/>
      <c r="T100" s="284"/>
      <c r="U100" s="284"/>
      <c r="V100" s="284"/>
      <c r="W100" s="284"/>
      <c r="X100" s="284"/>
      <c r="Y100" s="284"/>
      <c r="Z100" s="285"/>
      <c r="AA100" s="285"/>
      <c r="AB100" s="285"/>
      <c r="AC100" s="285"/>
    </row>
    <row r="101" spans="1:29" s="286" customFormat="1" ht="60">
      <c r="A101" s="296" t="s">
        <v>561</v>
      </c>
      <c r="B101" s="269" t="s">
        <v>1062</v>
      </c>
      <c r="C101" s="276" t="s">
        <v>1094</v>
      </c>
      <c r="D101" s="301" t="s">
        <v>809</v>
      </c>
      <c r="E101" s="301" t="s">
        <v>808</v>
      </c>
      <c r="F101" s="301" t="s">
        <v>845</v>
      </c>
      <c r="G101" s="301" t="s">
        <v>767</v>
      </c>
      <c r="H101" s="302" t="s">
        <v>769</v>
      </c>
      <c r="I101" s="302" t="s">
        <v>769</v>
      </c>
      <c r="J101" s="302" t="s">
        <v>769</v>
      </c>
      <c r="K101" s="302" t="s">
        <v>770</v>
      </c>
      <c r="L101" s="302" t="s">
        <v>771</v>
      </c>
      <c r="M101" s="302" t="s">
        <v>768</v>
      </c>
      <c r="N101" s="302" t="s">
        <v>771</v>
      </c>
      <c r="O101" s="302" t="s">
        <v>771</v>
      </c>
      <c r="P101" s="302" t="s">
        <v>771</v>
      </c>
      <c r="Q101" s="302" t="s">
        <v>771</v>
      </c>
      <c r="R101" s="302" t="s">
        <v>771</v>
      </c>
      <c r="S101" s="284"/>
      <c r="T101" s="284"/>
      <c r="U101" s="284"/>
      <c r="V101" s="284"/>
      <c r="W101" s="284"/>
      <c r="X101" s="284"/>
      <c r="Y101" s="284"/>
      <c r="Z101" s="285"/>
      <c r="AA101" s="285"/>
      <c r="AB101" s="285"/>
      <c r="AC101" s="285"/>
    </row>
    <row r="102" spans="1:29" s="286" customFormat="1" ht="60">
      <c r="A102" s="296" t="s">
        <v>561</v>
      </c>
      <c r="B102" s="269" t="s">
        <v>1063</v>
      </c>
      <c r="C102" s="276" t="s">
        <v>1095</v>
      </c>
      <c r="D102" s="301" t="s">
        <v>809</v>
      </c>
      <c r="E102" s="301" t="s">
        <v>808</v>
      </c>
      <c r="F102" s="301" t="s">
        <v>811</v>
      </c>
      <c r="G102" s="301" t="s">
        <v>767</v>
      </c>
      <c r="H102" s="302" t="s">
        <v>769</v>
      </c>
      <c r="I102" s="302" t="s">
        <v>769</v>
      </c>
      <c r="J102" s="302" t="s">
        <v>769</v>
      </c>
      <c r="K102" s="302" t="s">
        <v>770</v>
      </c>
      <c r="L102" s="302" t="s">
        <v>771</v>
      </c>
      <c r="M102" s="302" t="s">
        <v>768</v>
      </c>
      <c r="N102" s="302" t="s">
        <v>771</v>
      </c>
      <c r="O102" s="302" t="s">
        <v>771</v>
      </c>
      <c r="P102" s="302" t="s">
        <v>771</v>
      </c>
      <c r="Q102" s="302" t="s">
        <v>771</v>
      </c>
      <c r="R102" s="302" t="s">
        <v>771</v>
      </c>
      <c r="S102" s="284"/>
      <c r="T102" s="284"/>
      <c r="U102" s="284"/>
      <c r="V102" s="284"/>
      <c r="W102" s="284"/>
      <c r="X102" s="284"/>
      <c r="Y102" s="284"/>
      <c r="Z102" s="285"/>
      <c r="AA102" s="285"/>
      <c r="AB102" s="285"/>
      <c r="AC102" s="285"/>
    </row>
    <row r="103" spans="1:29" s="286" customFormat="1" ht="60">
      <c r="A103" s="296" t="s">
        <v>561</v>
      </c>
      <c r="B103" s="269" t="s">
        <v>1064</v>
      </c>
      <c r="C103" s="276" t="s">
        <v>1096</v>
      </c>
      <c r="D103" s="301" t="s">
        <v>809</v>
      </c>
      <c r="E103" s="301" t="s">
        <v>808</v>
      </c>
      <c r="F103" s="301" t="s">
        <v>968</v>
      </c>
      <c r="G103" s="301" t="s">
        <v>767</v>
      </c>
      <c r="H103" s="302" t="s">
        <v>769</v>
      </c>
      <c r="I103" s="302" t="s">
        <v>769</v>
      </c>
      <c r="J103" s="302" t="s">
        <v>769</v>
      </c>
      <c r="K103" s="302" t="s">
        <v>770</v>
      </c>
      <c r="L103" s="302" t="s">
        <v>771</v>
      </c>
      <c r="M103" s="302" t="s">
        <v>768</v>
      </c>
      <c r="N103" s="302" t="s">
        <v>771</v>
      </c>
      <c r="O103" s="302" t="s">
        <v>771</v>
      </c>
      <c r="P103" s="302" t="s">
        <v>771</v>
      </c>
      <c r="Q103" s="302" t="s">
        <v>771</v>
      </c>
      <c r="R103" s="302" t="s">
        <v>771</v>
      </c>
      <c r="S103" s="284"/>
      <c r="T103" s="284"/>
      <c r="U103" s="284"/>
      <c r="V103" s="284"/>
      <c r="W103" s="284"/>
      <c r="X103" s="284"/>
      <c r="Y103" s="284"/>
      <c r="Z103" s="285"/>
      <c r="AA103" s="285"/>
      <c r="AB103" s="285"/>
      <c r="AC103" s="285"/>
    </row>
    <row r="104" spans="1:29" s="286" customFormat="1" ht="60">
      <c r="A104" s="296" t="s">
        <v>561</v>
      </c>
      <c r="B104" s="269" t="s">
        <v>1065</v>
      </c>
      <c r="C104" s="276" t="s">
        <v>1097</v>
      </c>
      <c r="D104" s="301" t="s">
        <v>809</v>
      </c>
      <c r="E104" s="301" t="s">
        <v>808</v>
      </c>
      <c r="F104" s="301" t="s">
        <v>848</v>
      </c>
      <c r="G104" s="301" t="s">
        <v>767</v>
      </c>
      <c r="H104" s="302" t="s">
        <v>769</v>
      </c>
      <c r="I104" s="302" t="s">
        <v>769</v>
      </c>
      <c r="J104" s="302" t="s">
        <v>769</v>
      </c>
      <c r="K104" s="302" t="s">
        <v>770</v>
      </c>
      <c r="L104" s="302" t="s">
        <v>771</v>
      </c>
      <c r="M104" s="302" t="s">
        <v>768</v>
      </c>
      <c r="N104" s="302" t="s">
        <v>771</v>
      </c>
      <c r="O104" s="302" t="s">
        <v>771</v>
      </c>
      <c r="P104" s="302" t="s">
        <v>771</v>
      </c>
      <c r="Q104" s="302" t="s">
        <v>771</v>
      </c>
      <c r="R104" s="302" t="s">
        <v>771</v>
      </c>
      <c r="S104" s="284"/>
      <c r="T104" s="284"/>
      <c r="U104" s="284"/>
      <c r="V104" s="284"/>
      <c r="W104" s="284"/>
      <c r="X104" s="284"/>
      <c r="Y104" s="284"/>
      <c r="Z104" s="285"/>
      <c r="AA104" s="285"/>
      <c r="AB104" s="285"/>
      <c r="AC104" s="285"/>
    </row>
    <row r="105" spans="1:29" s="286" customFormat="1" ht="60">
      <c r="A105" s="296" t="s">
        <v>561</v>
      </c>
      <c r="B105" s="269" t="s">
        <v>1017</v>
      </c>
      <c r="C105" s="276" t="s">
        <v>1098</v>
      </c>
      <c r="D105" s="301" t="s">
        <v>809</v>
      </c>
      <c r="E105" s="301" t="s">
        <v>808</v>
      </c>
      <c r="F105" s="301" t="s">
        <v>851</v>
      </c>
      <c r="G105" s="301" t="s">
        <v>767</v>
      </c>
      <c r="H105" s="302" t="s">
        <v>769</v>
      </c>
      <c r="I105" s="302" t="s">
        <v>769</v>
      </c>
      <c r="J105" s="302" t="s">
        <v>769</v>
      </c>
      <c r="K105" s="302" t="s">
        <v>770</v>
      </c>
      <c r="L105" s="302" t="s">
        <v>771</v>
      </c>
      <c r="M105" s="302" t="s">
        <v>768</v>
      </c>
      <c r="N105" s="302" t="s">
        <v>771</v>
      </c>
      <c r="O105" s="302" t="s">
        <v>771</v>
      </c>
      <c r="P105" s="302" t="s">
        <v>771</v>
      </c>
      <c r="Q105" s="302" t="s">
        <v>771</v>
      </c>
      <c r="R105" s="302" t="s">
        <v>771</v>
      </c>
      <c r="S105" s="284"/>
      <c r="T105" s="284"/>
      <c r="U105" s="284"/>
      <c r="V105" s="284"/>
      <c r="W105" s="284"/>
      <c r="X105" s="284"/>
      <c r="Y105" s="284"/>
      <c r="Z105" s="285"/>
      <c r="AA105" s="285"/>
      <c r="AB105" s="285"/>
      <c r="AC105" s="285"/>
    </row>
    <row r="106" spans="1:29" s="286" customFormat="1" ht="60">
      <c r="A106" s="296" t="s">
        <v>561</v>
      </c>
      <c r="B106" s="269" t="s">
        <v>1066</v>
      </c>
      <c r="C106" s="276" t="s">
        <v>1099</v>
      </c>
      <c r="D106" s="301" t="s">
        <v>809</v>
      </c>
      <c r="E106" s="301" t="s">
        <v>808</v>
      </c>
      <c r="F106" s="301" t="s">
        <v>842</v>
      </c>
      <c r="G106" s="301" t="s">
        <v>767</v>
      </c>
      <c r="H106" s="302" t="s">
        <v>769</v>
      </c>
      <c r="I106" s="302" t="s">
        <v>769</v>
      </c>
      <c r="J106" s="302" t="s">
        <v>769</v>
      </c>
      <c r="K106" s="302" t="s">
        <v>770</v>
      </c>
      <c r="L106" s="302" t="s">
        <v>771</v>
      </c>
      <c r="M106" s="302" t="s">
        <v>768</v>
      </c>
      <c r="N106" s="302" t="s">
        <v>771</v>
      </c>
      <c r="O106" s="302" t="s">
        <v>771</v>
      </c>
      <c r="P106" s="302" t="s">
        <v>771</v>
      </c>
      <c r="Q106" s="302" t="s">
        <v>771</v>
      </c>
      <c r="R106" s="302" t="s">
        <v>771</v>
      </c>
      <c r="S106" s="284"/>
      <c r="T106" s="284"/>
      <c r="U106" s="284"/>
      <c r="V106" s="284"/>
      <c r="W106" s="284"/>
      <c r="X106" s="284"/>
      <c r="Y106" s="284"/>
      <c r="Z106" s="285"/>
      <c r="AA106" s="285"/>
      <c r="AB106" s="285"/>
      <c r="AC106" s="285"/>
    </row>
    <row r="107" spans="1:29" s="286" customFormat="1" ht="60">
      <c r="A107" s="296" t="s">
        <v>561</v>
      </c>
      <c r="B107" s="269" t="s">
        <v>956</v>
      </c>
      <c r="C107" s="276" t="s">
        <v>1100</v>
      </c>
      <c r="D107" s="301" t="s">
        <v>809</v>
      </c>
      <c r="E107" s="301" t="s">
        <v>808</v>
      </c>
      <c r="F107" s="301" t="s">
        <v>842</v>
      </c>
      <c r="G107" s="301" t="s">
        <v>767</v>
      </c>
      <c r="H107" s="302" t="s">
        <v>769</v>
      </c>
      <c r="I107" s="302" t="s">
        <v>769</v>
      </c>
      <c r="J107" s="302" t="s">
        <v>769</v>
      </c>
      <c r="K107" s="302" t="s">
        <v>770</v>
      </c>
      <c r="L107" s="302" t="s">
        <v>771</v>
      </c>
      <c r="M107" s="302" t="s">
        <v>768</v>
      </c>
      <c r="N107" s="302" t="s">
        <v>771</v>
      </c>
      <c r="O107" s="302" t="s">
        <v>771</v>
      </c>
      <c r="P107" s="302" t="s">
        <v>771</v>
      </c>
      <c r="Q107" s="302" t="s">
        <v>771</v>
      </c>
      <c r="R107" s="302" t="s">
        <v>771</v>
      </c>
      <c r="S107" s="284"/>
      <c r="T107" s="284"/>
      <c r="U107" s="284"/>
      <c r="V107" s="284"/>
      <c r="W107" s="284"/>
      <c r="X107" s="284"/>
      <c r="Y107" s="284"/>
      <c r="Z107" s="285"/>
      <c r="AA107" s="285"/>
      <c r="AB107" s="285"/>
      <c r="AC107" s="285"/>
    </row>
    <row r="108" spans="1:29" s="286" customFormat="1" ht="60">
      <c r="A108" s="296" t="s">
        <v>561</v>
      </c>
      <c r="B108" s="269" t="s">
        <v>1067</v>
      </c>
      <c r="C108" s="276" t="s">
        <v>1101</v>
      </c>
      <c r="D108" s="301" t="s">
        <v>809</v>
      </c>
      <c r="E108" s="301" t="s">
        <v>808</v>
      </c>
      <c r="F108" s="301" t="s">
        <v>842</v>
      </c>
      <c r="G108" s="301" t="s">
        <v>767</v>
      </c>
      <c r="H108" s="302" t="s">
        <v>769</v>
      </c>
      <c r="I108" s="302" t="s">
        <v>769</v>
      </c>
      <c r="J108" s="302" t="s">
        <v>769</v>
      </c>
      <c r="K108" s="302" t="s">
        <v>770</v>
      </c>
      <c r="L108" s="302" t="s">
        <v>771</v>
      </c>
      <c r="M108" s="302" t="s">
        <v>768</v>
      </c>
      <c r="N108" s="302" t="s">
        <v>771</v>
      </c>
      <c r="O108" s="302" t="s">
        <v>771</v>
      </c>
      <c r="P108" s="302" t="s">
        <v>771</v>
      </c>
      <c r="Q108" s="302" t="s">
        <v>771</v>
      </c>
      <c r="R108" s="302" t="s">
        <v>771</v>
      </c>
      <c r="S108" s="284"/>
      <c r="T108" s="284"/>
      <c r="U108" s="284"/>
      <c r="V108" s="284"/>
      <c r="W108" s="284"/>
      <c r="X108" s="284"/>
      <c r="Y108" s="284"/>
      <c r="Z108" s="285"/>
      <c r="AA108" s="285"/>
      <c r="AB108" s="285"/>
      <c r="AC108" s="285"/>
    </row>
    <row r="109" spans="1:29" s="286" customFormat="1" ht="60">
      <c r="A109" s="296" t="s">
        <v>561</v>
      </c>
      <c r="B109" s="269" t="s">
        <v>1068</v>
      </c>
      <c r="C109" s="276" t="s">
        <v>1102</v>
      </c>
      <c r="D109" s="301" t="s">
        <v>809</v>
      </c>
      <c r="E109" s="301" t="s">
        <v>808</v>
      </c>
      <c r="F109" s="301" t="s">
        <v>842</v>
      </c>
      <c r="G109" s="301" t="s">
        <v>767</v>
      </c>
      <c r="H109" s="302" t="s">
        <v>769</v>
      </c>
      <c r="I109" s="302" t="s">
        <v>769</v>
      </c>
      <c r="J109" s="302" t="s">
        <v>769</v>
      </c>
      <c r="K109" s="302" t="s">
        <v>770</v>
      </c>
      <c r="L109" s="302" t="s">
        <v>771</v>
      </c>
      <c r="M109" s="302" t="s">
        <v>768</v>
      </c>
      <c r="N109" s="302" t="s">
        <v>771</v>
      </c>
      <c r="O109" s="302" t="s">
        <v>771</v>
      </c>
      <c r="P109" s="302" t="s">
        <v>771</v>
      </c>
      <c r="Q109" s="302" t="s">
        <v>771</v>
      </c>
      <c r="R109" s="302" t="s">
        <v>771</v>
      </c>
      <c r="S109" s="284"/>
      <c r="T109" s="284"/>
      <c r="U109" s="284"/>
      <c r="V109" s="284"/>
      <c r="W109" s="284"/>
      <c r="X109" s="284"/>
      <c r="Y109" s="284"/>
      <c r="Z109" s="285"/>
      <c r="AA109" s="285"/>
      <c r="AB109" s="285"/>
      <c r="AC109" s="285"/>
    </row>
    <row r="110" spans="1:29" s="286" customFormat="1" ht="60">
      <c r="A110" s="296" t="s">
        <v>561</v>
      </c>
      <c r="B110" s="269" t="s">
        <v>1069</v>
      </c>
      <c r="C110" s="276" t="s">
        <v>1103</v>
      </c>
      <c r="D110" s="301" t="s">
        <v>809</v>
      </c>
      <c r="E110" s="301" t="s">
        <v>808</v>
      </c>
      <c r="F110" s="301" t="s">
        <v>842</v>
      </c>
      <c r="G110" s="301" t="s">
        <v>767</v>
      </c>
      <c r="H110" s="302" t="s">
        <v>769</v>
      </c>
      <c r="I110" s="302" t="s">
        <v>769</v>
      </c>
      <c r="J110" s="302" t="s">
        <v>769</v>
      </c>
      <c r="K110" s="302" t="s">
        <v>770</v>
      </c>
      <c r="L110" s="302" t="s">
        <v>771</v>
      </c>
      <c r="M110" s="302" t="s">
        <v>768</v>
      </c>
      <c r="N110" s="302" t="s">
        <v>771</v>
      </c>
      <c r="O110" s="302" t="s">
        <v>771</v>
      </c>
      <c r="P110" s="302" t="s">
        <v>771</v>
      </c>
      <c r="Q110" s="302" t="s">
        <v>771</v>
      </c>
      <c r="R110" s="302" t="s">
        <v>771</v>
      </c>
      <c r="S110" s="284"/>
      <c r="T110" s="284"/>
      <c r="U110" s="284"/>
      <c r="V110" s="284"/>
      <c r="W110" s="284"/>
      <c r="X110" s="284"/>
      <c r="Y110" s="284"/>
      <c r="Z110" s="285"/>
      <c r="AA110" s="285"/>
      <c r="AB110" s="285"/>
      <c r="AC110" s="285"/>
    </row>
    <row r="111" spans="1:29" s="286" customFormat="1" ht="60">
      <c r="A111" s="296" t="s">
        <v>561</v>
      </c>
      <c r="B111" s="269" t="s">
        <v>1070</v>
      </c>
      <c r="C111" s="276" t="s">
        <v>1104</v>
      </c>
      <c r="D111" s="301" t="s">
        <v>809</v>
      </c>
      <c r="E111" s="301" t="s">
        <v>808</v>
      </c>
      <c r="F111" s="301" t="s">
        <v>851</v>
      </c>
      <c r="G111" s="301" t="s">
        <v>767</v>
      </c>
      <c r="H111" s="302" t="s">
        <v>769</v>
      </c>
      <c r="I111" s="302" t="s">
        <v>769</v>
      </c>
      <c r="J111" s="302" t="s">
        <v>769</v>
      </c>
      <c r="K111" s="302" t="s">
        <v>770</v>
      </c>
      <c r="L111" s="302" t="s">
        <v>771</v>
      </c>
      <c r="M111" s="302" t="s">
        <v>768</v>
      </c>
      <c r="N111" s="302" t="s">
        <v>771</v>
      </c>
      <c r="O111" s="302" t="s">
        <v>771</v>
      </c>
      <c r="P111" s="302" t="s">
        <v>771</v>
      </c>
      <c r="Q111" s="302" t="s">
        <v>771</v>
      </c>
      <c r="R111" s="302" t="s">
        <v>771</v>
      </c>
      <c r="S111" s="284"/>
      <c r="T111" s="284"/>
      <c r="U111" s="284"/>
      <c r="V111" s="284"/>
      <c r="W111" s="284"/>
      <c r="X111" s="284"/>
      <c r="Y111" s="284"/>
      <c r="Z111" s="285"/>
      <c r="AA111" s="285"/>
      <c r="AB111" s="285"/>
      <c r="AC111" s="285"/>
    </row>
    <row r="112" spans="1:29" s="210" customFormat="1" ht="47.25">
      <c r="A112" s="165" t="s">
        <v>519</v>
      </c>
      <c r="B112" s="166" t="s">
        <v>669</v>
      </c>
      <c r="C112" s="202" t="s">
        <v>700</v>
      </c>
      <c r="D112" s="207" t="s">
        <v>589</v>
      </c>
      <c r="E112" s="207" t="s">
        <v>589</v>
      </c>
      <c r="F112" s="207" t="s">
        <v>589</v>
      </c>
      <c r="G112" s="207" t="s">
        <v>589</v>
      </c>
      <c r="H112" s="207" t="s">
        <v>589</v>
      </c>
      <c r="I112" s="207" t="s">
        <v>589</v>
      </c>
      <c r="J112" s="207" t="s">
        <v>589</v>
      </c>
      <c r="K112" s="207" t="s">
        <v>589</v>
      </c>
      <c r="L112" s="207" t="s">
        <v>589</v>
      </c>
      <c r="M112" s="207" t="s">
        <v>589</v>
      </c>
      <c r="N112" s="207" t="s">
        <v>589</v>
      </c>
      <c r="O112" s="207" t="s">
        <v>589</v>
      </c>
      <c r="P112" s="207" t="s">
        <v>589</v>
      </c>
      <c r="Q112" s="207" t="s">
        <v>589</v>
      </c>
      <c r="R112" s="207" t="s">
        <v>589</v>
      </c>
      <c r="S112" s="208"/>
      <c r="T112" s="208"/>
      <c r="U112" s="208"/>
      <c r="V112" s="208"/>
      <c r="W112" s="208"/>
      <c r="X112" s="208"/>
      <c r="Y112" s="208"/>
      <c r="Z112" s="209"/>
      <c r="AA112" s="209"/>
      <c r="AB112" s="209"/>
      <c r="AC112" s="209"/>
    </row>
    <row r="113" spans="1:29" s="210" customFormat="1" ht="31.5">
      <c r="A113" s="165" t="s">
        <v>564</v>
      </c>
      <c r="B113" s="166" t="s">
        <v>670</v>
      </c>
      <c r="C113" s="202" t="s">
        <v>700</v>
      </c>
      <c r="D113" s="207" t="s">
        <v>589</v>
      </c>
      <c r="E113" s="207" t="s">
        <v>589</v>
      </c>
      <c r="F113" s="207" t="s">
        <v>589</v>
      </c>
      <c r="G113" s="207" t="s">
        <v>589</v>
      </c>
      <c r="H113" s="207" t="s">
        <v>589</v>
      </c>
      <c r="I113" s="207" t="s">
        <v>589</v>
      </c>
      <c r="J113" s="207" t="s">
        <v>589</v>
      </c>
      <c r="K113" s="207" t="s">
        <v>589</v>
      </c>
      <c r="L113" s="207" t="s">
        <v>589</v>
      </c>
      <c r="M113" s="207" t="s">
        <v>589</v>
      </c>
      <c r="N113" s="207" t="s">
        <v>589</v>
      </c>
      <c r="O113" s="207" t="s">
        <v>589</v>
      </c>
      <c r="P113" s="207" t="s">
        <v>589</v>
      </c>
      <c r="Q113" s="207" t="s">
        <v>589</v>
      </c>
      <c r="R113" s="207" t="s">
        <v>589</v>
      </c>
      <c r="S113" s="208"/>
      <c r="T113" s="208"/>
      <c r="U113" s="208"/>
      <c r="V113" s="208"/>
      <c r="W113" s="208"/>
      <c r="X113" s="208"/>
      <c r="Y113" s="208"/>
      <c r="Z113" s="209"/>
      <c r="AA113" s="209"/>
      <c r="AB113" s="209"/>
      <c r="AC113" s="209"/>
    </row>
    <row r="114" spans="1:29" s="210" customFormat="1" ht="47.25">
      <c r="A114" s="165" t="s">
        <v>565</v>
      </c>
      <c r="B114" s="166" t="s">
        <v>671</v>
      </c>
      <c r="C114" s="167" t="s">
        <v>589</v>
      </c>
      <c r="D114" s="167" t="s">
        <v>589</v>
      </c>
      <c r="E114" s="167" t="s">
        <v>589</v>
      </c>
      <c r="F114" s="167" t="s">
        <v>589</v>
      </c>
      <c r="G114" s="167" t="s">
        <v>589</v>
      </c>
      <c r="H114" s="167" t="s">
        <v>589</v>
      </c>
      <c r="I114" s="167" t="s">
        <v>589</v>
      </c>
      <c r="J114" s="167" t="s">
        <v>589</v>
      </c>
      <c r="K114" s="167" t="s">
        <v>589</v>
      </c>
      <c r="L114" s="167" t="s">
        <v>589</v>
      </c>
      <c r="M114" s="167" t="s">
        <v>589</v>
      </c>
      <c r="N114" s="167" t="s">
        <v>589</v>
      </c>
      <c r="O114" s="167" t="s">
        <v>589</v>
      </c>
      <c r="P114" s="167" t="s">
        <v>589</v>
      </c>
      <c r="Q114" s="167" t="s">
        <v>589</v>
      </c>
      <c r="R114" s="167" t="s">
        <v>589</v>
      </c>
      <c r="S114" s="208"/>
      <c r="T114" s="208"/>
      <c r="U114" s="208"/>
      <c r="V114" s="208"/>
      <c r="W114" s="208"/>
      <c r="X114" s="208"/>
      <c r="Y114" s="208"/>
      <c r="Z114" s="209"/>
      <c r="AA114" s="209"/>
      <c r="AB114" s="209"/>
      <c r="AC114" s="209"/>
    </row>
    <row r="115" spans="1:29" s="210" customFormat="1" ht="78.599999999999994" customHeight="1">
      <c r="A115" s="219" t="s">
        <v>565</v>
      </c>
      <c r="B115" s="223" t="s">
        <v>817</v>
      </c>
      <c r="C115" s="225" t="s">
        <v>852</v>
      </c>
      <c r="D115" s="239" t="s">
        <v>809</v>
      </c>
      <c r="E115" s="239" t="s">
        <v>808</v>
      </c>
      <c r="F115" s="239" t="s">
        <v>842</v>
      </c>
      <c r="G115" s="239" t="s">
        <v>767</v>
      </c>
      <c r="H115" s="240" t="s">
        <v>769</v>
      </c>
      <c r="I115" s="240" t="s">
        <v>769</v>
      </c>
      <c r="J115" s="240" t="s">
        <v>769</v>
      </c>
      <c r="K115" s="240" t="s">
        <v>770</v>
      </c>
      <c r="L115" s="240" t="s">
        <v>771</v>
      </c>
      <c r="M115" s="240" t="s">
        <v>768</v>
      </c>
      <c r="N115" s="240" t="s">
        <v>771</v>
      </c>
      <c r="O115" s="240" t="s">
        <v>771</v>
      </c>
      <c r="P115" s="240" t="s">
        <v>771</v>
      </c>
      <c r="Q115" s="240" t="s">
        <v>771</v>
      </c>
      <c r="R115" s="240" t="s">
        <v>771</v>
      </c>
      <c r="S115" s="208"/>
      <c r="T115" s="208"/>
      <c r="U115" s="208"/>
      <c r="V115" s="208"/>
      <c r="W115" s="208"/>
      <c r="X115" s="208"/>
      <c r="Y115" s="208"/>
      <c r="Z115" s="209"/>
      <c r="AA115" s="209"/>
      <c r="AB115" s="209"/>
      <c r="AC115" s="209"/>
    </row>
    <row r="116" spans="1:29" s="210" customFormat="1" ht="80.45" customHeight="1">
      <c r="A116" s="219" t="s">
        <v>565</v>
      </c>
      <c r="B116" s="223" t="s">
        <v>818</v>
      </c>
      <c r="C116" s="225" t="s">
        <v>853</v>
      </c>
      <c r="D116" s="239" t="s">
        <v>809</v>
      </c>
      <c r="E116" s="239" t="s">
        <v>808</v>
      </c>
      <c r="F116" s="239" t="s">
        <v>842</v>
      </c>
      <c r="G116" s="239" t="s">
        <v>767</v>
      </c>
      <c r="H116" s="240" t="s">
        <v>769</v>
      </c>
      <c r="I116" s="240" t="s">
        <v>769</v>
      </c>
      <c r="J116" s="240" t="s">
        <v>769</v>
      </c>
      <c r="K116" s="240" t="s">
        <v>770</v>
      </c>
      <c r="L116" s="240" t="s">
        <v>771</v>
      </c>
      <c r="M116" s="240" t="s">
        <v>768</v>
      </c>
      <c r="N116" s="240" t="s">
        <v>771</v>
      </c>
      <c r="O116" s="240" t="s">
        <v>771</v>
      </c>
      <c r="P116" s="240" t="s">
        <v>771</v>
      </c>
      <c r="Q116" s="240" t="s">
        <v>771</v>
      </c>
      <c r="R116" s="240" t="s">
        <v>771</v>
      </c>
      <c r="S116" s="208"/>
      <c r="T116" s="208"/>
      <c r="U116" s="208"/>
      <c r="V116" s="208"/>
      <c r="W116" s="208"/>
      <c r="X116" s="208"/>
      <c r="Y116" s="208"/>
      <c r="Z116" s="209"/>
      <c r="AA116" s="209"/>
      <c r="AB116" s="209"/>
      <c r="AC116" s="209"/>
    </row>
    <row r="117" spans="1:29" s="210" customFormat="1" ht="80.45" customHeight="1">
      <c r="A117" s="219" t="s">
        <v>565</v>
      </c>
      <c r="B117" s="223" t="s">
        <v>819</v>
      </c>
      <c r="C117" s="225" t="s">
        <v>854</v>
      </c>
      <c r="D117" s="239" t="s">
        <v>809</v>
      </c>
      <c r="E117" s="239" t="s">
        <v>808</v>
      </c>
      <c r="F117" s="239" t="s">
        <v>851</v>
      </c>
      <c r="G117" s="239" t="s">
        <v>767</v>
      </c>
      <c r="H117" s="240" t="s">
        <v>769</v>
      </c>
      <c r="I117" s="240" t="s">
        <v>769</v>
      </c>
      <c r="J117" s="240" t="s">
        <v>769</v>
      </c>
      <c r="K117" s="240" t="s">
        <v>770</v>
      </c>
      <c r="L117" s="240" t="s">
        <v>771</v>
      </c>
      <c r="M117" s="240" t="s">
        <v>768</v>
      </c>
      <c r="N117" s="240" t="s">
        <v>771</v>
      </c>
      <c r="O117" s="240" t="s">
        <v>771</v>
      </c>
      <c r="P117" s="240" t="s">
        <v>771</v>
      </c>
      <c r="Q117" s="240" t="s">
        <v>771</v>
      </c>
      <c r="R117" s="240" t="s">
        <v>771</v>
      </c>
      <c r="S117" s="208"/>
      <c r="T117" s="208"/>
      <c r="U117" s="208"/>
      <c r="V117" s="208"/>
      <c r="W117" s="208"/>
      <c r="X117" s="208"/>
      <c r="Y117" s="208"/>
      <c r="Z117" s="209"/>
      <c r="AA117" s="209"/>
      <c r="AB117" s="209"/>
      <c r="AC117" s="209"/>
    </row>
    <row r="118" spans="1:29" s="210" customFormat="1" ht="80.45" customHeight="1">
      <c r="A118" s="219" t="s">
        <v>565</v>
      </c>
      <c r="B118" s="223" t="s">
        <v>820</v>
      </c>
      <c r="C118" s="225" t="s">
        <v>855</v>
      </c>
      <c r="D118" s="239" t="s">
        <v>809</v>
      </c>
      <c r="E118" s="239" t="s">
        <v>808</v>
      </c>
      <c r="F118" s="239" t="s">
        <v>846</v>
      </c>
      <c r="G118" s="239" t="s">
        <v>767</v>
      </c>
      <c r="H118" s="240" t="s">
        <v>769</v>
      </c>
      <c r="I118" s="240" t="s">
        <v>769</v>
      </c>
      <c r="J118" s="240" t="s">
        <v>769</v>
      </c>
      <c r="K118" s="240" t="s">
        <v>770</v>
      </c>
      <c r="L118" s="240" t="s">
        <v>771</v>
      </c>
      <c r="M118" s="240" t="s">
        <v>768</v>
      </c>
      <c r="N118" s="240" t="s">
        <v>771</v>
      </c>
      <c r="O118" s="240" t="s">
        <v>771</v>
      </c>
      <c r="P118" s="240" t="s">
        <v>771</v>
      </c>
      <c r="Q118" s="240" t="s">
        <v>771</v>
      </c>
      <c r="R118" s="240" t="s">
        <v>771</v>
      </c>
      <c r="S118" s="208"/>
      <c r="T118" s="208"/>
      <c r="U118" s="208"/>
      <c r="V118" s="208"/>
      <c r="W118" s="208"/>
      <c r="X118" s="208"/>
      <c r="Y118" s="208"/>
      <c r="Z118" s="209"/>
      <c r="AA118" s="209"/>
      <c r="AB118" s="209"/>
      <c r="AC118" s="209"/>
    </row>
    <row r="119" spans="1:29" s="210" customFormat="1" ht="80.45" customHeight="1">
      <c r="A119" s="219" t="s">
        <v>565</v>
      </c>
      <c r="B119" s="223" t="s">
        <v>985</v>
      </c>
      <c r="C119" s="225" t="s">
        <v>856</v>
      </c>
      <c r="D119" s="239" t="s">
        <v>809</v>
      </c>
      <c r="E119" s="239" t="s">
        <v>808</v>
      </c>
      <c r="F119" s="239" t="s">
        <v>810</v>
      </c>
      <c r="G119" s="239" t="s">
        <v>767</v>
      </c>
      <c r="H119" s="240" t="s">
        <v>769</v>
      </c>
      <c r="I119" s="240" t="s">
        <v>769</v>
      </c>
      <c r="J119" s="240" t="s">
        <v>769</v>
      </c>
      <c r="K119" s="240" t="s">
        <v>770</v>
      </c>
      <c r="L119" s="240" t="s">
        <v>771</v>
      </c>
      <c r="M119" s="240" t="s">
        <v>768</v>
      </c>
      <c r="N119" s="240" t="s">
        <v>771</v>
      </c>
      <c r="O119" s="240" t="s">
        <v>771</v>
      </c>
      <c r="P119" s="240" t="s">
        <v>771</v>
      </c>
      <c r="Q119" s="240" t="s">
        <v>771</v>
      </c>
      <c r="R119" s="240" t="s">
        <v>771</v>
      </c>
      <c r="S119" s="208"/>
      <c r="T119" s="208"/>
      <c r="U119" s="208"/>
      <c r="V119" s="208"/>
      <c r="W119" s="208"/>
      <c r="X119" s="208"/>
      <c r="Y119" s="208"/>
      <c r="Z119" s="209"/>
      <c r="AA119" s="209"/>
      <c r="AB119" s="209"/>
      <c r="AC119" s="209"/>
    </row>
    <row r="120" spans="1:29" s="210" customFormat="1" ht="80.45" customHeight="1">
      <c r="A120" s="219" t="s">
        <v>565</v>
      </c>
      <c r="B120" s="223" t="s">
        <v>821</v>
      </c>
      <c r="C120" s="225" t="s">
        <v>857</v>
      </c>
      <c r="D120" s="239" t="s">
        <v>809</v>
      </c>
      <c r="E120" s="239" t="s">
        <v>808</v>
      </c>
      <c r="F120" s="239" t="s">
        <v>851</v>
      </c>
      <c r="G120" s="239" t="s">
        <v>767</v>
      </c>
      <c r="H120" s="240" t="s">
        <v>769</v>
      </c>
      <c r="I120" s="240" t="s">
        <v>769</v>
      </c>
      <c r="J120" s="240" t="s">
        <v>769</v>
      </c>
      <c r="K120" s="240" t="s">
        <v>770</v>
      </c>
      <c r="L120" s="240" t="s">
        <v>771</v>
      </c>
      <c r="M120" s="240" t="s">
        <v>768</v>
      </c>
      <c r="N120" s="240" t="s">
        <v>771</v>
      </c>
      <c r="O120" s="240" t="s">
        <v>771</v>
      </c>
      <c r="P120" s="240" t="s">
        <v>771</v>
      </c>
      <c r="Q120" s="240" t="s">
        <v>771</v>
      </c>
      <c r="R120" s="240" t="s">
        <v>771</v>
      </c>
      <c r="S120" s="208"/>
      <c r="T120" s="208"/>
      <c r="U120" s="208"/>
      <c r="V120" s="208"/>
      <c r="W120" s="208"/>
      <c r="X120" s="208"/>
      <c r="Y120" s="208"/>
      <c r="Z120" s="209"/>
      <c r="AA120" s="209"/>
      <c r="AB120" s="209"/>
      <c r="AC120" s="209"/>
    </row>
    <row r="121" spans="1:29" s="210" customFormat="1" ht="80.45" customHeight="1">
      <c r="A121" s="219" t="s">
        <v>565</v>
      </c>
      <c r="B121" s="223" t="s">
        <v>989</v>
      </c>
      <c r="C121" s="225" t="s">
        <v>990</v>
      </c>
      <c r="D121" s="239" t="s">
        <v>809</v>
      </c>
      <c r="E121" s="239" t="s">
        <v>808</v>
      </c>
      <c r="F121" s="239" t="s">
        <v>845</v>
      </c>
      <c r="G121" s="239" t="s">
        <v>767</v>
      </c>
      <c r="H121" s="240" t="s">
        <v>769</v>
      </c>
      <c r="I121" s="240" t="s">
        <v>769</v>
      </c>
      <c r="J121" s="240" t="s">
        <v>769</v>
      </c>
      <c r="K121" s="240" t="s">
        <v>770</v>
      </c>
      <c r="L121" s="240" t="s">
        <v>771</v>
      </c>
      <c r="M121" s="240" t="s">
        <v>768</v>
      </c>
      <c r="N121" s="240" t="s">
        <v>771</v>
      </c>
      <c r="O121" s="240" t="s">
        <v>771</v>
      </c>
      <c r="P121" s="240" t="s">
        <v>771</v>
      </c>
      <c r="Q121" s="240" t="s">
        <v>771</v>
      </c>
      <c r="R121" s="240" t="s">
        <v>771</v>
      </c>
      <c r="S121" s="208"/>
      <c r="T121" s="208"/>
      <c r="U121" s="208"/>
      <c r="V121" s="208"/>
      <c r="W121" s="208"/>
      <c r="X121" s="208"/>
      <c r="Y121" s="208"/>
      <c r="Z121" s="209"/>
      <c r="AA121" s="209"/>
      <c r="AB121" s="209"/>
      <c r="AC121" s="209"/>
    </row>
    <row r="122" spans="1:29" s="210" customFormat="1" ht="80.45" customHeight="1">
      <c r="A122" s="219" t="s">
        <v>565</v>
      </c>
      <c r="B122" s="223" t="s">
        <v>822</v>
      </c>
      <c r="C122" s="225" t="s">
        <v>858</v>
      </c>
      <c r="D122" s="239" t="s">
        <v>809</v>
      </c>
      <c r="E122" s="239" t="s">
        <v>808</v>
      </c>
      <c r="F122" s="239" t="s">
        <v>967</v>
      </c>
      <c r="G122" s="239" t="s">
        <v>767</v>
      </c>
      <c r="H122" s="240" t="s">
        <v>769</v>
      </c>
      <c r="I122" s="240" t="s">
        <v>769</v>
      </c>
      <c r="J122" s="240" t="s">
        <v>769</v>
      </c>
      <c r="K122" s="240" t="s">
        <v>770</v>
      </c>
      <c r="L122" s="240" t="s">
        <v>771</v>
      </c>
      <c r="M122" s="240" t="s">
        <v>768</v>
      </c>
      <c r="N122" s="240" t="s">
        <v>771</v>
      </c>
      <c r="O122" s="240" t="s">
        <v>771</v>
      </c>
      <c r="P122" s="240" t="s">
        <v>771</v>
      </c>
      <c r="Q122" s="240" t="s">
        <v>771</v>
      </c>
      <c r="R122" s="240" t="s">
        <v>771</v>
      </c>
      <c r="S122" s="208"/>
      <c r="T122" s="208"/>
      <c r="U122" s="208"/>
      <c r="V122" s="208"/>
      <c r="W122" s="208"/>
      <c r="X122" s="208"/>
      <c r="Y122" s="208"/>
      <c r="Z122" s="209"/>
      <c r="AA122" s="209"/>
      <c r="AB122" s="209"/>
      <c r="AC122" s="209"/>
    </row>
    <row r="123" spans="1:29" s="210" customFormat="1" ht="80.45" customHeight="1">
      <c r="A123" s="219" t="s">
        <v>565</v>
      </c>
      <c r="B123" s="223" t="s">
        <v>823</v>
      </c>
      <c r="C123" s="225" t="s">
        <v>859</v>
      </c>
      <c r="D123" s="239" t="s">
        <v>809</v>
      </c>
      <c r="E123" s="239" t="s">
        <v>808</v>
      </c>
      <c r="F123" s="239" t="s">
        <v>843</v>
      </c>
      <c r="G123" s="239" t="s">
        <v>767</v>
      </c>
      <c r="H123" s="240" t="s">
        <v>769</v>
      </c>
      <c r="I123" s="240" t="s">
        <v>769</v>
      </c>
      <c r="J123" s="240" t="s">
        <v>769</v>
      </c>
      <c r="K123" s="240" t="s">
        <v>770</v>
      </c>
      <c r="L123" s="240" t="s">
        <v>771</v>
      </c>
      <c r="M123" s="240" t="s">
        <v>768</v>
      </c>
      <c r="N123" s="240" t="s">
        <v>771</v>
      </c>
      <c r="O123" s="240" t="s">
        <v>771</v>
      </c>
      <c r="P123" s="240" t="s">
        <v>771</v>
      </c>
      <c r="Q123" s="240" t="s">
        <v>771</v>
      </c>
      <c r="R123" s="240" t="s">
        <v>771</v>
      </c>
      <c r="S123" s="208"/>
      <c r="T123" s="208"/>
      <c r="U123" s="208"/>
      <c r="V123" s="208"/>
      <c r="W123" s="208"/>
      <c r="X123" s="208"/>
      <c r="Y123" s="208"/>
      <c r="Z123" s="209"/>
      <c r="AA123" s="209"/>
      <c r="AB123" s="209"/>
      <c r="AC123" s="209"/>
    </row>
    <row r="124" spans="1:29" s="210" customFormat="1" ht="80.45" customHeight="1">
      <c r="A124" s="219" t="s">
        <v>565</v>
      </c>
      <c r="B124" s="223" t="s">
        <v>824</v>
      </c>
      <c r="C124" s="225" t="s">
        <v>860</v>
      </c>
      <c r="D124" s="239" t="s">
        <v>809</v>
      </c>
      <c r="E124" s="239" t="s">
        <v>808</v>
      </c>
      <c r="F124" s="239" t="s">
        <v>844</v>
      </c>
      <c r="G124" s="239" t="s">
        <v>767</v>
      </c>
      <c r="H124" s="240" t="s">
        <v>769</v>
      </c>
      <c r="I124" s="240" t="s">
        <v>769</v>
      </c>
      <c r="J124" s="240" t="s">
        <v>769</v>
      </c>
      <c r="K124" s="240" t="s">
        <v>770</v>
      </c>
      <c r="L124" s="240" t="s">
        <v>771</v>
      </c>
      <c r="M124" s="240" t="s">
        <v>768</v>
      </c>
      <c r="N124" s="240" t="s">
        <v>771</v>
      </c>
      <c r="O124" s="240" t="s">
        <v>771</v>
      </c>
      <c r="P124" s="240" t="s">
        <v>771</v>
      </c>
      <c r="Q124" s="240" t="s">
        <v>771</v>
      </c>
      <c r="R124" s="240" t="s">
        <v>771</v>
      </c>
      <c r="S124" s="208"/>
      <c r="T124" s="208"/>
      <c r="U124" s="208"/>
      <c r="V124" s="208"/>
      <c r="W124" s="208"/>
      <c r="X124" s="208"/>
      <c r="Y124" s="208"/>
      <c r="Z124" s="209"/>
      <c r="AA124" s="209"/>
      <c r="AB124" s="209"/>
      <c r="AC124" s="209"/>
    </row>
    <row r="125" spans="1:29" s="210" customFormat="1" ht="80.45" customHeight="1">
      <c r="A125" s="219" t="s">
        <v>565</v>
      </c>
      <c r="B125" s="223" t="s">
        <v>991</v>
      </c>
      <c r="C125" s="225" t="s">
        <v>992</v>
      </c>
      <c r="D125" s="239" t="s">
        <v>809</v>
      </c>
      <c r="E125" s="239" t="s">
        <v>808</v>
      </c>
      <c r="F125" s="239" t="s">
        <v>810</v>
      </c>
      <c r="G125" s="239" t="s">
        <v>767</v>
      </c>
      <c r="H125" s="240" t="s">
        <v>769</v>
      </c>
      <c r="I125" s="240" t="s">
        <v>769</v>
      </c>
      <c r="J125" s="240" t="s">
        <v>769</v>
      </c>
      <c r="K125" s="240" t="s">
        <v>770</v>
      </c>
      <c r="L125" s="240" t="s">
        <v>771</v>
      </c>
      <c r="M125" s="240" t="s">
        <v>768</v>
      </c>
      <c r="N125" s="240" t="s">
        <v>771</v>
      </c>
      <c r="O125" s="240" t="s">
        <v>771</v>
      </c>
      <c r="P125" s="240" t="s">
        <v>771</v>
      </c>
      <c r="Q125" s="240" t="s">
        <v>771</v>
      </c>
      <c r="R125" s="240" t="s">
        <v>771</v>
      </c>
      <c r="S125" s="208"/>
      <c r="T125" s="208"/>
      <c r="U125" s="208"/>
      <c r="V125" s="208"/>
      <c r="W125" s="208"/>
      <c r="X125" s="208"/>
      <c r="Y125" s="208"/>
      <c r="Z125" s="209"/>
      <c r="AA125" s="209"/>
      <c r="AB125" s="209"/>
      <c r="AC125" s="209"/>
    </row>
    <row r="126" spans="1:29" s="210" customFormat="1" ht="80.45" customHeight="1">
      <c r="A126" s="219" t="s">
        <v>565</v>
      </c>
      <c r="B126" s="223" t="s">
        <v>825</v>
      </c>
      <c r="C126" s="225" t="s">
        <v>861</v>
      </c>
      <c r="D126" s="239" t="s">
        <v>809</v>
      </c>
      <c r="E126" s="239" t="s">
        <v>808</v>
      </c>
      <c r="F126" s="239" t="s">
        <v>811</v>
      </c>
      <c r="G126" s="239" t="s">
        <v>767</v>
      </c>
      <c r="H126" s="240" t="s">
        <v>769</v>
      </c>
      <c r="I126" s="240" t="s">
        <v>769</v>
      </c>
      <c r="J126" s="240" t="s">
        <v>769</v>
      </c>
      <c r="K126" s="240" t="s">
        <v>770</v>
      </c>
      <c r="L126" s="240" t="s">
        <v>771</v>
      </c>
      <c r="M126" s="240" t="s">
        <v>768</v>
      </c>
      <c r="N126" s="240" t="s">
        <v>771</v>
      </c>
      <c r="O126" s="240" t="s">
        <v>771</v>
      </c>
      <c r="P126" s="240" t="s">
        <v>771</v>
      </c>
      <c r="Q126" s="240" t="s">
        <v>771</v>
      </c>
      <c r="R126" s="240" t="s">
        <v>771</v>
      </c>
      <c r="S126" s="208"/>
      <c r="T126" s="208"/>
      <c r="U126" s="208"/>
      <c r="V126" s="208"/>
      <c r="W126" s="208"/>
      <c r="X126" s="208"/>
      <c r="Y126" s="208"/>
      <c r="Z126" s="209"/>
      <c r="AA126" s="209"/>
      <c r="AB126" s="209"/>
      <c r="AC126" s="209"/>
    </row>
    <row r="127" spans="1:29" s="210" customFormat="1" ht="80.45" customHeight="1">
      <c r="A127" s="219" t="s">
        <v>565</v>
      </c>
      <c r="B127" s="223" t="s">
        <v>826</v>
      </c>
      <c r="C127" s="225" t="s">
        <v>862</v>
      </c>
      <c r="D127" s="239" t="s">
        <v>809</v>
      </c>
      <c r="E127" s="239" t="s">
        <v>808</v>
      </c>
      <c r="F127" s="239" t="s">
        <v>811</v>
      </c>
      <c r="G127" s="239" t="s">
        <v>767</v>
      </c>
      <c r="H127" s="240" t="s">
        <v>769</v>
      </c>
      <c r="I127" s="240" t="s">
        <v>769</v>
      </c>
      <c r="J127" s="240" t="s">
        <v>769</v>
      </c>
      <c r="K127" s="240" t="s">
        <v>770</v>
      </c>
      <c r="L127" s="240" t="s">
        <v>771</v>
      </c>
      <c r="M127" s="240" t="s">
        <v>768</v>
      </c>
      <c r="N127" s="240" t="s">
        <v>771</v>
      </c>
      <c r="O127" s="240" t="s">
        <v>771</v>
      </c>
      <c r="P127" s="240" t="s">
        <v>771</v>
      </c>
      <c r="Q127" s="240" t="s">
        <v>771</v>
      </c>
      <c r="R127" s="240" t="s">
        <v>771</v>
      </c>
      <c r="S127" s="208"/>
      <c r="T127" s="208"/>
      <c r="U127" s="208"/>
      <c r="V127" s="208"/>
      <c r="W127" s="208"/>
      <c r="X127" s="208"/>
      <c r="Y127" s="208"/>
      <c r="Z127" s="209"/>
      <c r="AA127" s="209"/>
      <c r="AB127" s="209"/>
      <c r="AC127" s="209"/>
    </row>
    <row r="128" spans="1:29" s="210" customFormat="1" ht="80.45" customHeight="1">
      <c r="A128" s="219" t="s">
        <v>565</v>
      </c>
      <c r="B128" s="223" t="s">
        <v>993</v>
      </c>
      <c r="C128" s="225" t="s">
        <v>994</v>
      </c>
      <c r="D128" s="239" t="s">
        <v>809</v>
      </c>
      <c r="E128" s="239" t="s">
        <v>808</v>
      </c>
      <c r="F128" s="239" t="s">
        <v>842</v>
      </c>
      <c r="G128" s="239" t="s">
        <v>767</v>
      </c>
      <c r="H128" s="240" t="s">
        <v>769</v>
      </c>
      <c r="I128" s="240" t="s">
        <v>769</v>
      </c>
      <c r="J128" s="240" t="s">
        <v>769</v>
      </c>
      <c r="K128" s="240" t="s">
        <v>770</v>
      </c>
      <c r="L128" s="240" t="s">
        <v>771</v>
      </c>
      <c r="M128" s="240" t="s">
        <v>768</v>
      </c>
      <c r="N128" s="240" t="s">
        <v>771</v>
      </c>
      <c r="O128" s="240" t="s">
        <v>771</v>
      </c>
      <c r="P128" s="240" t="s">
        <v>771</v>
      </c>
      <c r="Q128" s="240" t="s">
        <v>771</v>
      </c>
      <c r="R128" s="240" t="s">
        <v>771</v>
      </c>
      <c r="S128" s="208"/>
      <c r="T128" s="208"/>
      <c r="U128" s="208"/>
      <c r="V128" s="208"/>
      <c r="W128" s="208"/>
      <c r="X128" s="208"/>
      <c r="Y128" s="208"/>
      <c r="Z128" s="209"/>
      <c r="AA128" s="209"/>
      <c r="AB128" s="209"/>
      <c r="AC128" s="209"/>
    </row>
    <row r="129" spans="1:29" s="210" customFormat="1" ht="80.45" customHeight="1">
      <c r="A129" s="219" t="s">
        <v>565</v>
      </c>
      <c r="B129" s="223" t="s">
        <v>902</v>
      </c>
      <c r="C129" s="225" t="s">
        <v>863</v>
      </c>
      <c r="D129" s="239" t="s">
        <v>809</v>
      </c>
      <c r="E129" s="239" t="s">
        <v>808</v>
      </c>
      <c r="F129" s="239" t="s">
        <v>842</v>
      </c>
      <c r="G129" s="239" t="s">
        <v>767</v>
      </c>
      <c r="H129" s="240" t="s">
        <v>769</v>
      </c>
      <c r="I129" s="240" t="s">
        <v>769</v>
      </c>
      <c r="J129" s="240" t="s">
        <v>769</v>
      </c>
      <c r="K129" s="240" t="s">
        <v>770</v>
      </c>
      <c r="L129" s="240" t="s">
        <v>771</v>
      </c>
      <c r="M129" s="240" t="s">
        <v>768</v>
      </c>
      <c r="N129" s="240" t="s">
        <v>771</v>
      </c>
      <c r="O129" s="240" t="s">
        <v>771</v>
      </c>
      <c r="P129" s="240" t="s">
        <v>771</v>
      </c>
      <c r="Q129" s="240" t="s">
        <v>771</v>
      </c>
      <c r="R129" s="240" t="s">
        <v>771</v>
      </c>
      <c r="S129" s="208"/>
      <c r="T129" s="208"/>
      <c r="U129" s="208"/>
      <c r="V129" s="208"/>
      <c r="W129" s="208"/>
      <c r="X129" s="208"/>
      <c r="Y129" s="208"/>
      <c r="Z129" s="209"/>
      <c r="AA129" s="209"/>
      <c r="AB129" s="209"/>
      <c r="AC129" s="209"/>
    </row>
    <row r="130" spans="1:29" s="210" customFormat="1" ht="80.45" customHeight="1">
      <c r="A130" s="219" t="s">
        <v>565</v>
      </c>
      <c r="B130" s="223" t="s">
        <v>827</v>
      </c>
      <c r="C130" s="225" t="s">
        <v>864</v>
      </c>
      <c r="D130" s="239" t="s">
        <v>809</v>
      </c>
      <c r="E130" s="239" t="s">
        <v>808</v>
      </c>
      <c r="F130" s="239" t="s">
        <v>842</v>
      </c>
      <c r="G130" s="239" t="s">
        <v>767</v>
      </c>
      <c r="H130" s="240" t="s">
        <v>769</v>
      </c>
      <c r="I130" s="240" t="s">
        <v>769</v>
      </c>
      <c r="J130" s="240" t="s">
        <v>769</v>
      </c>
      <c r="K130" s="240" t="s">
        <v>770</v>
      </c>
      <c r="L130" s="240" t="s">
        <v>771</v>
      </c>
      <c r="M130" s="240" t="s">
        <v>768</v>
      </c>
      <c r="N130" s="240" t="s">
        <v>771</v>
      </c>
      <c r="O130" s="240" t="s">
        <v>771</v>
      </c>
      <c r="P130" s="240" t="s">
        <v>771</v>
      </c>
      <c r="Q130" s="240" t="s">
        <v>771</v>
      </c>
      <c r="R130" s="240" t="s">
        <v>771</v>
      </c>
      <c r="S130" s="208"/>
      <c r="T130" s="208"/>
      <c r="U130" s="208"/>
      <c r="V130" s="208"/>
      <c r="W130" s="208"/>
      <c r="X130" s="208"/>
      <c r="Y130" s="208"/>
      <c r="Z130" s="209"/>
      <c r="AA130" s="209"/>
      <c r="AB130" s="209"/>
      <c r="AC130" s="209"/>
    </row>
    <row r="131" spans="1:29" s="210" customFormat="1" ht="80.45" customHeight="1">
      <c r="A131" s="219" t="s">
        <v>565</v>
      </c>
      <c r="B131" s="223" t="s">
        <v>828</v>
      </c>
      <c r="C131" s="225" t="s">
        <v>865</v>
      </c>
      <c r="D131" s="239" t="s">
        <v>809</v>
      </c>
      <c r="E131" s="239" t="s">
        <v>808</v>
      </c>
      <c r="F131" s="239" t="s">
        <v>842</v>
      </c>
      <c r="G131" s="239" t="s">
        <v>767</v>
      </c>
      <c r="H131" s="240" t="s">
        <v>769</v>
      </c>
      <c r="I131" s="240" t="s">
        <v>769</v>
      </c>
      <c r="J131" s="240" t="s">
        <v>769</v>
      </c>
      <c r="K131" s="240" t="s">
        <v>770</v>
      </c>
      <c r="L131" s="240" t="s">
        <v>771</v>
      </c>
      <c r="M131" s="240" t="s">
        <v>768</v>
      </c>
      <c r="N131" s="240" t="s">
        <v>771</v>
      </c>
      <c r="O131" s="240" t="s">
        <v>771</v>
      </c>
      <c r="P131" s="240" t="s">
        <v>771</v>
      </c>
      <c r="Q131" s="240" t="s">
        <v>771</v>
      </c>
      <c r="R131" s="240" t="s">
        <v>771</v>
      </c>
      <c r="S131" s="208"/>
      <c r="T131" s="208"/>
      <c r="U131" s="208"/>
      <c r="V131" s="208"/>
      <c r="W131" s="208"/>
      <c r="X131" s="208"/>
      <c r="Y131" s="208"/>
      <c r="Z131" s="209"/>
      <c r="AA131" s="209"/>
      <c r="AB131" s="209"/>
      <c r="AC131" s="209"/>
    </row>
    <row r="132" spans="1:29" s="210" customFormat="1" ht="80.45" customHeight="1">
      <c r="A132" s="219" t="s">
        <v>565</v>
      </c>
      <c r="B132" s="223" t="s">
        <v>903</v>
      </c>
      <c r="C132" s="225" t="s">
        <v>866</v>
      </c>
      <c r="D132" s="239" t="s">
        <v>809</v>
      </c>
      <c r="E132" s="239" t="s">
        <v>808</v>
      </c>
      <c r="F132" s="239" t="s">
        <v>851</v>
      </c>
      <c r="G132" s="239" t="s">
        <v>767</v>
      </c>
      <c r="H132" s="240" t="s">
        <v>769</v>
      </c>
      <c r="I132" s="240" t="s">
        <v>769</v>
      </c>
      <c r="J132" s="240" t="s">
        <v>769</v>
      </c>
      <c r="K132" s="240" t="s">
        <v>770</v>
      </c>
      <c r="L132" s="240" t="s">
        <v>771</v>
      </c>
      <c r="M132" s="240" t="s">
        <v>768</v>
      </c>
      <c r="N132" s="240" t="s">
        <v>771</v>
      </c>
      <c r="O132" s="240" t="s">
        <v>771</v>
      </c>
      <c r="P132" s="240" t="s">
        <v>771</v>
      </c>
      <c r="Q132" s="240" t="s">
        <v>771</v>
      </c>
      <c r="R132" s="240" t="s">
        <v>771</v>
      </c>
      <c r="S132" s="208"/>
      <c r="T132" s="208"/>
      <c r="U132" s="208"/>
      <c r="V132" s="208"/>
      <c r="W132" s="208"/>
      <c r="X132" s="208"/>
      <c r="Y132" s="208"/>
      <c r="Z132" s="209"/>
      <c r="AA132" s="209"/>
      <c r="AB132" s="209"/>
      <c r="AC132" s="209"/>
    </row>
    <row r="133" spans="1:29" s="210" customFormat="1" ht="80.45" customHeight="1">
      <c r="A133" s="219" t="s">
        <v>565</v>
      </c>
      <c r="B133" s="223" t="s">
        <v>829</v>
      </c>
      <c r="C133" s="225" t="s">
        <v>867</v>
      </c>
      <c r="D133" s="239" t="s">
        <v>809</v>
      </c>
      <c r="E133" s="239" t="s">
        <v>808</v>
      </c>
      <c r="F133" s="239" t="s">
        <v>848</v>
      </c>
      <c r="G133" s="239" t="s">
        <v>767</v>
      </c>
      <c r="H133" s="240" t="s">
        <v>769</v>
      </c>
      <c r="I133" s="240" t="s">
        <v>769</v>
      </c>
      <c r="J133" s="240" t="s">
        <v>769</v>
      </c>
      <c r="K133" s="240" t="s">
        <v>770</v>
      </c>
      <c r="L133" s="240" t="s">
        <v>771</v>
      </c>
      <c r="M133" s="240" t="s">
        <v>768</v>
      </c>
      <c r="N133" s="240" t="s">
        <v>771</v>
      </c>
      <c r="O133" s="240" t="s">
        <v>771</v>
      </c>
      <c r="P133" s="240" t="s">
        <v>771</v>
      </c>
      <c r="Q133" s="240" t="s">
        <v>771</v>
      </c>
      <c r="R133" s="240" t="s">
        <v>771</v>
      </c>
      <c r="S133" s="208"/>
      <c r="T133" s="208"/>
      <c r="U133" s="208"/>
      <c r="V133" s="208"/>
      <c r="W133" s="208"/>
      <c r="X133" s="208"/>
      <c r="Y133" s="208"/>
      <c r="Z133" s="209"/>
      <c r="AA133" s="209"/>
      <c r="AB133" s="209"/>
      <c r="AC133" s="209"/>
    </row>
    <row r="134" spans="1:29" s="210" customFormat="1" ht="80.45" customHeight="1">
      <c r="A134" s="219" t="s">
        <v>565</v>
      </c>
      <c r="B134" s="223" t="s">
        <v>830</v>
      </c>
      <c r="C134" s="225" t="s">
        <v>868</v>
      </c>
      <c r="D134" s="239" t="s">
        <v>809</v>
      </c>
      <c r="E134" s="239" t="s">
        <v>808</v>
      </c>
      <c r="F134" s="239" t="s">
        <v>842</v>
      </c>
      <c r="G134" s="239" t="s">
        <v>767</v>
      </c>
      <c r="H134" s="240" t="s">
        <v>769</v>
      </c>
      <c r="I134" s="240" t="s">
        <v>769</v>
      </c>
      <c r="J134" s="240" t="s">
        <v>769</v>
      </c>
      <c r="K134" s="240" t="s">
        <v>770</v>
      </c>
      <c r="L134" s="240" t="s">
        <v>771</v>
      </c>
      <c r="M134" s="240" t="s">
        <v>768</v>
      </c>
      <c r="N134" s="240" t="s">
        <v>771</v>
      </c>
      <c r="O134" s="240" t="s">
        <v>771</v>
      </c>
      <c r="P134" s="240" t="s">
        <v>771</v>
      </c>
      <c r="Q134" s="240" t="s">
        <v>771</v>
      </c>
      <c r="R134" s="240" t="s">
        <v>771</v>
      </c>
      <c r="S134" s="208"/>
      <c r="T134" s="208"/>
      <c r="U134" s="208"/>
      <c r="V134" s="208"/>
      <c r="W134" s="208"/>
      <c r="X134" s="208"/>
      <c r="Y134" s="208"/>
      <c r="Z134" s="209"/>
      <c r="AA134" s="209"/>
      <c r="AB134" s="209"/>
      <c r="AC134" s="209"/>
    </row>
    <row r="135" spans="1:29" s="210" customFormat="1" ht="80.45" customHeight="1">
      <c r="A135" s="219" t="s">
        <v>565</v>
      </c>
      <c r="B135" s="223" t="s">
        <v>831</v>
      </c>
      <c r="C135" s="225" t="s">
        <v>869</v>
      </c>
      <c r="D135" s="239" t="s">
        <v>809</v>
      </c>
      <c r="E135" s="239" t="s">
        <v>808</v>
      </c>
      <c r="F135" s="239" t="s">
        <v>846</v>
      </c>
      <c r="G135" s="239" t="s">
        <v>767</v>
      </c>
      <c r="H135" s="240" t="s">
        <v>769</v>
      </c>
      <c r="I135" s="240" t="s">
        <v>769</v>
      </c>
      <c r="J135" s="240" t="s">
        <v>769</v>
      </c>
      <c r="K135" s="240" t="s">
        <v>770</v>
      </c>
      <c r="L135" s="240" t="s">
        <v>771</v>
      </c>
      <c r="M135" s="240" t="s">
        <v>768</v>
      </c>
      <c r="N135" s="240" t="s">
        <v>771</v>
      </c>
      <c r="O135" s="240" t="s">
        <v>771</v>
      </c>
      <c r="P135" s="240" t="s">
        <v>771</v>
      </c>
      <c r="Q135" s="240" t="s">
        <v>771</v>
      </c>
      <c r="R135" s="240" t="s">
        <v>771</v>
      </c>
      <c r="S135" s="208"/>
      <c r="T135" s="208"/>
      <c r="U135" s="208"/>
      <c r="V135" s="208"/>
      <c r="W135" s="208"/>
      <c r="X135" s="208"/>
      <c r="Y135" s="208"/>
      <c r="Z135" s="209"/>
      <c r="AA135" s="209"/>
      <c r="AB135" s="209"/>
      <c r="AC135" s="209"/>
    </row>
    <row r="136" spans="1:29" s="210" customFormat="1" ht="80.45" customHeight="1">
      <c r="A136" s="219" t="s">
        <v>565</v>
      </c>
      <c r="B136" s="223" t="s">
        <v>832</v>
      </c>
      <c r="C136" s="225" t="s">
        <v>870</v>
      </c>
      <c r="D136" s="239" t="s">
        <v>809</v>
      </c>
      <c r="E136" s="239" t="s">
        <v>808</v>
      </c>
      <c r="F136" s="239" t="s">
        <v>967</v>
      </c>
      <c r="G136" s="239" t="s">
        <v>767</v>
      </c>
      <c r="H136" s="240" t="s">
        <v>769</v>
      </c>
      <c r="I136" s="240" t="s">
        <v>769</v>
      </c>
      <c r="J136" s="240" t="s">
        <v>769</v>
      </c>
      <c r="K136" s="240" t="s">
        <v>770</v>
      </c>
      <c r="L136" s="240" t="s">
        <v>771</v>
      </c>
      <c r="M136" s="240" t="s">
        <v>768</v>
      </c>
      <c r="N136" s="240" t="s">
        <v>771</v>
      </c>
      <c r="O136" s="240" t="s">
        <v>771</v>
      </c>
      <c r="P136" s="240" t="s">
        <v>771</v>
      </c>
      <c r="Q136" s="240" t="s">
        <v>771</v>
      </c>
      <c r="R136" s="240" t="s">
        <v>771</v>
      </c>
      <c r="S136" s="208"/>
      <c r="T136" s="208"/>
      <c r="U136" s="208"/>
      <c r="V136" s="208"/>
      <c r="W136" s="208"/>
      <c r="X136" s="208"/>
      <c r="Y136" s="208"/>
      <c r="Z136" s="209"/>
      <c r="AA136" s="209"/>
      <c r="AB136" s="209"/>
      <c r="AC136" s="209"/>
    </row>
    <row r="137" spans="1:29" s="210" customFormat="1" ht="80.45" customHeight="1">
      <c r="A137" s="219" t="s">
        <v>565</v>
      </c>
      <c r="B137" s="223" t="s">
        <v>833</v>
      </c>
      <c r="C137" s="225" t="s">
        <v>871</v>
      </c>
      <c r="D137" s="239" t="s">
        <v>809</v>
      </c>
      <c r="E137" s="239" t="s">
        <v>808</v>
      </c>
      <c r="F137" s="239" t="s">
        <v>811</v>
      </c>
      <c r="G137" s="239" t="s">
        <v>767</v>
      </c>
      <c r="H137" s="240" t="s">
        <v>769</v>
      </c>
      <c r="I137" s="240" t="s">
        <v>769</v>
      </c>
      <c r="J137" s="240" t="s">
        <v>769</v>
      </c>
      <c r="K137" s="240" t="s">
        <v>770</v>
      </c>
      <c r="L137" s="240" t="s">
        <v>771</v>
      </c>
      <c r="M137" s="240" t="s">
        <v>768</v>
      </c>
      <c r="N137" s="240" t="s">
        <v>771</v>
      </c>
      <c r="O137" s="240" t="s">
        <v>771</v>
      </c>
      <c r="P137" s="240" t="s">
        <v>771</v>
      </c>
      <c r="Q137" s="240" t="s">
        <v>771</v>
      </c>
      <c r="R137" s="240" t="s">
        <v>771</v>
      </c>
      <c r="S137" s="208"/>
      <c r="T137" s="208"/>
      <c r="U137" s="208"/>
      <c r="V137" s="208"/>
      <c r="W137" s="208"/>
      <c r="X137" s="208"/>
      <c r="Y137" s="208"/>
      <c r="Z137" s="209"/>
      <c r="AA137" s="209"/>
      <c r="AB137" s="209"/>
      <c r="AC137" s="209"/>
    </row>
    <row r="138" spans="1:29" s="210" customFormat="1" ht="80.45" customHeight="1">
      <c r="A138" s="219" t="s">
        <v>565</v>
      </c>
      <c r="B138" s="223" t="s">
        <v>834</v>
      </c>
      <c r="C138" s="225" t="s">
        <v>872</v>
      </c>
      <c r="D138" s="239" t="s">
        <v>809</v>
      </c>
      <c r="E138" s="239" t="s">
        <v>808</v>
      </c>
      <c r="F138" s="239" t="s">
        <v>847</v>
      </c>
      <c r="G138" s="239" t="s">
        <v>767</v>
      </c>
      <c r="H138" s="240" t="s">
        <v>769</v>
      </c>
      <c r="I138" s="240" t="s">
        <v>769</v>
      </c>
      <c r="J138" s="240" t="s">
        <v>769</v>
      </c>
      <c r="K138" s="240" t="s">
        <v>770</v>
      </c>
      <c r="L138" s="240" t="s">
        <v>771</v>
      </c>
      <c r="M138" s="240" t="s">
        <v>768</v>
      </c>
      <c r="N138" s="240" t="s">
        <v>771</v>
      </c>
      <c r="O138" s="240" t="s">
        <v>771</v>
      </c>
      <c r="P138" s="240" t="s">
        <v>771</v>
      </c>
      <c r="Q138" s="240" t="s">
        <v>771</v>
      </c>
      <c r="R138" s="240" t="s">
        <v>771</v>
      </c>
      <c r="S138" s="208"/>
      <c r="T138" s="208"/>
      <c r="U138" s="208"/>
      <c r="V138" s="208"/>
      <c r="W138" s="208"/>
      <c r="X138" s="208"/>
      <c r="Y138" s="208"/>
      <c r="Z138" s="209"/>
      <c r="AA138" s="209"/>
      <c r="AB138" s="209"/>
      <c r="AC138" s="209"/>
    </row>
    <row r="139" spans="1:29" s="210" customFormat="1" ht="80.45" customHeight="1">
      <c r="A139" s="219" t="s">
        <v>565</v>
      </c>
      <c r="B139" s="223" t="s">
        <v>835</v>
      </c>
      <c r="C139" s="225" t="s">
        <v>873</v>
      </c>
      <c r="D139" s="239" t="s">
        <v>809</v>
      </c>
      <c r="E139" s="239" t="s">
        <v>808</v>
      </c>
      <c r="F139" s="239" t="s">
        <v>850</v>
      </c>
      <c r="G139" s="239" t="s">
        <v>767</v>
      </c>
      <c r="H139" s="240" t="s">
        <v>769</v>
      </c>
      <c r="I139" s="240" t="s">
        <v>769</v>
      </c>
      <c r="J139" s="240" t="s">
        <v>769</v>
      </c>
      <c r="K139" s="240" t="s">
        <v>770</v>
      </c>
      <c r="L139" s="240" t="s">
        <v>771</v>
      </c>
      <c r="M139" s="240" t="s">
        <v>768</v>
      </c>
      <c r="N139" s="240" t="s">
        <v>771</v>
      </c>
      <c r="O139" s="240" t="s">
        <v>771</v>
      </c>
      <c r="P139" s="240" t="s">
        <v>771</v>
      </c>
      <c r="Q139" s="240" t="s">
        <v>771</v>
      </c>
      <c r="R139" s="240" t="s">
        <v>771</v>
      </c>
      <c r="S139" s="208"/>
      <c r="T139" s="208"/>
      <c r="U139" s="208"/>
      <c r="V139" s="208"/>
      <c r="W139" s="208"/>
      <c r="X139" s="208"/>
      <c r="Y139" s="208"/>
      <c r="Z139" s="209"/>
      <c r="AA139" s="209"/>
      <c r="AB139" s="209"/>
      <c r="AC139" s="209"/>
    </row>
    <row r="140" spans="1:29" s="210" customFormat="1" ht="80.45" customHeight="1">
      <c r="A140" s="219" t="s">
        <v>565</v>
      </c>
      <c r="B140" s="223" t="s">
        <v>904</v>
      </c>
      <c r="C140" s="225" t="s">
        <v>874</v>
      </c>
      <c r="D140" s="239" t="s">
        <v>809</v>
      </c>
      <c r="E140" s="239" t="s">
        <v>808</v>
      </c>
      <c r="F140" s="239" t="s">
        <v>850</v>
      </c>
      <c r="G140" s="239" t="s">
        <v>767</v>
      </c>
      <c r="H140" s="240" t="s">
        <v>769</v>
      </c>
      <c r="I140" s="240" t="s">
        <v>769</v>
      </c>
      <c r="J140" s="240" t="s">
        <v>769</v>
      </c>
      <c r="K140" s="240" t="s">
        <v>770</v>
      </c>
      <c r="L140" s="240" t="s">
        <v>771</v>
      </c>
      <c r="M140" s="240" t="s">
        <v>768</v>
      </c>
      <c r="N140" s="240" t="s">
        <v>771</v>
      </c>
      <c r="O140" s="240" t="s">
        <v>771</v>
      </c>
      <c r="P140" s="240" t="s">
        <v>771</v>
      </c>
      <c r="Q140" s="240" t="s">
        <v>771</v>
      </c>
      <c r="R140" s="240" t="s">
        <v>771</v>
      </c>
      <c r="S140" s="208"/>
      <c r="T140" s="208"/>
      <c r="U140" s="208"/>
      <c r="V140" s="208"/>
      <c r="W140" s="208"/>
      <c r="X140" s="208"/>
      <c r="Y140" s="208"/>
      <c r="Z140" s="209"/>
      <c r="AA140" s="209"/>
      <c r="AB140" s="209"/>
      <c r="AC140" s="209"/>
    </row>
    <row r="141" spans="1:29" s="210" customFormat="1" ht="80.45" customHeight="1">
      <c r="A141" s="219" t="s">
        <v>565</v>
      </c>
      <c r="B141" s="223" t="s">
        <v>915</v>
      </c>
      <c r="C141" s="225" t="s">
        <v>905</v>
      </c>
      <c r="D141" s="239" t="s">
        <v>809</v>
      </c>
      <c r="E141" s="239" t="s">
        <v>808</v>
      </c>
      <c r="F141" s="239" t="s">
        <v>850</v>
      </c>
      <c r="G141" s="239" t="s">
        <v>767</v>
      </c>
      <c r="H141" s="240" t="s">
        <v>769</v>
      </c>
      <c r="I141" s="240" t="s">
        <v>769</v>
      </c>
      <c r="J141" s="240" t="s">
        <v>769</v>
      </c>
      <c r="K141" s="240" t="s">
        <v>770</v>
      </c>
      <c r="L141" s="240" t="s">
        <v>771</v>
      </c>
      <c r="M141" s="240" t="s">
        <v>768</v>
      </c>
      <c r="N141" s="240" t="s">
        <v>771</v>
      </c>
      <c r="O141" s="240" t="s">
        <v>771</v>
      </c>
      <c r="P141" s="240" t="s">
        <v>771</v>
      </c>
      <c r="Q141" s="240" t="s">
        <v>771</v>
      </c>
      <c r="R141" s="240" t="s">
        <v>771</v>
      </c>
      <c r="S141" s="208"/>
      <c r="T141" s="208"/>
      <c r="U141" s="208"/>
      <c r="V141" s="208"/>
      <c r="W141" s="208"/>
      <c r="X141" s="208"/>
      <c r="Y141" s="208"/>
      <c r="Z141" s="209"/>
      <c r="AA141" s="209"/>
      <c r="AB141" s="209"/>
      <c r="AC141" s="209"/>
    </row>
    <row r="142" spans="1:29" s="210" customFormat="1" ht="80.45" customHeight="1">
      <c r="A142" s="219" t="s">
        <v>565</v>
      </c>
      <c r="B142" s="223" t="s">
        <v>916</v>
      </c>
      <c r="C142" s="225" t="s">
        <v>906</v>
      </c>
      <c r="D142" s="239" t="s">
        <v>809</v>
      </c>
      <c r="E142" s="239" t="s">
        <v>808</v>
      </c>
      <c r="F142" s="239" t="s">
        <v>850</v>
      </c>
      <c r="G142" s="239" t="s">
        <v>767</v>
      </c>
      <c r="H142" s="240" t="s">
        <v>769</v>
      </c>
      <c r="I142" s="240" t="s">
        <v>769</v>
      </c>
      <c r="J142" s="240" t="s">
        <v>769</v>
      </c>
      <c r="K142" s="240" t="s">
        <v>770</v>
      </c>
      <c r="L142" s="240" t="s">
        <v>771</v>
      </c>
      <c r="M142" s="240" t="s">
        <v>768</v>
      </c>
      <c r="N142" s="240" t="s">
        <v>771</v>
      </c>
      <c r="O142" s="240" t="s">
        <v>771</v>
      </c>
      <c r="P142" s="240" t="s">
        <v>771</v>
      </c>
      <c r="Q142" s="240" t="s">
        <v>771</v>
      </c>
      <c r="R142" s="240" t="s">
        <v>771</v>
      </c>
      <c r="S142" s="208"/>
      <c r="T142" s="208"/>
      <c r="U142" s="208"/>
      <c r="V142" s="208"/>
      <c r="W142" s="208"/>
      <c r="X142" s="208"/>
      <c r="Y142" s="208"/>
      <c r="Z142" s="209"/>
      <c r="AA142" s="209"/>
      <c r="AB142" s="209"/>
      <c r="AC142" s="209"/>
    </row>
    <row r="143" spans="1:29" s="210" customFormat="1" ht="80.45" customHeight="1">
      <c r="A143" s="219" t="s">
        <v>565</v>
      </c>
      <c r="B143" s="223" t="s">
        <v>917</v>
      </c>
      <c r="C143" s="225" t="s">
        <v>907</v>
      </c>
      <c r="D143" s="239" t="s">
        <v>809</v>
      </c>
      <c r="E143" s="239" t="s">
        <v>808</v>
      </c>
      <c r="F143" s="239" t="s">
        <v>850</v>
      </c>
      <c r="G143" s="239" t="s">
        <v>767</v>
      </c>
      <c r="H143" s="240" t="s">
        <v>769</v>
      </c>
      <c r="I143" s="240" t="s">
        <v>769</v>
      </c>
      <c r="J143" s="240" t="s">
        <v>769</v>
      </c>
      <c r="K143" s="240" t="s">
        <v>770</v>
      </c>
      <c r="L143" s="240" t="s">
        <v>771</v>
      </c>
      <c r="M143" s="240" t="s">
        <v>768</v>
      </c>
      <c r="N143" s="240" t="s">
        <v>771</v>
      </c>
      <c r="O143" s="240" t="s">
        <v>771</v>
      </c>
      <c r="P143" s="240" t="s">
        <v>771</v>
      </c>
      <c r="Q143" s="240" t="s">
        <v>771</v>
      </c>
      <c r="R143" s="240" t="s">
        <v>771</v>
      </c>
      <c r="S143" s="208"/>
      <c r="T143" s="208"/>
      <c r="U143" s="208"/>
      <c r="V143" s="208"/>
      <c r="W143" s="208"/>
      <c r="X143" s="208"/>
      <c r="Y143" s="208"/>
      <c r="Z143" s="209"/>
      <c r="AA143" s="209"/>
      <c r="AB143" s="209"/>
      <c r="AC143" s="209"/>
    </row>
    <row r="144" spans="1:29" s="210" customFormat="1" ht="80.45" customHeight="1">
      <c r="A144" s="219" t="s">
        <v>565</v>
      </c>
      <c r="B144" s="223" t="s">
        <v>918</v>
      </c>
      <c r="C144" s="225" t="s">
        <v>908</v>
      </c>
      <c r="D144" s="239" t="s">
        <v>809</v>
      </c>
      <c r="E144" s="239" t="s">
        <v>808</v>
      </c>
      <c r="F144" s="239" t="s">
        <v>850</v>
      </c>
      <c r="G144" s="239" t="s">
        <v>767</v>
      </c>
      <c r="H144" s="240" t="s">
        <v>769</v>
      </c>
      <c r="I144" s="240" t="s">
        <v>769</v>
      </c>
      <c r="J144" s="240" t="s">
        <v>769</v>
      </c>
      <c r="K144" s="240" t="s">
        <v>770</v>
      </c>
      <c r="L144" s="240" t="s">
        <v>771</v>
      </c>
      <c r="M144" s="240" t="s">
        <v>768</v>
      </c>
      <c r="N144" s="240" t="s">
        <v>771</v>
      </c>
      <c r="O144" s="240" t="s">
        <v>771</v>
      </c>
      <c r="P144" s="240" t="s">
        <v>771</v>
      </c>
      <c r="Q144" s="240" t="s">
        <v>771</v>
      </c>
      <c r="R144" s="240" t="s">
        <v>771</v>
      </c>
      <c r="S144" s="208"/>
      <c r="T144" s="208"/>
      <c r="U144" s="208"/>
      <c r="V144" s="208"/>
      <c r="W144" s="208"/>
      <c r="X144" s="208"/>
      <c r="Y144" s="208"/>
      <c r="Z144" s="209"/>
      <c r="AA144" s="209"/>
      <c r="AB144" s="209"/>
      <c r="AC144" s="209"/>
    </row>
    <row r="145" spans="1:29" s="210" customFormat="1" ht="80.45" customHeight="1">
      <c r="A145" s="219" t="s">
        <v>565</v>
      </c>
      <c r="B145" s="223" t="s">
        <v>919</v>
      </c>
      <c r="C145" s="225" t="s">
        <v>909</v>
      </c>
      <c r="D145" s="239" t="s">
        <v>809</v>
      </c>
      <c r="E145" s="239" t="s">
        <v>808</v>
      </c>
      <c r="F145" s="239" t="s">
        <v>850</v>
      </c>
      <c r="G145" s="239" t="s">
        <v>767</v>
      </c>
      <c r="H145" s="240" t="s">
        <v>769</v>
      </c>
      <c r="I145" s="240" t="s">
        <v>769</v>
      </c>
      <c r="J145" s="240" t="s">
        <v>769</v>
      </c>
      <c r="K145" s="240" t="s">
        <v>770</v>
      </c>
      <c r="L145" s="240" t="s">
        <v>771</v>
      </c>
      <c r="M145" s="240" t="s">
        <v>768</v>
      </c>
      <c r="N145" s="240" t="s">
        <v>771</v>
      </c>
      <c r="O145" s="240" t="s">
        <v>771</v>
      </c>
      <c r="P145" s="240" t="s">
        <v>771</v>
      </c>
      <c r="Q145" s="240" t="s">
        <v>771</v>
      </c>
      <c r="R145" s="240" t="s">
        <v>771</v>
      </c>
      <c r="S145" s="208"/>
      <c r="T145" s="208"/>
      <c r="U145" s="208"/>
      <c r="V145" s="208"/>
      <c r="W145" s="208"/>
      <c r="X145" s="208"/>
      <c r="Y145" s="208"/>
      <c r="Z145" s="209"/>
      <c r="AA145" s="209"/>
      <c r="AB145" s="209"/>
      <c r="AC145" s="209"/>
    </row>
    <row r="146" spans="1:29" s="210" customFormat="1" ht="80.45" customHeight="1">
      <c r="A146" s="219" t="s">
        <v>565</v>
      </c>
      <c r="B146" s="223" t="s">
        <v>920</v>
      </c>
      <c r="C146" s="225" t="s">
        <v>910</v>
      </c>
      <c r="D146" s="239" t="s">
        <v>809</v>
      </c>
      <c r="E146" s="239" t="s">
        <v>808</v>
      </c>
      <c r="F146" s="239" t="s">
        <v>850</v>
      </c>
      <c r="G146" s="239" t="s">
        <v>767</v>
      </c>
      <c r="H146" s="240" t="s">
        <v>769</v>
      </c>
      <c r="I146" s="240" t="s">
        <v>769</v>
      </c>
      <c r="J146" s="240" t="s">
        <v>769</v>
      </c>
      <c r="K146" s="240" t="s">
        <v>770</v>
      </c>
      <c r="L146" s="240" t="s">
        <v>771</v>
      </c>
      <c r="M146" s="240" t="s">
        <v>768</v>
      </c>
      <c r="N146" s="240" t="s">
        <v>771</v>
      </c>
      <c r="O146" s="240" t="s">
        <v>771</v>
      </c>
      <c r="P146" s="240" t="s">
        <v>771</v>
      </c>
      <c r="Q146" s="240" t="s">
        <v>771</v>
      </c>
      <c r="R146" s="240" t="s">
        <v>771</v>
      </c>
      <c r="S146" s="208"/>
      <c r="T146" s="208"/>
      <c r="U146" s="208"/>
      <c r="V146" s="208"/>
      <c r="W146" s="208"/>
      <c r="X146" s="208"/>
      <c r="Y146" s="208"/>
      <c r="Z146" s="209"/>
      <c r="AA146" s="209"/>
      <c r="AB146" s="209"/>
      <c r="AC146" s="209"/>
    </row>
    <row r="147" spans="1:29" s="210" customFormat="1" ht="80.45" customHeight="1">
      <c r="A147" s="219" t="s">
        <v>565</v>
      </c>
      <c r="B147" s="223" t="s">
        <v>963</v>
      </c>
      <c r="C147" s="225" t="s">
        <v>911</v>
      </c>
      <c r="D147" s="239" t="s">
        <v>809</v>
      </c>
      <c r="E147" s="239" t="s">
        <v>808</v>
      </c>
      <c r="F147" s="239" t="s">
        <v>850</v>
      </c>
      <c r="G147" s="239" t="s">
        <v>767</v>
      </c>
      <c r="H147" s="240" t="s">
        <v>769</v>
      </c>
      <c r="I147" s="240" t="s">
        <v>769</v>
      </c>
      <c r="J147" s="240" t="s">
        <v>769</v>
      </c>
      <c r="K147" s="240" t="s">
        <v>770</v>
      </c>
      <c r="L147" s="240" t="s">
        <v>771</v>
      </c>
      <c r="M147" s="240" t="s">
        <v>768</v>
      </c>
      <c r="N147" s="240" t="s">
        <v>771</v>
      </c>
      <c r="O147" s="240" t="s">
        <v>771</v>
      </c>
      <c r="P147" s="240" t="s">
        <v>771</v>
      </c>
      <c r="Q147" s="240" t="s">
        <v>771</v>
      </c>
      <c r="R147" s="240" t="s">
        <v>771</v>
      </c>
      <c r="S147" s="208"/>
      <c r="T147" s="208"/>
      <c r="U147" s="208"/>
      <c r="V147" s="208"/>
      <c r="W147" s="208"/>
      <c r="X147" s="208"/>
      <c r="Y147" s="208"/>
      <c r="Z147" s="209"/>
      <c r="AA147" s="209"/>
      <c r="AB147" s="209"/>
      <c r="AC147" s="209"/>
    </row>
    <row r="148" spans="1:29" s="210" customFormat="1" ht="80.45" customHeight="1">
      <c r="A148" s="219" t="s">
        <v>565</v>
      </c>
      <c r="B148" s="223" t="s">
        <v>979</v>
      </c>
      <c r="C148" s="225" t="s">
        <v>912</v>
      </c>
      <c r="D148" s="239" t="s">
        <v>809</v>
      </c>
      <c r="E148" s="239" t="s">
        <v>808</v>
      </c>
      <c r="F148" s="239" t="s">
        <v>810</v>
      </c>
      <c r="G148" s="239" t="s">
        <v>767</v>
      </c>
      <c r="H148" s="240" t="s">
        <v>769</v>
      </c>
      <c r="I148" s="240" t="s">
        <v>769</v>
      </c>
      <c r="J148" s="240" t="s">
        <v>769</v>
      </c>
      <c r="K148" s="240" t="s">
        <v>770</v>
      </c>
      <c r="L148" s="240" t="s">
        <v>771</v>
      </c>
      <c r="M148" s="240" t="s">
        <v>768</v>
      </c>
      <c r="N148" s="240" t="s">
        <v>771</v>
      </c>
      <c r="O148" s="240" t="s">
        <v>771</v>
      </c>
      <c r="P148" s="240" t="s">
        <v>771</v>
      </c>
      <c r="Q148" s="240" t="s">
        <v>771</v>
      </c>
      <c r="R148" s="240" t="s">
        <v>771</v>
      </c>
      <c r="S148" s="208"/>
      <c r="T148" s="208"/>
      <c r="U148" s="208"/>
      <c r="V148" s="208"/>
      <c r="W148" s="208"/>
      <c r="X148" s="208"/>
      <c r="Y148" s="208"/>
      <c r="Z148" s="209"/>
      <c r="AA148" s="209"/>
      <c r="AB148" s="209"/>
      <c r="AC148" s="209"/>
    </row>
    <row r="149" spans="1:29" s="210" customFormat="1" ht="80.45" customHeight="1">
      <c r="A149" s="219" t="s">
        <v>565</v>
      </c>
      <c r="B149" s="223" t="s">
        <v>995</v>
      </c>
      <c r="C149" s="225" t="s">
        <v>913</v>
      </c>
      <c r="D149" s="239" t="s">
        <v>809</v>
      </c>
      <c r="E149" s="239" t="s">
        <v>808</v>
      </c>
      <c r="F149" s="239" t="s">
        <v>850</v>
      </c>
      <c r="G149" s="239" t="s">
        <v>767</v>
      </c>
      <c r="H149" s="240" t="s">
        <v>769</v>
      </c>
      <c r="I149" s="240" t="s">
        <v>769</v>
      </c>
      <c r="J149" s="240" t="s">
        <v>769</v>
      </c>
      <c r="K149" s="240" t="s">
        <v>770</v>
      </c>
      <c r="L149" s="240" t="s">
        <v>771</v>
      </c>
      <c r="M149" s="240" t="s">
        <v>768</v>
      </c>
      <c r="N149" s="240" t="s">
        <v>771</v>
      </c>
      <c r="O149" s="240" t="s">
        <v>771</v>
      </c>
      <c r="P149" s="240" t="s">
        <v>771</v>
      </c>
      <c r="Q149" s="240" t="s">
        <v>771</v>
      </c>
      <c r="R149" s="240" t="s">
        <v>771</v>
      </c>
      <c r="S149" s="208"/>
      <c r="T149" s="208"/>
      <c r="U149" s="208"/>
      <c r="V149" s="208"/>
      <c r="W149" s="208"/>
      <c r="X149" s="208"/>
      <c r="Y149" s="208"/>
      <c r="Z149" s="209"/>
      <c r="AA149" s="209"/>
      <c r="AB149" s="209"/>
      <c r="AC149" s="209"/>
    </row>
    <row r="150" spans="1:29" s="210" customFormat="1" ht="80.45" customHeight="1">
      <c r="A150" s="219" t="s">
        <v>565</v>
      </c>
      <c r="B150" s="223" t="s">
        <v>996</v>
      </c>
      <c r="C150" s="225" t="s">
        <v>914</v>
      </c>
      <c r="D150" s="239" t="s">
        <v>809</v>
      </c>
      <c r="E150" s="239" t="s">
        <v>808</v>
      </c>
      <c r="F150" s="239" t="s">
        <v>850</v>
      </c>
      <c r="G150" s="239" t="s">
        <v>767</v>
      </c>
      <c r="H150" s="240" t="s">
        <v>769</v>
      </c>
      <c r="I150" s="240" t="s">
        <v>769</v>
      </c>
      <c r="J150" s="240" t="s">
        <v>769</v>
      </c>
      <c r="K150" s="240" t="s">
        <v>770</v>
      </c>
      <c r="L150" s="240" t="s">
        <v>771</v>
      </c>
      <c r="M150" s="240" t="s">
        <v>768</v>
      </c>
      <c r="N150" s="240" t="s">
        <v>771</v>
      </c>
      <c r="O150" s="240" t="s">
        <v>771</v>
      </c>
      <c r="P150" s="240" t="s">
        <v>771</v>
      </c>
      <c r="Q150" s="240" t="s">
        <v>771</v>
      </c>
      <c r="R150" s="240" t="s">
        <v>771</v>
      </c>
      <c r="S150" s="208"/>
      <c r="T150" s="208"/>
      <c r="U150" s="208"/>
      <c r="V150" s="208"/>
      <c r="W150" s="208"/>
      <c r="X150" s="208"/>
      <c r="Y150" s="208"/>
      <c r="Z150" s="209"/>
      <c r="AA150" s="209"/>
      <c r="AB150" s="209"/>
      <c r="AC150" s="209"/>
    </row>
    <row r="151" spans="1:29" s="210" customFormat="1" ht="80.45" customHeight="1">
      <c r="A151" s="219" t="s">
        <v>565</v>
      </c>
      <c r="B151" s="223" t="s">
        <v>997</v>
      </c>
      <c r="C151" s="225" t="s">
        <v>970</v>
      </c>
      <c r="D151" s="239" t="s">
        <v>809</v>
      </c>
      <c r="E151" s="239" t="s">
        <v>808</v>
      </c>
      <c r="F151" s="239" t="s">
        <v>850</v>
      </c>
      <c r="G151" s="239" t="s">
        <v>767</v>
      </c>
      <c r="H151" s="240" t="s">
        <v>769</v>
      </c>
      <c r="I151" s="240" t="s">
        <v>769</v>
      </c>
      <c r="J151" s="240" t="s">
        <v>769</v>
      </c>
      <c r="K151" s="240" t="s">
        <v>770</v>
      </c>
      <c r="L151" s="240" t="s">
        <v>771</v>
      </c>
      <c r="M151" s="240" t="s">
        <v>768</v>
      </c>
      <c r="N151" s="240" t="s">
        <v>771</v>
      </c>
      <c r="O151" s="240" t="s">
        <v>771</v>
      </c>
      <c r="P151" s="240" t="s">
        <v>771</v>
      </c>
      <c r="Q151" s="240" t="s">
        <v>771</v>
      </c>
      <c r="R151" s="240" t="s">
        <v>771</v>
      </c>
      <c r="S151" s="208"/>
      <c r="T151" s="208"/>
      <c r="U151" s="208"/>
      <c r="V151" s="208"/>
      <c r="W151" s="208"/>
      <c r="X151" s="208"/>
      <c r="Y151" s="208"/>
      <c r="Z151" s="209"/>
      <c r="AA151" s="209"/>
      <c r="AB151" s="209"/>
      <c r="AC151" s="209"/>
    </row>
    <row r="152" spans="1:29" s="210" customFormat="1" ht="80.45" customHeight="1">
      <c r="A152" s="219" t="s">
        <v>565</v>
      </c>
      <c r="B152" s="223" t="s">
        <v>1000</v>
      </c>
      <c r="C152" s="225" t="s">
        <v>971</v>
      </c>
      <c r="D152" s="239" t="s">
        <v>809</v>
      </c>
      <c r="E152" s="239" t="s">
        <v>808</v>
      </c>
      <c r="F152" s="239" t="s">
        <v>845</v>
      </c>
      <c r="G152" s="239" t="s">
        <v>767</v>
      </c>
      <c r="H152" s="240" t="s">
        <v>769</v>
      </c>
      <c r="I152" s="240" t="s">
        <v>769</v>
      </c>
      <c r="J152" s="240" t="s">
        <v>769</v>
      </c>
      <c r="K152" s="240" t="s">
        <v>770</v>
      </c>
      <c r="L152" s="240" t="s">
        <v>771</v>
      </c>
      <c r="M152" s="240" t="s">
        <v>768</v>
      </c>
      <c r="N152" s="240" t="s">
        <v>771</v>
      </c>
      <c r="O152" s="240" t="s">
        <v>771</v>
      </c>
      <c r="P152" s="240" t="s">
        <v>771</v>
      </c>
      <c r="Q152" s="240" t="s">
        <v>771</v>
      </c>
      <c r="R152" s="240" t="s">
        <v>771</v>
      </c>
      <c r="S152" s="208"/>
      <c r="T152" s="208"/>
      <c r="U152" s="208"/>
      <c r="V152" s="208"/>
      <c r="W152" s="208"/>
      <c r="X152" s="208"/>
      <c r="Y152" s="208"/>
      <c r="Z152" s="209"/>
      <c r="AA152" s="209"/>
      <c r="AB152" s="209"/>
      <c r="AC152" s="209"/>
    </row>
    <row r="153" spans="1:29" s="210" customFormat="1" ht="80.45" customHeight="1">
      <c r="A153" s="219" t="s">
        <v>565</v>
      </c>
      <c r="B153" s="223" t="s">
        <v>1001</v>
      </c>
      <c r="C153" s="225" t="s">
        <v>972</v>
      </c>
      <c r="D153" s="239" t="s">
        <v>809</v>
      </c>
      <c r="E153" s="239" t="s">
        <v>808</v>
      </c>
      <c r="F153" s="239" t="s">
        <v>842</v>
      </c>
      <c r="G153" s="239" t="s">
        <v>767</v>
      </c>
      <c r="H153" s="240" t="s">
        <v>769</v>
      </c>
      <c r="I153" s="240" t="s">
        <v>769</v>
      </c>
      <c r="J153" s="240" t="s">
        <v>769</v>
      </c>
      <c r="K153" s="240" t="s">
        <v>770</v>
      </c>
      <c r="L153" s="240" t="s">
        <v>771</v>
      </c>
      <c r="M153" s="240" t="s">
        <v>768</v>
      </c>
      <c r="N153" s="240" t="s">
        <v>771</v>
      </c>
      <c r="O153" s="240" t="s">
        <v>771</v>
      </c>
      <c r="P153" s="240" t="s">
        <v>771</v>
      </c>
      <c r="Q153" s="240" t="s">
        <v>771</v>
      </c>
      <c r="R153" s="240" t="s">
        <v>771</v>
      </c>
      <c r="S153" s="208"/>
      <c r="T153" s="208"/>
      <c r="U153" s="208"/>
      <c r="V153" s="208"/>
      <c r="W153" s="208"/>
      <c r="X153" s="208"/>
      <c r="Y153" s="208"/>
      <c r="Z153" s="209"/>
      <c r="AA153" s="209"/>
      <c r="AB153" s="209"/>
      <c r="AC153" s="209"/>
    </row>
    <row r="154" spans="1:29" s="210" customFormat="1" ht="80.45" customHeight="1">
      <c r="A154" s="219" t="s">
        <v>565</v>
      </c>
      <c r="B154" s="223" t="s">
        <v>1002</v>
      </c>
      <c r="C154" s="225" t="s">
        <v>973</v>
      </c>
      <c r="D154" s="239" t="s">
        <v>809</v>
      </c>
      <c r="E154" s="239" t="s">
        <v>808</v>
      </c>
      <c r="F154" s="239" t="s">
        <v>842</v>
      </c>
      <c r="G154" s="239" t="s">
        <v>767</v>
      </c>
      <c r="H154" s="240" t="s">
        <v>769</v>
      </c>
      <c r="I154" s="240" t="s">
        <v>769</v>
      </c>
      <c r="J154" s="240" t="s">
        <v>769</v>
      </c>
      <c r="K154" s="240" t="s">
        <v>770</v>
      </c>
      <c r="L154" s="240" t="s">
        <v>771</v>
      </c>
      <c r="M154" s="240" t="s">
        <v>768</v>
      </c>
      <c r="N154" s="240" t="s">
        <v>771</v>
      </c>
      <c r="O154" s="240" t="s">
        <v>771</v>
      </c>
      <c r="P154" s="240" t="s">
        <v>771</v>
      </c>
      <c r="Q154" s="240" t="s">
        <v>771</v>
      </c>
      <c r="R154" s="240" t="s">
        <v>771</v>
      </c>
      <c r="S154" s="208"/>
      <c r="T154" s="208"/>
      <c r="U154" s="208"/>
      <c r="V154" s="208"/>
      <c r="W154" s="208"/>
      <c r="X154" s="208"/>
      <c r="Y154" s="208"/>
      <c r="Z154" s="209"/>
      <c r="AA154" s="209"/>
      <c r="AB154" s="209"/>
      <c r="AC154" s="209"/>
    </row>
    <row r="155" spans="1:29" s="210" customFormat="1" ht="80.45" customHeight="1">
      <c r="A155" s="219" t="s">
        <v>565</v>
      </c>
      <c r="B155" s="223" t="s">
        <v>1003</v>
      </c>
      <c r="C155" s="225" t="s">
        <v>974</v>
      </c>
      <c r="D155" s="239" t="s">
        <v>809</v>
      </c>
      <c r="E155" s="239" t="s">
        <v>808</v>
      </c>
      <c r="F155" s="239" t="s">
        <v>842</v>
      </c>
      <c r="G155" s="239" t="s">
        <v>767</v>
      </c>
      <c r="H155" s="240" t="s">
        <v>769</v>
      </c>
      <c r="I155" s="240" t="s">
        <v>769</v>
      </c>
      <c r="J155" s="240" t="s">
        <v>769</v>
      </c>
      <c r="K155" s="240" t="s">
        <v>770</v>
      </c>
      <c r="L155" s="240" t="s">
        <v>771</v>
      </c>
      <c r="M155" s="240" t="s">
        <v>768</v>
      </c>
      <c r="N155" s="240" t="s">
        <v>771</v>
      </c>
      <c r="O155" s="240" t="s">
        <v>771</v>
      </c>
      <c r="P155" s="240" t="s">
        <v>771</v>
      </c>
      <c r="Q155" s="240" t="s">
        <v>771</v>
      </c>
      <c r="R155" s="240" t="s">
        <v>771</v>
      </c>
      <c r="S155" s="208"/>
      <c r="T155" s="208"/>
      <c r="U155" s="208"/>
      <c r="V155" s="208"/>
      <c r="W155" s="208"/>
      <c r="X155" s="208"/>
      <c r="Y155" s="208"/>
      <c r="Z155" s="209"/>
      <c r="AA155" s="209"/>
      <c r="AB155" s="209"/>
      <c r="AC155" s="209"/>
    </row>
    <row r="156" spans="1:29" s="210" customFormat="1" ht="80.45" customHeight="1">
      <c r="A156" s="219" t="s">
        <v>565</v>
      </c>
      <c r="B156" s="223" t="s">
        <v>1004</v>
      </c>
      <c r="C156" s="225" t="s">
        <v>975</v>
      </c>
      <c r="D156" s="239" t="s">
        <v>809</v>
      </c>
      <c r="E156" s="239" t="s">
        <v>808</v>
      </c>
      <c r="F156" s="239" t="s">
        <v>842</v>
      </c>
      <c r="G156" s="239" t="s">
        <v>767</v>
      </c>
      <c r="H156" s="240" t="s">
        <v>769</v>
      </c>
      <c r="I156" s="240" t="s">
        <v>769</v>
      </c>
      <c r="J156" s="240" t="s">
        <v>769</v>
      </c>
      <c r="K156" s="240" t="s">
        <v>770</v>
      </c>
      <c r="L156" s="240" t="s">
        <v>771</v>
      </c>
      <c r="M156" s="240" t="s">
        <v>768</v>
      </c>
      <c r="N156" s="240" t="s">
        <v>771</v>
      </c>
      <c r="O156" s="240" t="s">
        <v>771</v>
      </c>
      <c r="P156" s="240" t="s">
        <v>771</v>
      </c>
      <c r="Q156" s="240" t="s">
        <v>771</v>
      </c>
      <c r="R156" s="240" t="s">
        <v>771</v>
      </c>
      <c r="S156" s="208"/>
      <c r="T156" s="208"/>
      <c r="U156" s="208"/>
      <c r="V156" s="208"/>
      <c r="W156" s="208"/>
      <c r="X156" s="208"/>
      <c r="Y156" s="208"/>
      <c r="Z156" s="209"/>
      <c r="AA156" s="209"/>
      <c r="AB156" s="209"/>
      <c r="AC156" s="209"/>
    </row>
    <row r="157" spans="1:29" s="210" customFormat="1" ht="80.45" customHeight="1">
      <c r="A157" s="219" t="s">
        <v>565</v>
      </c>
      <c r="B157" s="223" t="s">
        <v>1005</v>
      </c>
      <c r="C157" s="225" t="s">
        <v>976</v>
      </c>
      <c r="D157" s="239" t="s">
        <v>809</v>
      </c>
      <c r="E157" s="239" t="s">
        <v>808</v>
      </c>
      <c r="F157" s="239" t="s">
        <v>843</v>
      </c>
      <c r="G157" s="239" t="s">
        <v>767</v>
      </c>
      <c r="H157" s="240" t="s">
        <v>769</v>
      </c>
      <c r="I157" s="240" t="s">
        <v>769</v>
      </c>
      <c r="J157" s="240" t="s">
        <v>769</v>
      </c>
      <c r="K157" s="240" t="s">
        <v>770</v>
      </c>
      <c r="L157" s="240" t="s">
        <v>771</v>
      </c>
      <c r="M157" s="240" t="s">
        <v>768</v>
      </c>
      <c r="N157" s="240" t="s">
        <v>771</v>
      </c>
      <c r="O157" s="240" t="s">
        <v>771</v>
      </c>
      <c r="P157" s="240" t="s">
        <v>771</v>
      </c>
      <c r="Q157" s="240" t="s">
        <v>771</v>
      </c>
      <c r="R157" s="240" t="s">
        <v>771</v>
      </c>
      <c r="S157" s="208"/>
      <c r="T157" s="208"/>
      <c r="U157" s="208"/>
      <c r="V157" s="208"/>
      <c r="W157" s="208"/>
      <c r="X157" s="208"/>
      <c r="Y157" s="208"/>
      <c r="Z157" s="209"/>
      <c r="AA157" s="209"/>
      <c r="AB157" s="209"/>
      <c r="AC157" s="209"/>
    </row>
    <row r="158" spans="1:29" s="210" customFormat="1" ht="80.45" customHeight="1">
      <c r="A158" s="219" t="s">
        <v>565</v>
      </c>
      <c r="B158" s="223" t="s">
        <v>1006</v>
      </c>
      <c r="C158" s="225" t="s">
        <v>977</v>
      </c>
      <c r="D158" s="239" t="s">
        <v>809</v>
      </c>
      <c r="E158" s="239" t="s">
        <v>808</v>
      </c>
      <c r="F158" s="239" t="s">
        <v>849</v>
      </c>
      <c r="G158" s="239" t="s">
        <v>767</v>
      </c>
      <c r="H158" s="240" t="s">
        <v>769</v>
      </c>
      <c r="I158" s="240" t="s">
        <v>769</v>
      </c>
      <c r="J158" s="240" t="s">
        <v>769</v>
      </c>
      <c r="K158" s="240" t="s">
        <v>770</v>
      </c>
      <c r="L158" s="240" t="s">
        <v>771</v>
      </c>
      <c r="M158" s="240" t="s">
        <v>768</v>
      </c>
      <c r="N158" s="240" t="s">
        <v>771</v>
      </c>
      <c r="O158" s="240" t="s">
        <v>771</v>
      </c>
      <c r="P158" s="240" t="s">
        <v>771</v>
      </c>
      <c r="Q158" s="240" t="s">
        <v>771</v>
      </c>
      <c r="R158" s="240" t="s">
        <v>771</v>
      </c>
      <c r="S158" s="208"/>
      <c r="T158" s="208"/>
      <c r="U158" s="208"/>
      <c r="V158" s="208"/>
      <c r="W158" s="208"/>
      <c r="X158" s="208"/>
      <c r="Y158" s="208"/>
      <c r="Z158" s="209"/>
      <c r="AA158" s="209"/>
      <c r="AB158" s="209"/>
      <c r="AC158" s="209"/>
    </row>
    <row r="159" spans="1:29" s="210" customFormat="1" ht="80.45" customHeight="1">
      <c r="A159" s="219" t="s">
        <v>565</v>
      </c>
      <c r="B159" s="223" t="s">
        <v>1007</v>
      </c>
      <c r="C159" s="225" t="s">
        <v>978</v>
      </c>
      <c r="D159" s="239" t="s">
        <v>809</v>
      </c>
      <c r="E159" s="239" t="s">
        <v>808</v>
      </c>
      <c r="F159" s="239" t="s">
        <v>844</v>
      </c>
      <c r="G159" s="239" t="s">
        <v>767</v>
      </c>
      <c r="H159" s="240" t="s">
        <v>769</v>
      </c>
      <c r="I159" s="240" t="s">
        <v>769</v>
      </c>
      <c r="J159" s="240" t="s">
        <v>769</v>
      </c>
      <c r="K159" s="240" t="s">
        <v>770</v>
      </c>
      <c r="L159" s="240" t="s">
        <v>771</v>
      </c>
      <c r="M159" s="240" t="s">
        <v>768</v>
      </c>
      <c r="N159" s="240" t="s">
        <v>771</v>
      </c>
      <c r="O159" s="240" t="s">
        <v>771</v>
      </c>
      <c r="P159" s="240" t="s">
        <v>771</v>
      </c>
      <c r="Q159" s="240" t="s">
        <v>771</v>
      </c>
      <c r="R159" s="240" t="s">
        <v>771</v>
      </c>
      <c r="S159" s="208"/>
      <c r="T159" s="208"/>
      <c r="U159" s="208"/>
      <c r="V159" s="208"/>
      <c r="W159" s="208"/>
      <c r="X159" s="208"/>
      <c r="Y159" s="208"/>
      <c r="Z159" s="209"/>
      <c r="AA159" s="209"/>
      <c r="AB159" s="209"/>
      <c r="AC159" s="209"/>
    </row>
    <row r="160" spans="1:29" s="286" customFormat="1" ht="80.45" customHeight="1">
      <c r="A160" s="288" t="s">
        <v>565</v>
      </c>
      <c r="B160" s="291" t="s">
        <v>1037</v>
      </c>
      <c r="C160" s="293" t="s">
        <v>1036</v>
      </c>
      <c r="D160" s="301" t="s">
        <v>809</v>
      </c>
      <c r="E160" s="301" t="s">
        <v>808</v>
      </c>
      <c r="F160" s="301" t="s">
        <v>1105</v>
      </c>
      <c r="G160" s="301" t="s">
        <v>767</v>
      </c>
      <c r="H160" s="302" t="s">
        <v>769</v>
      </c>
      <c r="I160" s="302" t="s">
        <v>769</v>
      </c>
      <c r="J160" s="302" t="s">
        <v>769</v>
      </c>
      <c r="K160" s="302" t="s">
        <v>770</v>
      </c>
      <c r="L160" s="302" t="s">
        <v>771</v>
      </c>
      <c r="M160" s="302" t="s">
        <v>768</v>
      </c>
      <c r="N160" s="302" t="s">
        <v>771</v>
      </c>
      <c r="O160" s="302" t="s">
        <v>771</v>
      </c>
      <c r="P160" s="302" t="s">
        <v>771</v>
      </c>
      <c r="Q160" s="302" t="s">
        <v>771</v>
      </c>
      <c r="R160" s="302" t="s">
        <v>771</v>
      </c>
      <c r="S160" s="284"/>
      <c r="T160" s="284"/>
      <c r="U160" s="284"/>
      <c r="V160" s="284"/>
      <c r="W160" s="284"/>
      <c r="X160" s="284"/>
      <c r="Y160" s="284"/>
      <c r="Z160" s="285"/>
      <c r="AA160" s="285"/>
      <c r="AB160" s="285"/>
      <c r="AC160" s="285"/>
    </row>
    <row r="161" spans="1:18" ht="47.25">
      <c r="A161" s="67" t="s">
        <v>520</v>
      </c>
      <c r="B161" s="113" t="s">
        <v>672</v>
      </c>
      <c r="C161" s="90" t="s">
        <v>589</v>
      </c>
      <c r="D161" s="90" t="s">
        <v>589</v>
      </c>
      <c r="E161" s="90" t="s">
        <v>589</v>
      </c>
      <c r="F161" s="90" t="s">
        <v>589</v>
      </c>
      <c r="G161" s="90" t="s">
        <v>589</v>
      </c>
      <c r="H161" s="90" t="s">
        <v>589</v>
      </c>
      <c r="I161" s="90" t="s">
        <v>589</v>
      </c>
      <c r="J161" s="90" t="s">
        <v>589</v>
      </c>
      <c r="K161" s="90" t="s">
        <v>589</v>
      </c>
      <c r="L161" s="90" t="s">
        <v>589</v>
      </c>
      <c r="M161" s="90" t="s">
        <v>589</v>
      </c>
      <c r="N161" s="90" t="s">
        <v>589</v>
      </c>
      <c r="O161" s="90" t="s">
        <v>589</v>
      </c>
      <c r="P161" s="90" t="s">
        <v>589</v>
      </c>
      <c r="Q161" s="90" t="s">
        <v>589</v>
      </c>
      <c r="R161" s="90" t="s">
        <v>589</v>
      </c>
    </row>
    <row r="162" spans="1:18" ht="47.25">
      <c r="A162" s="67" t="s">
        <v>568</v>
      </c>
      <c r="B162" s="113" t="s">
        <v>673</v>
      </c>
      <c r="C162" s="90" t="s">
        <v>589</v>
      </c>
      <c r="D162" s="90" t="s">
        <v>589</v>
      </c>
      <c r="E162" s="90" t="s">
        <v>589</v>
      </c>
      <c r="F162" s="90" t="s">
        <v>589</v>
      </c>
      <c r="G162" s="90" t="s">
        <v>589</v>
      </c>
      <c r="H162" s="90" t="s">
        <v>589</v>
      </c>
      <c r="I162" s="90" t="s">
        <v>589</v>
      </c>
      <c r="J162" s="90" t="s">
        <v>589</v>
      </c>
      <c r="K162" s="90" t="s">
        <v>589</v>
      </c>
      <c r="L162" s="90" t="s">
        <v>589</v>
      </c>
      <c r="M162" s="90" t="s">
        <v>589</v>
      </c>
      <c r="N162" s="90" t="s">
        <v>589</v>
      </c>
      <c r="O162" s="90" t="s">
        <v>589</v>
      </c>
      <c r="P162" s="90" t="s">
        <v>589</v>
      </c>
      <c r="Q162" s="90" t="s">
        <v>589</v>
      </c>
      <c r="R162" s="90" t="s">
        <v>589</v>
      </c>
    </row>
    <row r="163" spans="1:18" ht="47.25">
      <c r="A163" s="67" t="s">
        <v>569</v>
      </c>
      <c r="B163" s="113" t="s">
        <v>674</v>
      </c>
      <c r="C163" s="90" t="s">
        <v>589</v>
      </c>
      <c r="D163" s="90" t="s">
        <v>589</v>
      </c>
      <c r="E163" s="90" t="s">
        <v>589</v>
      </c>
      <c r="F163" s="90" t="s">
        <v>589</v>
      </c>
      <c r="G163" s="90" t="s">
        <v>589</v>
      </c>
      <c r="H163" s="90" t="s">
        <v>589</v>
      </c>
      <c r="I163" s="90" t="s">
        <v>589</v>
      </c>
      <c r="J163" s="90" t="s">
        <v>589</v>
      </c>
      <c r="K163" s="90" t="s">
        <v>589</v>
      </c>
      <c r="L163" s="90" t="s">
        <v>589</v>
      </c>
      <c r="M163" s="90" t="s">
        <v>589</v>
      </c>
      <c r="N163" s="90" t="s">
        <v>589</v>
      </c>
      <c r="O163" s="90" t="s">
        <v>589</v>
      </c>
      <c r="P163" s="90" t="s">
        <v>589</v>
      </c>
      <c r="Q163" s="90" t="s">
        <v>589</v>
      </c>
      <c r="R163" s="90" t="s">
        <v>589</v>
      </c>
    </row>
    <row r="164" spans="1:18" ht="47.25">
      <c r="A164" s="67" t="s">
        <v>570</v>
      </c>
      <c r="B164" s="113" t="s">
        <v>675</v>
      </c>
      <c r="C164" s="90" t="s">
        <v>589</v>
      </c>
      <c r="D164" s="90" t="s">
        <v>589</v>
      </c>
      <c r="E164" s="90" t="s">
        <v>589</v>
      </c>
      <c r="F164" s="90" t="s">
        <v>589</v>
      </c>
      <c r="G164" s="90" t="s">
        <v>589</v>
      </c>
      <c r="H164" s="90" t="s">
        <v>589</v>
      </c>
      <c r="I164" s="90" t="s">
        <v>589</v>
      </c>
      <c r="J164" s="90" t="s">
        <v>589</v>
      </c>
      <c r="K164" s="90" t="s">
        <v>589</v>
      </c>
      <c r="L164" s="90" t="s">
        <v>589</v>
      </c>
      <c r="M164" s="90" t="s">
        <v>589</v>
      </c>
      <c r="N164" s="90" t="s">
        <v>589</v>
      </c>
      <c r="O164" s="90" t="s">
        <v>589</v>
      </c>
      <c r="P164" s="90" t="s">
        <v>589</v>
      </c>
      <c r="Q164" s="90" t="s">
        <v>589</v>
      </c>
      <c r="R164" s="90" t="s">
        <v>589</v>
      </c>
    </row>
    <row r="165" spans="1:18" ht="47.25">
      <c r="A165" s="67" t="s">
        <v>571</v>
      </c>
      <c r="B165" s="113" t="s">
        <v>676</v>
      </c>
      <c r="C165" s="90" t="s">
        <v>589</v>
      </c>
      <c r="D165" s="90" t="s">
        <v>589</v>
      </c>
      <c r="E165" s="90" t="s">
        <v>589</v>
      </c>
      <c r="F165" s="90" t="s">
        <v>589</v>
      </c>
      <c r="G165" s="90" t="s">
        <v>589</v>
      </c>
      <c r="H165" s="90" t="s">
        <v>589</v>
      </c>
      <c r="I165" s="90" t="s">
        <v>589</v>
      </c>
      <c r="J165" s="90" t="s">
        <v>589</v>
      </c>
      <c r="K165" s="90" t="s">
        <v>589</v>
      </c>
      <c r="L165" s="90" t="s">
        <v>589</v>
      </c>
      <c r="M165" s="90" t="s">
        <v>589</v>
      </c>
      <c r="N165" s="90" t="s">
        <v>589</v>
      </c>
      <c r="O165" s="90" t="s">
        <v>589</v>
      </c>
      <c r="P165" s="90" t="s">
        <v>589</v>
      </c>
      <c r="Q165" s="90" t="s">
        <v>589</v>
      </c>
      <c r="R165" s="90" t="s">
        <v>589</v>
      </c>
    </row>
    <row r="166" spans="1:18" ht="63">
      <c r="A166" s="67" t="s">
        <v>677</v>
      </c>
      <c r="B166" s="113" t="s">
        <v>678</v>
      </c>
      <c r="C166" s="90" t="s">
        <v>589</v>
      </c>
      <c r="D166" s="90" t="s">
        <v>589</v>
      </c>
      <c r="E166" s="90" t="s">
        <v>589</v>
      </c>
      <c r="F166" s="90" t="s">
        <v>589</v>
      </c>
      <c r="G166" s="90" t="s">
        <v>589</v>
      </c>
      <c r="H166" s="90" t="s">
        <v>589</v>
      </c>
      <c r="I166" s="90" t="s">
        <v>589</v>
      </c>
      <c r="J166" s="90" t="s">
        <v>589</v>
      </c>
      <c r="K166" s="90" t="s">
        <v>589</v>
      </c>
      <c r="L166" s="90" t="s">
        <v>589</v>
      </c>
      <c r="M166" s="90" t="s">
        <v>589</v>
      </c>
      <c r="N166" s="90" t="s">
        <v>589</v>
      </c>
      <c r="O166" s="90" t="s">
        <v>589</v>
      </c>
      <c r="P166" s="90" t="s">
        <v>589</v>
      </c>
      <c r="Q166" s="90" t="s">
        <v>589</v>
      </c>
      <c r="R166" s="90" t="s">
        <v>589</v>
      </c>
    </row>
    <row r="167" spans="1:18" ht="63">
      <c r="A167" s="67" t="s">
        <v>679</v>
      </c>
      <c r="B167" s="113" t="s">
        <v>680</v>
      </c>
      <c r="C167" s="90" t="s">
        <v>589</v>
      </c>
      <c r="D167" s="90" t="s">
        <v>589</v>
      </c>
      <c r="E167" s="90" t="s">
        <v>589</v>
      </c>
      <c r="F167" s="90" t="s">
        <v>589</v>
      </c>
      <c r="G167" s="90" t="s">
        <v>589</v>
      </c>
      <c r="H167" s="90" t="s">
        <v>589</v>
      </c>
      <c r="I167" s="90" t="s">
        <v>589</v>
      </c>
      <c r="J167" s="90" t="s">
        <v>589</v>
      </c>
      <c r="K167" s="90" t="s">
        <v>589</v>
      </c>
      <c r="L167" s="90" t="s">
        <v>589</v>
      </c>
      <c r="M167" s="90" t="s">
        <v>589</v>
      </c>
      <c r="N167" s="90" t="s">
        <v>589</v>
      </c>
      <c r="O167" s="90" t="s">
        <v>589</v>
      </c>
      <c r="P167" s="90" t="s">
        <v>589</v>
      </c>
      <c r="Q167" s="90" t="s">
        <v>589</v>
      </c>
      <c r="R167" s="90" t="s">
        <v>589</v>
      </c>
    </row>
    <row r="168" spans="1:18" ht="63">
      <c r="A168" s="67" t="s">
        <v>681</v>
      </c>
      <c r="B168" s="113" t="s">
        <v>682</v>
      </c>
      <c r="C168" s="90" t="s">
        <v>589</v>
      </c>
      <c r="D168" s="90" t="s">
        <v>589</v>
      </c>
      <c r="E168" s="90" t="s">
        <v>589</v>
      </c>
      <c r="F168" s="90" t="s">
        <v>589</v>
      </c>
      <c r="G168" s="90" t="s">
        <v>589</v>
      </c>
      <c r="H168" s="90" t="s">
        <v>589</v>
      </c>
      <c r="I168" s="90" t="s">
        <v>589</v>
      </c>
      <c r="J168" s="90" t="s">
        <v>589</v>
      </c>
      <c r="K168" s="90" t="s">
        <v>589</v>
      </c>
      <c r="L168" s="90" t="s">
        <v>589</v>
      </c>
      <c r="M168" s="90" t="s">
        <v>589</v>
      </c>
      <c r="N168" s="90" t="s">
        <v>589</v>
      </c>
      <c r="O168" s="90" t="s">
        <v>589</v>
      </c>
      <c r="P168" s="90" t="s">
        <v>589</v>
      </c>
      <c r="Q168" s="90" t="s">
        <v>589</v>
      </c>
      <c r="R168" s="90" t="s">
        <v>589</v>
      </c>
    </row>
    <row r="169" spans="1:18" ht="63">
      <c r="A169" s="67" t="s">
        <v>683</v>
      </c>
      <c r="B169" s="113" t="s">
        <v>684</v>
      </c>
      <c r="C169" s="90" t="s">
        <v>589</v>
      </c>
      <c r="D169" s="90" t="s">
        <v>589</v>
      </c>
      <c r="E169" s="90" t="s">
        <v>589</v>
      </c>
      <c r="F169" s="90" t="s">
        <v>589</v>
      </c>
      <c r="G169" s="90" t="s">
        <v>589</v>
      </c>
      <c r="H169" s="90" t="s">
        <v>589</v>
      </c>
      <c r="I169" s="90" t="s">
        <v>589</v>
      </c>
      <c r="J169" s="90" t="s">
        <v>589</v>
      </c>
      <c r="K169" s="90" t="s">
        <v>589</v>
      </c>
      <c r="L169" s="90" t="s">
        <v>589</v>
      </c>
      <c r="M169" s="90" t="s">
        <v>589</v>
      </c>
      <c r="N169" s="90" t="s">
        <v>589</v>
      </c>
      <c r="O169" s="90" t="s">
        <v>589</v>
      </c>
      <c r="P169" s="90" t="s">
        <v>589</v>
      </c>
      <c r="Q169" s="90" t="s">
        <v>589</v>
      </c>
      <c r="R169" s="90" t="s">
        <v>589</v>
      </c>
    </row>
    <row r="170" spans="1:18" ht="63">
      <c r="A170" s="67" t="s">
        <v>521</v>
      </c>
      <c r="B170" s="113" t="s">
        <v>685</v>
      </c>
      <c r="C170" s="90" t="s">
        <v>589</v>
      </c>
      <c r="D170" s="90" t="s">
        <v>589</v>
      </c>
      <c r="E170" s="90" t="s">
        <v>589</v>
      </c>
      <c r="F170" s="90" t="s">
        <v>589</v>
      </c>
      <c r="G170" s="90" t="s">
        <v>589</v>
      </c>
      <c r="H170" s="90" t="s">
        <v>589</v>
      </c>
      <c r="I170" s="90" t="s">
        <v>589</v>
      </c>
      <c r="J170" s="90" t="s">
        <v>589</v>
      </c>
      <c r="K170" s="90" t="s">
        <v>589</v>
      </c>
      <c r="L170" s="90" t="s">
        <v>589</v>
      </c>
      <c r="M170" s="90" t="s">
        <v>589</v>
      </c>
      <c r="N170" s="90" t="s">
        <v>589</v>
      </c>
      <c r="O170" s="90" t="s">
        <v>589</v>
      </c>
      <c r="P170" s="90" t="s">
        <v>589</v>
      </c>
      <c r="Q170" s="90" t="s">
        <v>589</v>
      </c>
      <c r="R170" s="90" t="s">
        <v>589</v>
      </c>
    </row>
    <row r="171" spans="1:18" ht="47.25">
      <c r="A171" s="67" t="s">
        <v>572</v>
      </c>
      <c r="B171" s="113" t="s">
        <v>686</v>
      </c>
      <c r="C171" s="90" t="s">
        <v>589</v>
      </c>
      <c r="D171" s="90" t="s">
        <v>589</v>
      </c>
      <c r="E171" s="90" t="s">
        <v>589</v>
      </c>
      <c r="F171" s="90" t="s">
        <v>589</v>
      </c>
      <c r="G171" s="90" t="s">
        <v>589</v>
      </c>
      <c r="H171" s="90" t="s">
        <v>589</v>
      </c>
      <c r="I171" s="90" t="s">
        <v>589</v>
      </c>
      <c r="J171" s="90" t="s">
        <v>589</v>
      </c>
      <c r="K171" s="90" t="s">
        <v>589</v>
      </c>
      <c r="L171" s="90" t="s">
        <v>589</v>
      </c>
      <c r="M171" s="90" t="s">
        <v>589</v>
      </c>
      <c r="N171" s="90" t="s">
        <v>589</v>
      </c>
      <c r="O171" s="90" t="s">
        <v>589</v>
      </c>
      <c r="P171" s="90" t="s">
        <v>589</v>
      </c>
      <c r="Q171" s="90" t="s">
        <v>589</v>
      </c>
      <c r="R171" s="90" t="s">
        <v>589</v>
      </c>
    </row>
    <row r="172" spans="1:18" ht="63">
      <c r="A172" s="67" t="s">
        <v>573</v>
      </c>
      <c r="B172" s="113" t="s">
        <v>687</v>
      </c>
      <c r="C172" s="90" t="s">
        <v>589</v>
      </c>
      <c r="D172" s="90" t="s">
        <v>589</v>
      </c>
      <c r="E172" s="90" t="s">
        <v>589</v>
      </c>
      <c r="F172" s="90" t="s">
        <v>589</v>
      </c>
      <c r="G172" s="90" t="s">
        <v>589</v>
      </c>
      <c r="H172" s="90" t="s">
        <v>589</v>
      </c>
      <c r="I172" s="90" t="s">
        <v>589</v>
      </c>
      <c r="J172" s="90" t="s">
        <v>589</v>
      </c>
      <c r="K172" s="90" t="s">
        <v>589</v>
      </c>
      <c r="L172" s="90" t="s">
        <v>589</v>
      </c>
      <c r="M172" s="90" t="s">
        <v>589</v>
      </c>
      <c r="N172" s="90" t="s">
        <v>589</v>
      </c>
      <c r="O172" s="90" t="s">
        <v>589</v>
      </c>
      <c r="P172" s="90" t="s">
        <v>589</v>
      </c>
      <c r="Q172" s="90" t="s">
        <v>589</v>
      </c>
      <c r="R172" s="90" t="s">
        <v>589</v>
      </c>
    </row>
    <row r="173" spans="1:18" ht="94.5">
      <c r="A173" s="67" t="s">
        <v>688</v>
      </c>
      <c r="B173" s="113" t="s">
        <v>689</v>
      </c>
      <c r="C173" s="90" t="s">
        <v>589</v>
      </c>
      <c r="D173" s="90" t="s">
        <v>589</v>
      </c>
      <c r="E173" s="90" t="s">
        <v>589</v>
      </c>
      <c r="F173" s="90" t="s">
        <v>589</v>
      </c>
      <c r="G173" s="90" t="s">
        <v>589</v>
      </c>
      <c r="H173" s="90" t="s">
        <v>589</v>
      </c>
      <c r="I173" s="90" t="s">
        <v>589</v>
      </c>
      <c r="J173" s="90" t="s">
        <v>589</v>
      </c>
      <c r="K173" s="90" t="s">
        <v>589</v>
      </c>
      <c r="L173" s="90" t="s">
        <v>589</v>
      </c>
      <c r="M173" s="90" t="s">
        <v>589</v>
      </c>
      <c r="N173" s="90" t="s">
        <v>589</v>
      </c>
      <c r="O173" s="90" t="s">
        <v>589</v>
      </c>
      <c r="P173" s="90" t="s">
        <v>589</v>
      </c>
      <c r="Q173" s="90" t="s">
        <v>589</v>
      </c>
      <c r="R173" s="90" t="s">
        <v>589</v>
      </c>
    </row>
    <row r="174" spans="1:18" ht="78.75">
      <c r="A174" s="67" t="s">
        <v>690</v>
      </c>
      <c r="B174" s="113" t="s">
        <v>691</v>
      </c>
      <c r="C174" s="90" t="s">
        <v>589</v>
      </c>
      <c r="D174" s="90" t="s">
        <v>589</v>
      </c>
      <c r="E174" s="90" t="s">
        <v>589</v>
      </c>
      <c r="F174" s="90" t="s">
        <v>589</v>
      </c>
      <c r="G174" s="90" t="s">
        <v>589</v>
      </c>
      <c r="H174" s="90" t="s">
        <v>589</v>
      </c>
      <c r="I174" s="90" t="s">
        <v>589</v>
      </c>
      <c r="J174" s="90" t="s">
        <v>589</v>
      </c>
      <c r="K174" s="90" t="s">
        <v>589</v>
      </c>
      <c r="L174" s="90" t="s">
        <v>589</v>
      </c>
      <c r="M174" s="90" t="s">
        <v>589</v>
      </c>
      <c r="N174" s="90" t="s">
        <v>589</v>
      </c>
      <c r="O174" s="90" t="s">
        <v>589</v>
      </c>
      <c r="P174" s="90" t="s">
        <v>589</v>
      </c>
      <c r="Q174" s="90" t="s">
        <v>589</v>
      </c>
      <c r="R174" s="90" t="s">
        <v>589</v>
      </c>
    </row>
    <row r="175" spans="1:18" ht="78.75">
      <c r="A175" s="67" t="s">
        <v>692</v>
      </c>
      <c r="B175" s="113" t="s">
        <v>693</v>
      </c>
      <c r="C175" s="90" t="s">
        <v>589</v>
      </c>
      <c r="D175" s="90" t="s">
        <v>589</v>
      </c>
      <c r="E175" s="90" t="s">
        <v>589</v>
      </c>
      <c r="F175" s="90" t="s">
        <v>589</v>
      </c>
      <c r="G175" s="90" t="s">
        <v>589</v>
      </c>
      <c r="H175" s="90" t="s">
        <v>589</v>
      </c>
      <c r="I175" s="90" t="s">
        <v>589</v>
      </c>
      <c r="J175" s="90" t="s">
        <v>589</v>
      </c>
      <c r="K175" s="90" t="s">
        <v>589</v>
      </c>
      <c r="L175" s="90" t="s">
        <v>589</v>
      </c>
      <c r="M175" s="90" t="s">
        <v>589</v>
      </c>
      <c r="N175" s="90" t="s">
        <v>589</v>
      </c>
      <c r="O175" s="90" t="s">
        <v>589</v>
      </c>
      <c r="P175" s="90" t="s">
        <v>589</v>
      </c>
      <c r="Q175" s="90" t="s">
        <v>589</v>
      </c>
      <c r="R175" s="90" t="s">
        <v>589</v>
      </c>
    </row>
    <row r="176" spans="1:18" ht="47.25">
      <c r="A176" s="67" t="s">
        <v>694</v>
      </c>
      <c r="B176" s="113" t="s">
        <v>695</v>
      </c>
      <c r="C176" s="90" t="s">
        <v>589</v>
      </c>
      <c r="D176" s="90" t="s">
        <v>589</v>
      </c>
      <c r="E176" s="90" t="s">
        <v>589</v>
      </c>
      <c r="F176" s="90" t="s">
        <v>589</v>
      </c>
      <c r="G176" s="90" t="s">
        <v>589</v>
      </c>
      <c r="H176" s="90" t="s">
        <v>589</v>
      </c>
      <c r="I176" s="90" t="s">
        <v>589</v>
      </c>
      <c r="J176" s="90" t="s">
        <v>589</v>
      </c>
      <c r="K176" s="90" t="s">
        <v>589</v>
      </c>
      <c r="L176" s="90" t="s">
        <v>589</v>
      </c>
      <c r="M176" s="90" t="s">
        <v>589</v>
      </c>
      <c r="N176" s="90" t="s">
        <v>589</v>
      </c>
      <c r="O176" s="90" t="s">
        <v>589</v>
      </c>
      <c r="P176" s="90" t="s">
        <v>589</v>
      </c>
      <c r="Q176" s="90" t="s">
        <v>589</v>
      </c>
      <c r="R176" s="90" t="s">
        <v>589</v>
      </c>
    </row>
    <row r="177" spans="1:18" ht="47.25">
      <c r="A177" s="67" t="s">
        <v>696</v>
      </c>
      <c r="B177" s="113" t="s">
        <v>697</v>
      </c>
      <c r="C177" s="90" t="s">
        <v>589</v>
      </c>
      <c r="D177" s="90" t="s">
        <v>589</v>
      </c>
      <c r="E177" s="90" t="s">
        <v>589</v>
      </c>
      <c r="F177" s="90" t="s">
        <v>589</v>
      </c>
      <c r="G177" s="90" t="s">
        <v>589</v>
      </c>
      <c r="H177" s="90" t="s">
        <v>589</v>
      </c>
      <c r="I177" s="90" t="s">
        <v>589</v>
      </c>
      <c r="J177" s="90" t="s">
        <v>589</v>
      </c>
      <c r="K177" s="90" t="s">
        <v>589</v>
      </c>
      <c r="L177" s="90" t="s">
        <v>589</v>
      </c>
      <c r="M177" s="90" t="s">
        <v>589</v>
      </c>
      <c r="N177" s="90" t="s">
        <v>589</v>
      </c>
      <c r="O177" s="90" t="s">
        <v>589</v>
      </c>
      <c r="P177" s="90" t="s">
        <v>589</v>
      </c>
      <c r="Q177" s="90" t="s">
        <v>589</v>
      </c>
      <c r="R177" s="90" t="s">
        <v>589</v>
      </c>
    </row>
    <row r="178" spans="1:18" ht="31.5">
      <c r="A178" s="165" t="s">
        <v>698</v>
      </c>
      <c r="B178" s="166" t="s">
        <v>699</v>
      </c>
      <c r="C178" s="167" t="s">
        <v>589</v>
      </c>
      <c r="D178" s="167" t="s">
        <v>589</v>
      </c>
      <c r="E178" s="167" t="s">
        <v>589</v>
      </c>
      <c r="F178" s="167" t="s">
        <v>589</v>
      </c>
      <c r="G178" s="167" t="s">
        <v>589</v>
      </c>
      <c r="H178" s="167" t="s">
        <v>589</v>
      </c>
      <c r="I178" s="167" t="s">
        <v>589</v>
      </c>
      <c r="J178" s="167" t="s">
        <v>589</v>
      </c>
      <c r="K178" s="167" t="s">
        <v>589</v>
      </c>
      <c r="L178" s="167" t="s">
        <v>589</v>
      </c>
      <c r="M178" s="167" t="s">
        <v>589</v>
      </c>
      <c r="N178" s="167" t="s">
        <v>589</v>
      </c>
      <c r="O178" s="167" t="s">
        <v>589</v>
      </c>
      <c r="P178" s="167" t="s">
        <v>589</v>
      </c>
      <c r="Q178" s="167" t="s">
        <v>589</v>
      </c>
      <c r="R178" s="167" t="s">
        <v>589</v>
      </c>
    </row>
  </sheetData>
  <sheetProtection password="84F4" sheet="1" objects="1" scenarios="1"/>
  <mergeCells count="5">
    <mergeCell ref="A11:R11"/>
    <mergeCell ref="A10:R10"/>
    <mergeCell ref="A5:R5"/>
    <mergeCell ref="A7:R7"/>
    <mergeCell ref="A8:R8"/>
  </mergeCells>
  <pageMargins left="0.70866141732283472" right="0.70866141732283472" top="0.74803149606299213" bottom="0.74803149606299213" header="0.31496062992125984" footer="0.31496062992125984"/>
  <pageSetup paperSize="8" scale="10" orientation="landscape" r:id="rId1"/>
  <headerFooter>
    <oddFooter>&amp;C&amp;G</oddFooter>
  </headerFooter>
  <drawing r:id="rId2"/>
  <legacyDrawingHF r:id="rId3"/>
</worksheet>
</file>

<file path=xl/worksheets/sheet12.xml><?xml version="1.0" encoding="utf-8"?>
<worksheet xmlns="http://schemas.openxmlformats.org/spreadsheetml/2006/main" xmlns:r="http://schemas.openxmlformats.org/officeDocument/2006/relationships">
  <sheetPr>
    <tabColor theme="8" tint="0.79998168889431442"/>
  </sheetPr>
  <dimension ref="A1:AI36"/>
  <sheetViews>
    <sheetView view="pageBreakPreview" zoomScale="90" zoomScaleNormal="50" zoomScaleSheetLayoutView="90" workbookViewId="0"/>
  </sheetViews>
  <sheetFormatPr defaultRowHeight="15"/>
  <cols>
    <col min="1" max="1" width="10.25" style="6" customWidth="1"/>
    <col min="2" max="2" width="24.25" style="7" customWidth="1"/>
    <col min="3" max="3" width="15.5" style="7" customWidth="1"/>
    <col min="4" max="4" width="16.375" style="7" customWidth="1"/>
    <col min="5" max="5" width="29" style="7" customWidth="1"/>
    <col min="6" max="6" width="25.875" style="7" customWidth="1"/>
    <col min="7" max="7" width="17.875" style="7" customWidth="1"/>
    <col min="8" max="8" width="17.375" style="7" customWidth="1"/>
    <col min="9" max="9" width="14" style="7" customWidth="1"/>
    <col min="10" max="10" width="12.75" style="7" customWidth="1"/>
    <col min="11" max="12" width="17.375" style="7" customWidth="1"/>
    <col min="13" max="13" width="18.5" style="7" customWidth="1"/>
    <col min="14" max="14" width="21.5" style="7" customWidth="1"/>
    <col min="15" max="15" width="7.75" style="7" customWidth="1"/>
    <col min="16" max="16" width="9" style="7" customWidth="1"/>
    <col min="17" max="17" width="17.75" style="7" customWidth="1"/>
    <col min="18" max="18" width="18.375" style="7" customWidth="1"/>
    <col min="19" max="19" width="9.125" style="7" customWidth="1"/>
    <col min="20" max="20" width="9" style="7" customWidth="1"/>
    <col min="21" max="21" width="22" style="7" customWidth="1"/>
    <col min="22" max="22" width="11.875" style="7" customWidth="1"/>
    <col min="23" max="23" width="17.375" style="7" customWidth="1"/>
    <col min="24" max="24" width="14.875" style="7" customWidth="1"/>
    <col min="25" max="25" width="10.625" style="6" customWidth="1"/>
    <col min="26" max="26" width="9.25" style="6" customWidth="1"/>
    <col min="27" max="27" width="11.125" style="6" customWidth="1"/>
    <col min="28" max="28" width="11.875" style="6" customWidth="1"/>
    <col min="29" max="29" width="15.625" style="6" customWidth="1"/>
    <col min="30" max="31" width="15.875" style="6" customWidth="1"/>
    <col min="32" max="32" width="20.75" style="6" customWidth="1"/>
    <col min="33" max="33" width="18.375" style="6" customWidth="1"/>
    <col min="34" max="34" width="29" style="6" customWidth="1"/>
    <col min="35" max="254" width="9" style="6"/>
    <col min="255" max="255" width="3.875" style="6" bestFit="1" customWidth="1"/>
    <col min="256" max="256" width="16" style="6" bestFit="1" customWidth="1"/>
    <col min="257" max="257" width="16.625" style="6" bestFit="1" customWidth="1"/>
    <col min="258" max="258" width="13.5" style="6" bestFit="1" customWidth="1"/>
    <col min="259" max="260" width="10.875" style="6" bestFit="1" customWidth="1"/>
    <col min="261" max="261" width="6.25" style="6" bestFit="1" customWidth="1"/>
    <col min="262" max="262" width="8.875" style="6" bestFit="1" customWidth="1"/>
    <col min="263" max="263" width="13.875" style="6" bestFit="1" customWidth="1"/>
    <col min="264" max="264" width="13.25" style="6" bestFit="1" customWidth="1"/>
    <col min="265" max="265" width="16" style="6" bestFit="1" customWidth="1"/>
    <col min="266" max="266" width="11.625" style="6" bestFit="1" customWidth="1"/>
    <col min="267" max="267" width="16.875" style="6" customWidth="1"/>
    <col min="268" max="268" width="13.25" style="6" customWidth="1"/>
    <col min="269" max="269" width="18.375" style="6" bestFit="1" customWidth="1"/>
    <col min="270" max="270" width="15" style="6" bestFit="1" customWidth="1"/>
    <col min="271" max="271" width="14.75" style="6" bestFit="1" customWidth="1"/>
    <col min="272" max="272" width="14.625" style="6" bestFit="1" customWidth="1"/>
    <col min="273" max="273" width="13.75" style="6" bestFit="1" customWidth="1"/>
    <col min="274" max="274" width="14.25" style="6" bestFit="1" customWidth="1"/>
    <col min="275" max="275" width="15.125" style="6" customWidth="1"/>
    <col min="276" max="276" width="20.5" style="6" bestFit="1" customWidth="1"/>
    <col min="277" max="277" width="27.875" style="6" bestFit="1" customWidth="1"/>
    <col min="278" max="278" width="6.875" style="6" bestFit="1" customWidth="1"/>
    <col min="279" max="279" width="5" style="6" bestFit="1" customWidth="1"/>
    <col min="280" max="280" width="8" style="6" bestFit="1" customWidth="1"/>
    <col min="281" max="281" width="11.875" style="6" bestFit="1" customWidth="1"/>
    <col min="282" max="510" width="9" style="6"/>
    <col min="511" max="511" width="3.875" style="6" bestFit="1" customWidth="1"/>
    <col min="512" max="512" width="16" style="6" bestFit="1" customWidth="1"/>
    <col min="513" max="513" width="16.625" style="6" bestFit="1" customWidth="1"/>
    <col min="514" max="514" width="13.5" style="6" bestFit="1" customWidth="1"/>
    <col min="515" max="516" width="10.875" style="6" bestFit="1" customWidth="1"/>
    <col min="517" max="517" width="6.25" style="6" bestFit="1" customWidth="1"/>
    <col min="518" max="518" width="8.875" style="6" bestFit="1" customWidth="1"/>
    <col min="519" max="519" width="13.875" style="6" bestFit="1" customWidth="1"/>
    <col min="520" max="520" width="13.25" style="6" bestFit="1" customWidth="1"/>
    <col min="521" max="521" width="16" style="6" bestFit="1" customWidth="1"/>
    <col min="522" max="522" width="11.625" style="6" bestFit="1" customWidth="1"/>
    <col min="523" max="523" width="16.875" style="6" customWidth="1"/>
    <col min="524" max="524" width="13.25" style="6" customWidth="1"/>
    <col min="525" max="525" width="18.375" style="6" bestFit="1" customWidth="1"/>
    <col min="526" max="526" width="15" style="6" bestFit="1" customWidth="1"/>
    <col min="527" max="527" width="14.75" style="6" bestFit="1" customWidth="1"/>
    <col min="528" max="528" width="14.625" style="6" bestFit="1" customWidth="1"/>
    <col min="529" max="529" width="13.75" style="6" bestFit="1" customWidth="1"/>
    <col min="530" max="530" width="14.25" style="6" bestFit="1" customWidth="1"/>
    <col min="531" max="531" width="15.125" style="6" customWidth="1"/>
    <col min="532" max="532" width="20.5" style="6" bestFit="1" customWidth="1"/>
    <col min="533" max="533" width="27.875" style="6" bestFit="1" customWidth="1"/>
    <col min="534" max="534" width="6.875" style="6" bestFit="1" customWidth="1"/>
    <col min="535" max="535" width="5" style="6" bestFit="1" customWidth="1"/>
    <col min="536" max="536" width="8" style="6" bestFit="1" customWidth="1"/>
    <col min="537" max="537" width="11.875" style="6" bestFit="1" customWidth="1"/>
    <col min="538" max="766" width="9" style="6"/>
    <col min="767" max="767" width="3.875" style="6" bestFit="1" customWidth="1"/>
    <col min="768" max="768" width="16" style="6" bestFit="1" customWidth="1"/>
    <col min="769" max="769" width="16.625" style="6" bestFit="1" customWidth="1"/>
    <col min="770" max="770" width="13.5" style="6" bestFit="1" customWidth="1"/>
    <col min="771" max="772" width="10.875" style="6" bestFit="1" customWidth="1"/>
    <col min="773" max="773" width="6.25" style="6" bestFit="1" customWidth="1"/>
    <col min="774" max="774" width="8.875" style="6" bestFit="1" customWidth="1"/>
    <col min="775" max="775" width="13.875" style="6" bestFit="1" customWidth="1"/>
    <col min="776" max="776" width="13.25" style="6" bestFit="1" customWidth="1"/>
    <col min="777" max="777" width="16" style="6" bestFit="1" customWidth="1"/>
    <col min="778" max="778" width="11.625" style="6" bestFit="1" customWidth="1"/>
    <col min="779" max="779" width="16.875" style="6" customWidth="1"/>
    <col min="780" max="780" width="13.25" style="6" customWidth="1"/>
    <col min="781" max="781" width="18.375" style="6" bestFit="1" customWidth="1"/>
    <col min="782" max="782" width="15" style="6" bestFit="1" customWidth="1"/>
    <col min="783" max="783" width="14.75" style="6" bestFit="1" customWidth="1"/>
    <col min="784" max="784" width="14.625" style="6" bestFit="1" customWidth="1"/>
    <col min="785" max="785" width="13.75" style="6" bestFit="1" customWidth="1"/>
    <col min="786" max="786" width="14.25" style="6" bestFit="1" customWidth="1"/>
    <col min="787" max="787" width="15.125" style="6" customWidth="1"/>
    <col min="788" max="788" width="20.5" style="6" bestFit="1" customWidth="1"/>
    <col min="789" max="789" width="27.875" style="6" bestFit="1" customWidth="1"/>
    <col min="790" max="790" width="6.875" style="6" bestFit="1" customWidth="1"/>
    <col min="791" max="791" width="5" style="6" bestFit="1" customWidth="1"/>
    <col min="792" max="792" width="8" style="6" bestFit="1" customWidth="1"/>
    <col min="793" max="793" width="11.875" style="6" bestFit="1" customWidth="1"/>
    <col min="794" max="1022" width="9" style="6"/>
    <col min="1023" max="1023" width="3.875" style="6" bestFit="1" customWidth="1"/>
    <col min="1024" max="1024" width="16" style="6" bestFit="1" customWidth="1"/>
    <col min="1025" max="1025" width="16.625" style="6" bestFit="1" customWidth="1"/>
    <col min="1026" max="1026" width="13.5" style="6" bestFit="1" customWidth="1"/>
    <col min="1027" max="1028" width="10.875" style="6" bestFit="1" customWidth="1"/>
    <col min="1029" max="1029" width="6.25" style="6" bestFit="1" customWidth="1"/>
    <col min="1030" max="1030" width="8.875" style="6" bestFit="1" customWidth="1"/>
    <col min="1031" max="1031" width="13.875" style="6" bestFit="1" customWidth="1"/>
    <col min="1032" max="1032" width="13.25" style="6" bestFit="1" customWidth="1"/>
    <col min="1033" max="1033" width="16" style="6" bestFit="1" customWidth="1"/>
    <col min="1034" max="1034" width="11.625" style="6" bestFit="1" customWidth="1"/>
    <col min="1035" max="1035" width="16.875" style="6" customWidth="1"/>
    <col min="1036" max="1036" width="13.25" style="6" customWidth="1"/>
    <col min="1037" max="1037" width="18.375" style="6" bestFit="1" customWidth="1"/>
    <col min="1038" max="1038" width="15" style="6" bestFit="1" customWidth="1"/>
    <col min="1039" max="1039" width="14.75" style="6" bestFit="1" customWidth="1"/>
    <col min="1040" max="1040" width="14.625" style="6" bestFit="1" customWidth="1"/>
    <col min="1041" max="1041" width="13.75" style="6" bestFit="1" customWidth="1"/>
    <col min="1042" max="1042" width="14.25" style="6" bestFit="1" customWidth="1"/>
    <col min="1043" max="1043" width="15.125" style="6" customWidth="1"/>
    <col min="1044" max="1044" width="20.5" style="6" bestFit="1" customWidth="1"/>
    <col min="1045" max="1045" width="27.875" style="6" bestFit="1" customWidth="1"/>
    <col min="1046" max="1046" width="6.875" style="6" bestFit="1" customWidth="1"/>
    <col min="1047" max="1047" width="5" style="6" bestFit="1" customWidth="1"/>
    <col min="1048" max="1048" width="8" style="6" bestFit="1" customWidth="1"/>
    <col min="1049" max="1049" width="11.875" style="6" bestFit="1" customWidth="1"/>
    <col min="1050" max="1278" width="9" style="6"/>
    <col min="1279" max="1279" width="3.875" style="6" bestFit="1" customWidth="1"/>
    <col min="1280" max="1280" width="16" style="6" bestFit="1" customWidth="1"/>
    <col min="1281" max="1281" width="16.625" style="6" bestFit="1" customWidth="1"/>
    <col min="1282" max="1282" width="13.5" style="6" bestFit="1" customWidth="1"/>
    <col min="1283" max="1284" width="10.875" style="6" bestFit="1" customWidth="1"/>
    <col min="1285" max="1285" width="6.25" style="6" bestFit="1" customWidth="1"/>
    <col min="1286" max="1286" width="8.875" style="6" bestFit="1" customWidth="1"/>
    <col min="1287" max="1287" width="13.875" style="6" bestFit="1" customWidth="1"/>
    <col min="1288" max="1288" width="13.25" style="6" bestFit="1" customWidth="1"/>
    <col min="1289" max="1289" width="16" style="6" bestFit="1" customWidth="1"/>
    <col min="1290" max="1290" width="11.625" style="6" bestFit="1" customWidth="1"/>
    <col min="1291" max="1291" width="16.875" style="6" customWidth="1"/>
    <col min="1292" max="1292" width="13.25" style="6" customWidth="1"/>
    <col min="1293" max="1293" width="18.375" style="6" bestFit="1" customWidth="1"/>
    <col min="1294" max="1294" width="15" style="6" bestFit="1" customWidth="1"/>
    <col min="1295" max="1295" width="14.75" style="6" bestFit="1" customWidth="1"/>
    <col min="1296" max="1296" width="14.625" style="6" bestFit="1" customWidth="1"/>
    <col min="1297" max="1297" width="13.75" style="6" bestFit="1" customWidth="1"/>
    <col min="1298" max="1298" width="14.25" style="6" bestFit="1" customWidth="1"/>
    <col min="1299" max="1299" width="15.125" style="6" customWidth="1"/>
    <col min="1300" max="1300" width="20.5" style="6" bestFit="1" customWidth="1"/>
    <col min="1301" max="1301" width="27.875" style="6" bestFit="1" customWidth="1"/>
    <col min="1302" max="1302" width="6.875" style="6" bestFit="1" customWidth="1"/>
    <col min="1303" max="1303" width="5" style="6" bestFit="1" customWidth="1"/>
    <col min="1304" max="1304" width="8" style="6" bestFit="1" customWidth="1"/>
    <col min="1305" max="1305" width="11.875" style="6" bestFit="1" customWidth="1"/>
    <col min="1306" max="1534" width="9" style="6"/>
    <col min="1535" max="1535" width="3.875" style="6" bestFit="1" customWidth="1"/>
    <col min="1536" max="1536" width="16" style="6" bestFit="1" customWidth="1"/>
    <col min="1537" max="1537" width="16.625" style="6" bestFit="1" customWidth="1"/>
    <col min="1538" max="1538" width="13.5" style="6" bestFit="1" customWidth="1"/>
    <col min="1539" max="1540" width="10.875" style="6" bestFit="1" customWidth="1"/>
    <col min="1541" max="1541" width="6.25" style="6" bestFit="1" customWidth="1"/>
    <col min="1542" max="1542" width="8.875" style="6" bestFit="1" customWidth="1"/>
    <col min="1543" max="1543" width="13.875" style="6" bestFit="1" customWidth="1"/>
    <col min="1544" max="1544" width="13.25" style="6" bestFit="1" customWidth="1"/>
    <col min="1545" max="1545" width="16" style="6" bestFit="1" customWidth="1"/>
    <col min="1546" max="1546" width="11.625" style="6" bestFit="1" customWidth="1"/>
    <col min="1547" max="1547" width="16.875" style="6" customWidth="1"/>
    <col min="1548" max="1548" width="13.25" style="6" customWidth="1"/>
    <col min="1549" max="1549" width="18.375" style="6" bestFit="1" customWidth="1"/>
    <col min="1550" max="1550" width="15" style="6" bestFit="1" customWidth="1"/>
    <col min="1551" max="1551" width="14.75" style="6" bestFit="1" customWidth="1"/>
    <col min="1552" max="1552" width="14.625" style="6" bestFit="1" customWidth="1"/>
    <col min="1553" max="1553" width="13.75" style="6" bestFit="1" customWidth="1"/>
    <col min="1554" max="1554" width="14.25" style="6" bestFit="1" customWidth="1"/>
    <col min="1555" max="1555" width="15.125" style="6" customWidth="1"/>
    <col min="1556" max="1556" width="20.5" style="6" bestFit="1" customWidth="1"/>
    <col min="1557" max="1557" width="27.875" style="6" bestFit="1" customWidth="1"/>
    <col min="1558" max="1558" width="6.875" style="6" bestFit="1" customWidth="1"/>
    <col min="1559" max="1559" width="5" style="6" bestFit="1" customWidth="1"/>
    <col min="1560" max="1560" width="8" style="6" bestFit="1" customWidth="1"/>
    <col min="1561" max="1561" width="11.875" style="6" bestFit="1" customWidth="1"/>
    <col min="1562" max="1790" width="9" style="6"/>
    <col min="1791" max="1791" width="3.875" style="6" bestFit="1" customWidth="1"/>
    <col min="1792" max="1792" width="16" style="6" bestFit="1" customWidth="1"/>
    <col min="1793" max="1793" width="16.625" style="6" bestFit="1" customWidth="1"/>
    <col min="1794" max="1794" width="13.5" style="6" bestFit="1" customWidth="1"/>
    <col min="1795" max="1796" width="10.875" style="6" bestFit="1" customWidth="1"/>
    <col min="1797" max="1797" width="6.25" style="6" bestFit="1" customWidth="1"/>
    <col min="1798" max="1798" width="8.875" style="6" bestFit="1" customWidth="1"/>
    <col min="1799" max="1799" width="13.875" style="6" bestFit="1" customWidth="1"/>
    <col min="1800" max="1800" width="13.25" style="6" bestFit="1" customWidth="1"/>
    <col min="1801" max="1801" width="16" style="6" bestFit="1" customWidth="1"/>
    <col min="1802" max="1802" width="11.625" style="6" bestFit="1" customWidth="1"/>
    <col min="1803" max="1803" width="16.875" style="6" customWidth="1"/>
    <col min="1804" max="1804" width="13.25" style="6" customWidth="1"/>
    <col min="1805" max="1805" width="18.375" style="6" bestFit="1" customWidth="1"/>
    <col min="1806" max="1806" width="15" style="6" bestFit="1" customWidth="1"/>
    <col min="1807" max="1807" width="14.75" style="6" bestFit="1" customWidth="1"/>
    <col min="1808" max="1808" width="14.625" style="6" bestFit="1" customWidth="1"/>
    <col min="1809" max="1809" width="13.75" style="6" bestFit="1" customWidth="1"/>
    <col min="1810" max="1810" width="14.25" style="6" bestFit="1" customWidth="1"/>
    <col min="1811" max="1811" width="15.125" style="6" customWidth="1"/>
    <col min="1812" max="1812" width="20.5" style="6" bestFit="1" customWidth="1"/>
    <col min="1813" max="1813" width="27.875" style="6" bestFit="1" customWidth="1"/>
    <col min="1814" max="1814" width="6.875" style="6" bestFit="1" customWidth="1"/>
    <col min="1815" max="1815" width="5" style="6" bestFit="1" customWidth="1"/>
    <col min="1816" max="1816" width="8" style="6" bestFit="1" customWidth="1"/>
    <col min="1817" max="1817" width="11.875" style="6" bestFit="1" customWidth="1"/>
    <col min="1818" max="2046" width="9" style="6"/>
    <col min="2047" max="2047" width="3.875" style="6" bestFit="1" customWidth="1"/>
    <col min="2048" max="2048" width="16" style="6" bestFit="1" customWidth="1"/>
    <col min="2049" max="2049" width="16.625" style="6" bestFit="1" customWidth="1"/>
    <col min="2050" max="2050" width="13.5" style="6" bestFit="1" customWidth="1"/>
    <col min="2051" max="2052" width="10.875" style="6" bestFit="1" customWidth="1"/>
    <col min="2053" max="2053" width="6.25" style="6" bestFit="1" customWidth="1"/>
    <col min="2054" max="2054" width="8.875" style="6" bestFit="1" customWidth="1"/>
    <col min="2055" max="2055" width="13.875" style="6" bestFit="1" customWidth="1"/>
    <col min="2056" max="2056" width="13.25" style="6" bestFit="1" customWidth="1"/>
    <col min="2057" max="2057" width="16" style="6" bestFit="1" customWidth="1"/>
    <col min="2058" max="2058" width="11.625" style="6" bestFit="1" customWidth="1"/>
    <col min="2059" max="2059" width="16.875" style="6" customWidth="1"/>
    <col min="2060" max="2060" width="13.25" style="6" customWidth="1"/>
    <col min="2061" max="2061" width="18.375" style="6" bestFit="1" customWidth="1"/>
    <col min="2062" max="2062" width="15" style="6" bestFit="1" customWidth="1"/>
    <col min="2063" max="2063" width="14.75" style="6" bestFit="1" customWidth="1"/>
    <col min="2064" max="2064" width="14.625" style="6" bestFit="1" customWidth="1"/>
    <col min="2065" max="2065" width="13.75" style="6" bestFit="1" customWidth="1"/>
    <col min="2066" max="2066" width="14.25" style="6" bestFit="1" customWidth="1"/>
    <col min="2067" max="2067" width="15.125" style="6" customWidth="1"/>
    <col min="2068" max="2068" width="20.5" style="6" bestFit="1" customWidth="1"/>
    <col min="2069" max="2069" width="27.875" style="6" bestFit="1" customWidth="1"/>
    <col min="2070" max="2070" width="6.875" style="6" bestFit="1" customWidth="1"/>
    <col min="2071" max="2071" width="5" style="6" bestFit="1" customWidth="1"/>
    <col min="2072" max="2072" width="8" style="6" bestFit="1" customWidth="1"/>
    <col min="2073" max="2073" width="11.875" style="6" bestFit="1" customWidth="1"/>
    <col min="2074" max="2302" width="9" style="6"/>
    <col min="2303" max="2303" width="3.875" style="6" bestFit="1" customWidth="1"/>
    <col min="2304" max="2304" width="16" style="6" bestFit="1" customWidth="1"/>
    <col min="2305" max="2305" width="16.625" style="6" bestFit="1" customWidth="1"/>
    <col min="2306" max="2306" width="13.5" style="6" bestFit="1" customWidth="1"/>
    <col min="2307" max="2308" width="10.875" style="6" bestFit="1" customWidth="1"/>
    <col min="2309" max="2309" width="6.25" style="6" bestFit="1" customWidth="1"/>
    <col min="2310" max="2310" width="8.875" style="6" bestFit="1" customWidth="1"/>
    <col min="2311" max="2311" width="13.875" style="6" bestFit="1" customWidth="1"/>
    <col min="2312" max="2312" width="13.25" style="6" bestFit="1" customWidth="1"/>
    <col min="2313" max="2313" width="16" style="6" bestFit="1" customWidth="1"/>
    <col min="2314" max="2314" width="11.625" style="6" bestFit="1" customWidth="1"/>
    <col min="2315" max="2315" width="16.875" style="6" customWidth="1"/>
    <col min="2316" max="2316" width="13.25" style="6" customWidth="1"/>
    <col min="2317" max="2317" width="18.375" style="6" bestFit="1" customWidth="1"/>
    <col min="2318" max="2318" width="15" style="6" bestFit="1" customWidth="1"/>
    <col min="2319" max="2319" width="14.75" style="6" bestFit="1" customWidth="1"/>
    <col min="2320" max="2320" width="14.625" style="6" bestFit="1" customWidth="1"/>
    <col min="2321" max="2321" width="13.75" style="6" bestFit="1" customWidth="1"/>
    <col min="2322" max="2322" width="14.25" style="6" bestFit="1" customWidth="1"/>
    <col min="2323" max="2323" width="15.125" style="6" customWidth="1"/>
    <col min="2324" max="2324" width="20.5" style="6" bestFit="1" customWidth="1"/>
    <col min="2325" max="2325" width="27.875" style="6" bestFit="1" customWidth="1"/>
    <col min="2326" max="2326" width="6.875" style="6" bestFit="1" customWidth="1"/>
    <col min="2327" max="2327" width="5" style="6" bestFit="1" customWidth="1"/>
    <col min="2328" max="2328" width="8" style="6" bestFit="1" customWidth="1"/>
    <col min="2329" max="2329" width="11.875" style="6" bestFit="1" customWidth="1"/>
    <col min="2330" max="2558" width="9" style="6"/>
    <col min="2559" max="2559" width="3.875" style="6" bestFit="1" customWidth="1"/>
    <col min="2560" max="2560" width="16" style="6" bestFit="1" customWidth="1"/>
    <col min="2561" max="2561" width="16.625" style="6" bestFit="1" customWidth="1"/>
    <col min="2562" max="2562" width="13.5" style="6" bestFit="1" customWidth="1"/>
    <col min="2563" max="2564" width="10.875" style="6" bestFit="1" customWidth="1"/>
    <col min="2565" max="2565" width="6.25" style="6" bestFit="1" customWidth="1"/>
    <col min="2566" max="2566" width="8.875" style="6" bestFit="1" customWidth="1"/>
    <col min="2567" max="2567" width="13.875" style="6" bestFit="1" customWidth="1"/>
    <col min="2568" max="2568" width="13.25" style="6" bestFit="1" customWidth="1"/>
    <col min="2569" max="2569" width="16" style="6" bestFit="1" customWidth="1"/>
    <col min="2570" max="2570" width="11.625" style="6" bestFit="1" customWidth="1"/>
    <col min="2571" max="2571" width="16.875" style="6" customWidth="1"/>
    <col min="2572" max="2572" width="13.25" style="6" customWidth="1"/>
    <col min="2573" max="2573" width="18.375" style="6" bestFit="1" customWidth="1"/>
    <col min="2574" max="2574" width="15" style="6" bestFit="1" customWidth="1"/>
    <col min="2575" max="2575" width="14.75" style="6" bestFit="1" customWidth="1"/>
    <col min="2576" max="2576" width="14.625" style="6" bestFit="1" customWidth="1"/>
    <col min="2577" max="2577" width="13.75" style="6" bestFit="1" customWidth="1"/>
    <col min="2578" max="2578" width="14.25" style="6" bestFit="1" customWidth="1"/>
    <col min="2579" max="2579" width="15.125" style="6" customWidth="1"/>
    <col min="2580" max="2580" width="20.5" style="6" bestFit="1" customWidth="1"/>
    <col min="2581" max="2581" width="27.875" style="6" bestFit="1" customWidth="1"/>
    <col min="2582" max="2582" width="6.875" style="6" bestFit="1" customWidth="1"/>
    <col min="2583" max="2583" width="5" style="6" bestFit="1" customWidth="1"/>
    <col min="2584" max="2584" width="8" style="6" bestFit="1" customWidth="1"/>
    <col min="2585" max="2585" width="11.875" style="6" bestFit="1" customWidth="1"/>
    <col min="2586" max="2814" width="9" style="6"/>
    <col min="2815" max="2815" width="3.875" style="6" bestFit="1" customWidth="1"/>
    <col min="2816" max="2816" width="16" style="6" bestFit="1" customWidth="1"/>
    <col min="2817" max="2817" width="16.625" style="6" bestFit="1" customWidth="1"/>
    <col min="2818" max="2818" width="13.5" style="6" bestFit="1" customWidth="1"/>
    <col min="2819" max="2820" width="10.875" style="6" bestFit="1" customWidth="1"/>
    <col min="2821" max="2821" width="6.25" style="6" bestFit="1" customWidth="1"/>
    <col min="2822" max="2822" width="8.875" style="6" bestFit="1" customWidth="1"/>
    <col min="2823" max="2823" width="13.875" style="6" bestFit="1" customWidth="1"/>
    <col min="2824" max="2824" width="13.25" style="6" bestFit="1" customWidth="1"/>
    <col min="2825" max="2825" width="16" style="6" bestFit="1" customWidth="1"/>
    <col min="2826" max="2826" width="11.625" style="6" bestFit="1" customWidth="1"/>
    <col min="2827" max="2827" width="16.875" style="6" customWidth="1"/>
    <col min="2828" max="2828" width="13.25" style="6" customWidth="1"/>
    <col min="2829" max="2829" width="18.375" style="6" bestFit="1" customWidth="1"/>
    <col min="2830" max="2830" width="15" style="6" bestFit="1" customWidth="1"/>
    <col min="2831" max="2831" width="14.75" style="6" bestFit="1" customWidth="1"/>
    <col min="2832" max="2832" width="14.625" style="6" bestFit="1" customWidth="1"/>
    <col min="2833" max="2833" width="13.75" style="6" bestFit="1" customWidth="1"/>
    <col min="2834" max="2834" width="14.25" style="6" bestFit="1" customWidth="1"/>
    <col min="2835" max="2835" width="15.125" style="6" customWidth="1"/>
    <col min="2836" max="2836" width="20.5" style="6" bestFit="1" customWidth="1"/>
    <col min="2837" max="2837" width="27.875" style="6" bestFit="1" customWidth="1"/>
    <col min="2838" max="2838" width="6.875" style="6" bestFit="1" customWidth="1"/>
    <col min="2839" max="2839" width="5" style="6" bestFit="1" customWidth="1"/>
    <col min="2840" max="2840" width="8" style="6" bestFit="1" customWidth="1"/>
    <col min="2841" max="2841" width="11.875" style="6" bestFit="1" customWidth="1"/>
    <col min="2842" max="3070" width="9" style="6"/>
    <col min="3071" max="3071" width="3.875" style="6" bestFit="1" customWidth="1"/>
    <col min="3072" max="3072" width="16" style="6" bestFit="1" customWidth="1"/>
    <col min="3073" max="3073" width="16.625" style="6" bestFit="1" customWidth="1"/>
    <col min="3074" max="3074" width="13.5" style="6" bestFit="1" customWidth="1"/>
    <col min="3075" max="3076" width="10.875" style="6" bestFit="1" customWidth="1"/>
    <col min="3077" max="3077" width="6.25" style="6" bestFit="1" customWidth="1"/>
    <col min="3078" max="3078" width="8.875" style="6" bestFit="1" customWidth="1"/>
    <col min="3079" max="3079" width="13.875" style="6" bestFit="1" customWidth="1"/>
    <col min="3080" max="3080" width="13.25" style="6" bestFit="1" customWidth="1"/>
    <col min="3081" max="3081" width="16" style="6" bestFit="1" customWidth="1"/>
    <col min="3082" max="3082" width="11.625" style="6" bestFit="1" customWidth="1"/>
    <col min="3083" max="3083" width="16.875" style="6" customWidth="1"/>
    <col min="3084" max="3084" width="13.25" style="6" customWidth="1"/>
    <col min="3085" max="3085" width="18.375" style="6" bestFit="1" customWidth="1"/>
    <col min="3086" max="3086" width="15" style="6" bestFit="1" customWidth="1"/>
    <col min="3087" max="3087" width="14.75" style="6" bestFit="1" customWidth="1"/>
    <col min="3088" max="3088" width="14.625" style="6" bestFit="1" customWidth="1"/>
    <col min="3089" max="3089" width="13.75" style="6" bestFit="1" customWidth="1"/>
    <col min="3090" max="3090" width="14.25" style="6" bestFit="1" customWidth="1"/>
    <col min="3091" max="3091" width="15.125" style="6" customWidth="1"/>
    <col min="3092" max="3092" width="20.5" style="6" bestFit="1" customWidth="1"/>
    <col min="3093" max="3093" width="27.875" style="6" bestFit="1" customWidth="1"/>
    <col min="3094" max="3094" width="6.875" style="6" bestFit="1" customWidth="1"/>
    <col min="3095" max="3095" width="5" style="6" bestFit="1" customWidth="1"/>
    <col min="3096" max="3096" width="8" style="6" bestFit="1" customWidth="1"/>
    <col min="3097" max="3097" width="11.875" style="6" bestFit="1" customWidth="1"/>
    <col min="3098" max="3326" width="9" style="6"/>
    <col min="3327" max="3327" width="3.875" style="6" bestFit="1" customWidth="1"/>
    <col min="3328" max="3328" width="16" style="6" bestFit="1" customWidth="1"/>
    <col min="3329" max="3329" width="16.625" style="6" bestFit="1" customWidth="1"/>
    <col min="3330" max="3330" width="13.5" style="6" bestFit="1" customWidth="1"/>
    <col min="3331" max="3332" width="10.875" style="6" bestFit="1" customWidth="1"/>
    <col min="3333" max="3333" width="6.25" style="6" bestFit="1" customWidth="1"/>
    <col min="3334" max="3334" width="8.875" style="6" bestFit="1" customWidth="1"/>
    <col min="3335" max="3335" width="13.875" style="6" bestFit="1" customWidth="1"/>
    <col min="3336" max="3336" width="13.25" style="6" bestFit="1" customWidth="1"/>
    <col min="3337" max="3337" width="16" style="6" bestFit="1" customWidth="1"/>
    <col min="3338" max="3338" width="11.625" style="6" bestFit="1" customWidth="1"/>
    <col min="3339" max="3339" width="16.875" style="6" customWidth="1"/>
    <col min="3340" max="3340" width="13.25" style="6" customWidth="1"/>
    <col min="3341" max="3341" width="18.375" style="6" bestFit="1" customWidth="1"/>
    <col min="3342" max="3342" width="15" style="6" bestFit="1" customWidth="1"/>
    <col min="3343" max="3343" width="14.75" style="6" bestFit="1" customWidth="1"/>
    <col min="3344" max="3344" width="14.625" style="6" bestFit="1" customWidth="1"/>
    <col min="3345" max="3345" width="13.75" style="6" bestFit="1" customWidth="1"/>
    <col min="3346" max="3346" width="14.25" style="6" bestFit="1" customWidth="1"/>
    <col min="3347" max="3347" width="15.125" style="6" customWidth="1"/>
    <col min="3348" max="3348" width="20.5" style="6" bestFit="1" customWidth="1"/>
    <col min="3349" max="3349" width="27.875" style="6" bestFit="1" customWidth="1"/>
    <col min="3350" max="3350" width="6.875" style="6" bestFit="1" customWidth="1"/>
    <col min="3351" max="3351" width="5" style="6" bestFit="1" customWidth="1"/>
    <col min="3352" max="3352" width="8" style="6" bestFit="1" customWidth="1"/>
    <col min="3353" max="3353" width="11.875" style="6" bestFit="1" customWidth="1"/>
    <col min="3354" max="3582" width="9" style="6"/>
    <col min="3583" max="3583" width="3.875" style="6" bestFit="1" customWidth="1"/>
    <col min="3584" max="3584" width="16" style="6" bestFit="1" customWidth="1"/>
    <col min="3585" max="3585" width="16.625" style="6" bestFit="1" customWidth="1"/>
    <col min="3586" max="3586" width="13.5" style="6" bestFit="1" customWidth="1"/>
    <col min="3587" max="3588" width="10.875" style="6" bestFit="1" customWidth="1"/>
    <col min="3589" max="3589" width="6.25" style="6" bestFit="1" customWidth="1"/>
    <col min="3590" max="3590" width="8.875" style="6" bestFit="1" customWidth="1"/>
    <col min="3591" max="3591" width="13.875" style="6" bestFit="1" customWidth="1"/>
    <col min="3592" max="3592" width="13.25" style="6" bestFit="1" customWidth="1"/>
    <col min="3593" max="3593" width="16" style="6" bestFit="1" customWidth="1"/>
    <col min="3594" max="3594" width="11.625" style="6" bestFit="1" customWidth="1"/>
    <col min="3595" max="3595" width="16.875" style="6" customWidth="1"/>
    <col min="3596" max="3596" width="13.25" style="6" customWidth="1"/>
    <col min="3597" max="3597" width="18.375" style="6" bestFit="1" customWidth="1"/>
    <col min="3598" max="3598" width="15" style="6" bestFit="1" customWidth="1"/>
    <col min="3599" max="3599" width="14.75" style="6" bestFit="1" customWidth="1"/>
    <col min="3600" max="3600" width="14.625" style="6" bestFit="1" customWidth="1"/>
    <col min="3601" max="3601" width="13.75" style="6" bestFit="1" customWidth="1"/>
    <col min="3602" max="3602" width="14.25" style="6" bestFit="1" customWidth="1"/>
    <col min="3603" max="3603" width="15.125" style="6" customWidth="1"/>
    <col min="3604" max="3604" width="20.5" style="6" bestFit="1" customWidth="1"/>
    <col min="3605" max="3605" width="27.875" style="6" bestFit="1" customWidth="1"/>
    <col min="3606" max="3606" width="6.875" style="6" bestFit="1" customWidth="1"/>
    <col min="3607" max="3607" width="5" style="6" bestFit="1" customWidth="1"/>
    <col min="3608" max="3608" width="8" style="6" bestFit="1" customWidth="1"/>
    <col min="3609" max="3609" width="11.875" style="6" bestFit="1" customWidth="1"/>
    <col min="3610" max="3838" width="9" style="6"/>
    <col min="3839" max="3839" width="3.875" style="6" bestFit="1" customWidth="1"/>
    <col min="3840" max="3840" width="16" style="6" bestFit="1" customWidth="1"/>
    <col min="3841" max="3841" width="16.625" style="6" bestFit="1" customWidth="1"/>
    <col min="3842" max="3842" width="13.5" style="6" bestFit="1" customWidth="1"/>
    <col min="3843" max="3844" width="10.875" style="6" bestFit="1" customWidth="1"/>
    <col min="3845" max="3845" width="6.25" style="6" bestFit="1" customWidth="1"/>
    <col min="3846" max="3846" width="8.875" style="6" bestFit="1" customWidth="1"/>
    <col min="3847" max="3847" width="13.875" style="6" bestFit="1" customWidth="1"/>
    <col min="3848" max="3848" width="13.25" style="6" bestFit="1" customWidth="1"/>
    <col min="3849" max="3849" width="16" style="6" bestFit="1" customWidth="1"/>
    <col min="3850" max="3850" width="11.625" style="6" bestFit="1" customWidth="1"/>
    <col min="3851" max="3851" width="16.875" style="6" customWidth="1"/>
    <col min="3852" max="3852" width="13.25" style="6" customWidth="1"/>
    <col min="3853" max="3853" width="18.375" style="6" bestFit="1" customWidth="1"/>
    <col min="3854" max="3854" width="15" style="6" bestFit="1" customWidth="1"/>
    <col min="3855" max="3855" width="14.75" style="6" bestFit="1" customWidth="1"/>
    <col min="3856" max="3856" width="14.625" style="6" bestFit="1" customWidth="1"/>
    <col min="3857" max="3857" width="13.75" style="6" bestFit="1" customWidth="1"/>
    <col min="3858" max="3858" width="14.25" style="6" bestFit="1" customWidth="1"/>
    <col min="3859" max="3859" width="15.125" style="6" customWidth="1"/>
    <col min="3860" max="3860" width="20.5" style="6" bestFit="1" customWidth="1"/>
    <col min="3861" max="3861" width="27.875" style="6" bestFit="1" customWidth="1"/>
    <col min="3862" max="3862" width="6.875" style="6" bestFit="1" customWidth="1"/>
    <col min="3863" max="3863" width="5" style="6" bestFit="1" customWidth="1"/>
    <col min="3864" max="3864" width="8" style="6" bestFit="1" customWidth="1"/>
    <col min="3865" max="3865" width="11.875" style="6" bestFit="1" customWidth="1"/>
    <col min="3866" max="4094" width="9" style="6"/>
    <col min="4095" max="4095" width="3.875" style="6" bestFit="1" customWidth="1"/>
    <col min="4096" max="4096" width="16" style="6" bestFit="1" customWidth="1"/>
    <col min="4097" max="4097" width="16.625" style="6" bestFit="1" customWidth="1"/>
    <col min="4098" max="4098" width="13.5" style="6" bestFit="1" customWidth="1"/>
    <col min="4099" max="4100" width="10.875" style="6" bestFit="1" customWidth="1"/>
    <col min="4101" max="4101" width="6.25" style="6" bestFit="1" customWidth="1"/>
    <col min="4102" max="4102" width="8.875" style="6" bestFit="1" customWidth="1"/>
    <col min="4103" max="4103" width="13.875" style="6" bestFit="1" customWidth="1"/>
    <col min="4104" max="4104" width="13.25" style="6" bestFit="1" customWidth="1"/>
    <col min="4105" max="4105" width="16" style="6" bestFit="1" customWidth="1"/>
    <col min="4106" max="4106" width="11.625" style="6" bestFit="1" customWidth="1"/>
    <col min="4107" max="4107" width="16.875" style="6" customWidth="1"/>
    <col min="4108" max="4108" width="13.25" style="6" customWidth="1"/>
    <col min="4109" max="4109" width="18.375" style="6" bestFit="1" customWidth="1"/>
    <col min="4110" max="4110" width="15" style="6" bestFit="1" customWidth="1"/>
    <col min="4111" max="4111" width="14.75" style="6" bestFit="1" customWidth="1"/>
    <col min="4112" max="4112" width="14.625" style="6" bestFit="1" customWidth="1"/>
    <col min="4113" max="4113" width="13.75" style="6" bestFit="1" customWidth="1"/>
    <col min="4114" max="4114" width="14.25" style="6" bestFit="1" customWidth="1"/>
    <col min="4115" max="4115" width="15.125" style="6" customWidth="1"/>
    <col min="4116" max="4116" width="20.5" style="6" bestFit="1" customWidth="1"/>
    <col min="4117" max="4117" width="27.875" style="6" bestFit="1" customWidth="1"/>
    <col min="4118" max="4118" width="6.875" style="6" bestFit="1" customWidth="1"/>
    <col min="4119" max="4119" width="5" style="6" bestFit="1" customWidth="1"/>
    <col min="4120" max="4120" width="8" style="6" bestFit="1" customWidth="1"/>
    <col min="4121" max="4121" width="11.875" style="6" bestFit="1" customWidth="1"/>
    <col min="4122" max="4350" width="9" style="6"/>
    <col min="4351" max="4351" width="3.875" style="6" bestFit="1" customWidth="1"/>
    <col min="4352" max="4352" width="16" style="6" bestFit="1" customWidth="1"/>
    <col min="4353" max="4353" width="16.625" style="6" bestFit="1" customWidth="1"/>
    <col min="4354" max="4354" width="13.5" style="6" bestFit="1" customWidth="1"/>
    <col min="4355" max="4356" width="10.875" style="6" bestFit="1" customWidth="1"/>
    <col min="4357" max="4357" width="6.25" style="6" bestFit="1" customWidth="1"/>
    <col min="4358" max="4358" width="8.875" style="6" bestFit="1" customWidth="1"/>
    <col min="4359" max="4359" width="13.875" style="6" bestFit="1" customWidth="1"/>
    <col min="4360" max="4360" width="13.25" style="6" bestFit="1" customWidth="1"/>
    <col min="4361" max="4361" width="16" style="6" bestFit="1" customWidth="1"/>
    <col min="4362" max="4362" width="11.625" style="6" bestFit="1" customWidth="1"/>
    <col min="4363" max="4363" width="16.875" style="6" customWidth="1"/>
    <col min="4364" max="4364" width="13.25" style="6" customWidth="1"/>
    <col min="4365" max="4365" width="18.375" style="6" bestFit="1" customWidth="1"/>
    <col min="4366" max="4366" width="15" style="6" bestFit="1" customWidth="1"/>
    <col min="4367" max="4367" width="14.75" style="6" bestFit="1" customWidth="1"/>
    <col min="4368" max="4368" width="14.625" style="6" bestFit="1" customWidth="1"/>
    <col min="4369" max="4369" width="13.75" style="6" bestFit="1" customWidth="1"/>
    <col min="4370" max="4370" width="14.25" style="6" bestFit="1" customWidth="1"/>
    <col min="4371" max="4371" width="15.125" style="6" customWidth="1"/>
    <col min="4372" max="4372" width="20.5" style="6" bestFit="1" customWidth="1"/>
    <col min="4373" max="4373" width="27.875" style="6" bestFit="1" customWidth="1"/>
    <col min="4374" max="4374" width="6.875" style="6" bestFit="1" customWidth="1"/>
    <col min="4375" max="4375" width="5" style="6" bestFit="1" customWidth="1"/>
    <col min="4376" max="4376" width="8" style="6" bestFit="1" customWidth="1"/>
    <col min="4377" max="4377" width="11.875" style="6" bestFit="1" customWidth="1"/>
    <col min="4378" max="4606" width="9" style="6"/>
    <col min="4607" max="4607" width="3.875" style="6" bestFit="1" customWidth="1"/>
    <col min="4608" max="4608" width="16" style="6" bestFit="1" customWidth="1"/>
    <col min="4609" max="4609" width="16.625" style="6" bestFit="1" customWidth="1"/>
    <col min="4610" max="4610" width="13.5" style="6" bestFit="1" customWidth="1"/>
    <col min="4611" max="4612" width="10.875" style="6" bestFit="1" customWidth="1"/>
    <col min="4613" max="4613" width="6.25" style="6" bestFit="1" customWidth="1"/>
    <col min="4614" max="4614" width="8.875" style="6" bestFit="1" customWidth="1"/>
    <col min="4615" max="4615" width="13.875" style="6" bestFit="1" customWidth="1"/>
    <col min="4616" max="4616" width="13.25" style="6" bestFit="1" customWidth="1"/>
    <col min="4617" max="4617" width="16" style="6" bestFit="1" customWidth="1"/>
    <col min="4618" max="4618" width="11.625" style="6" bestFit="1" customWidth="1"/>
    <col min="4619" max="4619" width="16.875" style="6" customWidth="1"/>
    <col min="4620" max="4620" width="13.25" style="6" customWidth="1"/>
    <col min="4621" max="4621" width="18.375" style="6" bestFit="1" customWidth="1"/>
    <col min="4622" max="4622" width="15" style="6" bestFit="1" customWidth="1"/>
    <col min="4623" max="4623" width="14.75" style="6" bestFit="1" customWidth="1"/>
    <col min="4624" max="4624" width="14.625" style="6" bestFit="1" customWidth="1"/>
    <col min="4625" max="4625" width="13.75" style="6" bestFit="1" customWidth="1"/>
    <col min="4626" max="4626" width="14.25" style="6" bestFit="1" customWidth="1"/>
    <col min="4627" max="4627" width="15.125" style="6" customWidth="1"/>
    <col min="4628" max="4628" width="20.5" style="6" bestFit="1" customWidth="1"/>
    <col min="4629" max="4629" width="27.875" style="6" bestFit="1" customWidth="1"/>
    <col min="4630" max="4630" width="6.875" style="6" bestFit="1" customWidth="1"/>
    <col min="4631" max="4631" width="5" style="6" bestFit="1" customWidth="1"/>
    <col min="4632" max="4632" width="8" style="6" bestFit="1" customWidth="1"/>
    <col min="4633" max="4633" width="11.875" style="6" bestFit="1" customWidth="1"/>
    <col min="4634" max="4862" width="9" style="6"/>
    <col min="4863" max="4863" width="3.875" style="6" bestFit="1" customWidth="1"/>
    <col min="4864" max="4864" width="16" style="6" bestFit="1" customWidth="1"/>
    <col min="4865" max="4865" width="16.625" style="6" bestFit="1" customWidth="1"/>
    <col min="4866" max="4866" width="13.5" style="6" bestFit="1" customWidth="1"/>
    <col min="4867" max="4868" width="10.875" style="6" bestFit="1" customWidth="1"/>
    <col min="4869" max="4869" width="6.25" style="6" bestFit="1" customWidth="1"/>
    <col min="4870" max="4870" width="8.875" style="6" bestFit="1" customWidth="1"/>
    <col min="4871" max="4871" width="13.875" style="6" bestFit="1" customWidth="1"/>
    <col min="4872" max="4872" width="13.25" style="6" bestFit="1" customWidth="1"/>
    <col min="4873" max="4873" width="16" style="6" bestFit="1" customWidth="1"/>
    <col min="4874" max="4874" width="11.625" style="6" bestFit="1" customWidth="1"/>
    <col min="4875" max="4875" width="16.875" style="6" customWidth="1"/>
    <col min="4876" max="4876" width="13.25" style="6" customWidth="1"/>
    <col min="4877" max="4877" width="18.375" style="6" bestFit="1" customWidth="1"/>
    <col min="4878" max="4878" width="15" style="6" bestFit="1" customWidth="1"/>
    <col min="4879" max="4879" width="14.75" style="6" bestFit="1" customWidth="1"/>
    <col min="4880" max="4880" width="14.625" style="6" bestFit="1" customWidth="1"/>
    <col min="4881" max="4881" width="13.75" style="6" bestFit="1" customWidth="1"/>
    <col min="4882" max="4882" width="14.25" style="6" bestFit="1" customWidth="1"/>
    <col min="4883" max="4883" width="15.125" style="6" customWidth="1"/>
    <col min="4884" max="4884" width="20.5" style="6" bestFit="1" customWidth="1"/>
    <col min="4885" max="4885" width="27.875" style="6" bestFit="1" customWidth="1"/>
    <col min="4886" max="4886" width="6.875" style="6" bestFit="1" customWidth="1"/>
    <col min="4887" max="4887" width="5" style="6" bestFit="1" customWidth="1"/>
    <col min="4888" max="4888" width="8" style="6" bestFit="1" customWidth="1"/>
    <col min="4889" max="4889" width="11.875" style="6" bestFit="1" customWidth="1"/>
    <col min="4890" max="5118" width="9" style="6"/>
    <col min="5119" max="5119" width="3.875" style="6" bestFit="1" customWidth="1"/>
    <col min="5120" max="5120" width="16" style="6" bestFit="1" customWidth="1"/>
    <col min="5121" max="5121" width="16.625" style="6" bestFit="1" customWidth="1"/>
    <col min="5122" max="5122" width="13.5" style="6" bestFit="1" customWidth="1"/>
    <col min="5123" max="5124" width="10.875" style="6" bestFit="1" customWidth="1"/>
    <col min="5125" max="5125" width="6.25" style="6" bestFit="1" customWidth="1"/>
    <col min="5126" max="5126" width="8.875" style="6" bestFit="1" customWidth="1"/>
    <col min="5127" max="5127" width="13.875" style="6" bestFit="1" customWidth="1"/>
    <col min="5128" max="5128" width="13.25" style="6" bestFit="1" customWidth="1"/>
    <col min="5129" max="5129" width="16" style="6" bestFit="1" customWidth="1"/>
    <col min="5130" max="5130" width="11.625" style="6" bestFit="1" customWidth="1"/>
    <col min="5131" max="5131" width="16.875" style="6" customWidth="1"/>
    <col min="5132" max="5132" width="13.25" style="6" customWidth="1"/>
    <col min="5133" max="5133" width="18.375" style="6" bestFit="1" customWidth="1"/>
    <col min="5134" max="5134" width="15" style="6" bestFit="1" customWidth="1"/>
    <col min="5135" max="5135" width="14.75" style="6" bestFit="1" customWidth="1"/>
    <col min="5136" max="5136" width="14.625" style="6" bestFit="1" customWidth="1"/>
    <col min="5137" max="5137" width="13.75" style="6" bestFit="1" customWidth="1"/>
    <col min="5138" max="5138" width="14.25" style="6" bestFit="1" customWidth="1"/>
    <col min="5139" max="5139" width="15.125" style="6" customWidth="1"/>
    <col min="5140" max="5140" width="20.5" style="6" bestFit="1" customWidth="1"/>
    <col min="5141" max="5141" width="27.875" style="6" bestFit="1" customWidth="1"/>
    <col min="5142" max="5142" width="6.875" style="6" bestFit="1" customWidth="1"/>
    <col min="5143" max="5143" width="5" style="6" bestFit="1" customWidth="1"/>
    <col min="5144" max="5144" width="8" style="6" bestFit="1" customWidth="1"/>
    <col min="5145" max="5145" width="11.875" style="6" bestFit="1" customWidth="1"/>
    <col min="5146" max="5374" width="9" style="6"/>
    <col min="5375" max="5375" width="3.875" style="6" bestFit="1" customWidth="1"/>
    <col min="5376" max="5376" width="16" style="6" bestFit="1" customWidth="1"/>
    <col min="5377" max="5377" width="16.625" style="6" bestFit="1" customWidth="1"/>
    <col min="5378" max="5378" width="13.5" style="6" bestFit="1" customWidth="1"/>
    <col min="5379" max="5380" width="10.875" style="6" bestFit="1" customWidth="1"/>
    <col min="5381" max="5381" width="6.25" style="6" bestFit="1" customWidth="1"/>
    <col min="5382" max="5382" width="8.875" style="6" bestFit="1" customWidth="1"/>
    <col min="5383" max="5383" width="13.875" style="6" bestFit="1" customWidth="1"/>
    <col min="5384" max="5384" width="13.25" style="6" bestFit="1" customWidth="1"/>
    <col min="5385" max="5385" width="16" style="6" bestFit="1" customWidth="1"/>
    <col min="5386" max="5386" width="11.625" style="6" bestFit="1" customWidth="1"/>
    <col min="5387" max="5387" width="16.875" style="6" customWidth="1"/>
    <col min="5388" max="5388" width="13.25" style="6" customWidth="1"/>
    <col min="5389" max="5389" width="18.375" style="6" bestFit="1" customWidth="1"/>
    <col min="5390" max="5390" width="15" style="6" bestFit="1" customWidth="1"/>
    <col min="5391" max="5391" width="14.75" style="6" bestFit="1" customWidth="1"/>
    <col min="5392" max="5392" width="14.625" style="6" bestFit="1" customWidth="1"/>
    <col min="5393" max="5393" width="13.75" style="6" bestFit="1" customWidth="1"/>
    <col min="5394" max="5394" width="14.25" style="6" bestFit="1" customWidth="1"/>
    <col min="5395" max="5395" width="15.125" style="6" customWidth="1"/>
    <col min="5396" max="5396" width="20.5" style="6" bestFit="1" customWidth="1"/>
    <col min="5397" max="5397" width="27.875" style="6" bestFit="1" customWidth="1"/>
    <col min="5398" max="5398" width="6.875" style="6" bestFit="1" customWidth="1"/>
    <col min="5399" max="5399" width="5" style="6" bestFit="1" customWidth="1"/>
    <col min="5400" max="5400" width="8" style="6" bestFit="1" customWidth="1"/>
    <col min="5401" max="5401" width="11.875" style="6" bestFit="1" customWidth="1"/>
    <col min="5402" max="5630" width="9" style="6"/>
    <col min="5631" max="5631" width="3.875" style="6" bestFit="1" customWidth="1"/>
    <col min="5632" max="5632" width="16" style="6" bestFit="1" customWidth="1"/>
    <col min="5633" max="5633" width="16.625" style="6" bestFit="1" customWidth="1"/>
    <col min="5634" max="5634" width="13.5" style="6" bestFit="1" customWidth="1"/>
    <col min="5635" max="5636" width="10.875" style="6" bestFit="1" customWidth="1"/>
    <col min="5637" max="5637" width="6.25" style="6" bestFit="1" customWidth="1"/>
    <col min="5638" max="5638" width="8.875" style="6" bestFit="1" customWidth="1"/>
    <col min="5639" max="5639" width="13.875" style="6" bestFit="1" customWidth="1"/>
    <col min="5640" max="5640" width="13.25" style="6" bestFit="1" customWidth="1"/>
    <col min="5641" max="5641" width="16" style="6" bestFit="1" customWidth="1"/>
    <col min="5642" max="5642" width="11.625" style="6" bestFit="1" customWidth="1"/>
    <col min="5643" max="5643" width="16.875" style="6" customWidth="1"/>
    <col min="5644" max="5644" width="13.25" style="6" customWidth="1"/>
    <col min="5645" max="5645" width="18.375" style="6" bestFit="1" customWidth="1"/>
    <col min="5646" max="5646" width="15" style="6" bestFit="1" customWidth="1"/>
    <col min="5647" max="5647" width="14.75" style="6" bestFit="1" customWidth="1"/>
    <col min="5648" max="5648" width="14.625" style="6" bestFit="1" customWidth="1"/>
    <col min="5649" max="5649" width="13.75" style="6" bestFit="1" customWidth="1"/>
    <col min="5650" max="5650" width="14.25" style="6" bestFit="1" customWidth="1"/>
    <col min="5651" max="5651" width="15.125" style="6" customWidth="1"/>
    <col min="5652" max="5652" width="20.5" style="6" bestFit="1" customWidth="1"/>
    <col min="5653" max="5653" width="27.875" style="6" bestFit="1" customWidth="1"/>
    <col min="5654" max="5654" width="6.875" style="6" bestFit="1" customWidth="1"/>
    <col min="5655" max="5655" width="5" style="6" bestFit="1" customWidth="1"/>
    <col min="5656" max="5656" width="8" style="6" bestFit="1" customWidth="1"/>
    <col min="5657" max="5657" width="11.875" style="6" bestFit="1" customWidth="1"/>
    <col min="5658" max="5886" width="9" style="6"/>
    <col min="5887" max="5887" width="3.875" style="6" bestFit="1" customWidth="1"/>
    <col min="5888" max="5888" width="16" style="6" bestFit="1" customWidth="1"/>
    <col min="5889" max="5889" width="16.625" style="6" bestFit="1" customWidth="1"/>
    <col min="5890" max="5890" width="13.5" style="6" bestFit="1" customWidth="1"/>
    <col min="5891" max="5892" width="10.875" style="6" bestFit="1" customWidth="1"/>
    <col min="5893" max="5893" width="6.25" style="6" bestFit="1" customWidth="1"/>
    <col min="5894" max="5894" width="8.875" style="6" bestFit="1" customWidth="1"/>
    <col min="5895" max="5895" width="13.875" style="6" bestFit="1" customWidth="1"/>
    <col min="5896" max="5896" width="13.25" style="6" bestFit="1" customWidth="1"/>
    <col min="5897" max="5897" width="16" style="6" bestFit="1" customWidth="1"/>
    <col min="5898" max="5898" width="11.625" style="6" bestFit="1" customWidth="1"/>
    <col min="5899" max="5899" width="16.875" style="6" customWidth="1"/>
    <col min="5900" max="5900" width="13.25" style="6" customWidth="1"/>
    <col min="5901" max="5901" width="18.375" style="6" bestFit="1" customWidth="1"/>
    <col min="5902" max="5902" width="15" style="6" bestFit="1" customWidth="1"/>
    <col min="5903" max="5903" width="14.75" style="6" bestFit="1" customWidth="1"/>
    <col min="5904" max="5904" width="14.625" style="6" bestFit="1" customWidth="1"/>
    <col min="5905" max="5905" width="13.75" style="6" bestFit="1" customWidth="1"/>
    <col min="5906" max="5906" width="14.25" style="6" bestFit="1" customWidth="1"/>
    <col min="5907" max="5907" width="15.125" style="6" customWidth="1"/>
    <col min="5908" max="5908" width="20.5" style="6" bestFit="1" customWidth="1"/>
    <col min="5909" max="5909" width="27.875" style="6" bestFit="1" customWidth="1"/>
    <col min="5910" max="5910" width="6.875" style="6" bestFit="1" customWidth="1"/>
    <col min="5911" max="5911" width="5" style="6" bestFit="1" customWidth="1"/>
    <col min="5912" max="5912" width="8" style="6" bestFit="1" customWidth="1"/>
    <col min="5913" max="5913" width="11.875" style="6" bestFit="1" customWidth="1"/>
    <col min="5914" max="6142" width="9" style="6"/>
    <col min="6143" max="6143" width="3.875" style="6" bestFit="1" customWidth="1"/>
    <col min="6144" max="6144" width="16" style="6" bestFit="1" customWidth="1"/>
    <col min="6145" max="6145" width="16.625" style="6" bestFit="1" customWidth="1"/>
    <col min="6146" max="6146" width="13.5" style="6" bestFit="1" customWidth="1"/>
    <col min="6147" max="6148" width="10.875" style="6" bestFit="1" customWidth="1"/>
    <col min="6149" max="6149" width="6.25" style="6" bestFit="1" customWidth="1"/>
    <col min="6150" max="6150" width="8.875" style="6" bestFit="1" customWidth="1"/>
    <col min="6151" max="6151" width="13.875" style="6" bestFit="1" customWidth="1"/>
    <col min="6152" max="6152" width="13.25" style="6" bestFit="1" customWidth="1"/>
    <col min="6153" max="6153" width="16" style="6" bestFit="1" customWidth="1"/>
    <col min="6154" max="6154" width="11.625" style="6" bestFit="1" customWidth="1"/>
    <col min="6155" max="6155" width="16.875" style="6" customWidth="1"/>
    <col min="6156" max="6156" width="13.25" style="6" customWidth="1"/>
    <col min="6157" max="6157" width="18.375" style="6" bestFit="1" customWidth="1"/>
    <col min="6158" max="6158" width="15" style="6" bestFit="1" customWidth="1"/>
    <col min="6159" max="6159" width="14.75" style="6" bestFit="1" customWidth="1"/>
    <col min="6160" max="6160" width="14.625" style="6" bestFit="1" customWidth="1"/>
    <col min="6161" max="6161" width="13.75" style="6" bestFit="1" customWidth="1"/>
    <col min="6162" max="6162" width="14.25" style="6" bestFit="1" customWidth="1"/>
    <col min="6163" max="6163" width="15.125" style="6" customWidth="1"/>
    <col min="6164" max="6164" width="20.5" style="6" bestFit="1" customWidth="1"/>
    <col min="6165" max="6165" width="27.875" style="6" bestFit="1" customWidth="1"/>
    <col min="6166" max="6166" width="6.875" style="6" bestFit="1" customWidth="1"/>
    <col min="6167" max="6167" width="5" style="6" bestFit="1" customWidth="1"/>
    <col min="6168" max="6168" width="8" style="6" bestFit="1" customWidth="1"/>
    <col min="6169" max="6169" width="11.875" style="6" bestFit="1" customWidth="1"/>
    <col min="6170" max="6398" width="9" style="6"/>
    <col min="6399" max="6399" width="3.875" style="6" bestFit="1" customWidth="1"/>
    <col min="6400" max="6400" width="16" style="6" bestFit="1" customWidth="1"/>
    <col min="6401" max="6401" width="16.625" style="6" bestFit="1" customWidth="1"/>
    <col min="6402" max="6402" width="13.5" style="6" bestFit="1" customWidth="1"/>
    <col min="6403" max="6404" width="10.875" style="6" bestFit="1" customWidth="1"/>
    <col min="6405" max="6405" width="6.25" style="6" bestFit="1" customWidth="1"/>
    <col min="6406" max="6406" width="8.875" style="6" bestFit="1" customWidth="1"/>
    <col min="6407" max="6407" width="13.875" style="6" bestFit="1" customWidth="1"/>
    <col min="6408" max="6408" width="13.25" style="6" bestFit="1" customWidth="1"/>
    <col min="6409" max="6409" width="16" style="6" bestFit="1" customWidth="1"/>
    <col min="6410" max="6410" width="11.625" style="6" bestFit="1" customWidth="1"/>
    <col min="6411" max="6411" width="16.875" style="6" customWidth="1"/>
    <col min="6412" max="6412" width="13.25" style="6" customWidth="1"/>
    <col min="6413" max="6413" width="18.375" style="6" bestFit="1" customWidth="1"/>
    <col min="6414" max="6414" width="15" style="6" bestFit="1" customWidth="1"/>
    <col min="6415" max="6415" width="14.75" style="6" bestFit="1" customWidth="1"/>
    <col min="6416" max="6416" width="14.625" style="6" bestFit="1" customWidth="1"/>
    <col min="6417" max="6417" width="13.75" style="6" bestFit="1" customWidth="1"/>
    <col min="6418" max="6418" width="14.25" style="6" bestFit="1" customWidth="1"/>
    <col min="6419" max="6419" width="15.125" style="6" customWidth="1"/>
    <col min="6420" max="6420" width="20.5" style="6" bestFit="1" customWidth="1"/>
    <col min="6421" max="6421" width="27.875" style="6" bestFit="1" customWidth="1"/>
    <col min="6422" max="6422" width="6.875" style="6" bestFit="1" customWidth="1"/>
    <col min="6423" max="6423" width="5" style="6" bestFit="1" customWidth="1"/>
    <col min="6424" max="6424" width="8" style="6" bestFit="1" customWidth="1"/>
    <col min="6425" max="6425" width="11.875" style="6" bestFit="1" customWidth="1"/>
    <col min="6426" max="6654" width="9" style="6"/>
    <col min="6655" max="6655" width="3.875" style="6" bestFit="1" customWidth="1"/>
    <col min="6656" max="6656" width="16" style="6" bestFit="1" customWidth="1"/>
    <col min="6657" max="6657" width="16.625" style="6" bestFit="1" customWidth="1"/>
    <col min="6658" max="6658" width="13.5" style="6" bestFit="1" customWidth="1"/>
    <col min="6659" max="6660" width="10.875" style="6" bestFit="1" customWidth="1"/>
    <col min="6661" max="6661" width="6.25" style="6" bestFit="1" customWidth="1"/>
    <col min="6662" max="6662" width="8.875" style="6" bestFit="1" customWidth="1"/>
    <col min="6663" max="6663" width="13.875" style="6" bestFit="1" customWidth="1"/>
    <col min="6664" max="6664" width="13.25" style="6" bestFit="1" customWidth="1"/>
    <col min="6665" max="6665" width="16" style="6" bestFit="1" customWidth="1"/>
    <col min="6666" max="6666" width="11.625" style="6" bestFit="1" customWidth="1"/>
    <col min="6667" max="6667" width="16.875" style="6" customWidth="1"/>
    <col min="6668" max="6668" width="13.25" style="6" customWidth="1"/>
    <col min="6669" max="6669" width="18.375" style="6" bestFit="1" customWidth="1"/>
    <col min="6670" max="6670" width="15" style="6" bestFit="1" customWidth="1"/>
    <col min="6671" max="6671" width="14.75" style="6" bestFit="1" customWidth="1"/>
    <col min="6672" max="6672" width="14.625" style="6" bestFit="1" customWidth="1"/>
    <col min="6673" max="6673" width="13.75" style="6" bestFit="1" customWidth="1"/>
    <col min="6674" max="6674" width="14.25" style="6" bestFit="1" customWidth="1"/>
    <col min="6675" max="6675" width="15.125" style="6" customWidth="1"/>
    <col min="6676" max="6676" width="20.5" style="6" bestFit="1" customWidth="1"/>
    <col min="6677" max="6677" width="27.875" style="6" bestFit="1" customWidth="1"/>
    <col min="6678" max="6678" width="6.875" style="6" bestFit="1" customWidth="1"/>
    <col min="6679" max="6679" width="5" style="6" bestFit="1" customWidth="1"/>
    <col min="6680" max="6680" width="8" style="6" bestFit="1" customWidth="1"/>
    <col min="6681" max="6681" width="11.875" style="6" bestFit="1" customWidth="1"/>
    <col min="6682" max="6910" width="9" style="6"/>
    <col min="6911" max="6911" width="3.875" style="6" bestFit="1" customWidth="1"/>
    <col min="6912" max="6912" width="16" style="6" bestFit="1" customWidth="1"/>
    <col min="6913" max="6913" width="16.625" style="6" bestFit="1" customWidth="1"/>
    <col min="6914" max="6914" width="13.5" style="6" bestFit="1" customWidth="1"/>
    <col min="6915" max="6916" width="10.875" style="6" bestFit="1" customWidth="1"/>
    <col min="6917" max="6917" width="6.25" style="6" bestFit="1" customWidth="1"/>
    <col min="6918" max="6918" width="8.875" style="6" bestFit="1" customWidth="1"/>
    <col min="6919" max="6919" width="13.875" style="6" bestFit="1" customWidth="1"/>
    <col min="6920" max="6920" width="13.25" style="6" bestFit="1" customWidth="1"/>
    <col min="6921" max="6921" width="16" style="6" bestFit="1" customWidth="1"/>
    <col min="6922" max="6922" width="11.625" style="6" bestFit="1" customWidth="1"/>
    <col min="6923" max="6923" width="16.875" style="6" customWidth="1"/>
    <col min="6924" max="6924" width="13.25" style="6" customWidth="1"/>
    <col min="6925" max="6925" width="18.375" style="6" bestFit="1" customWidth="1"/>
    <col min="6926" max="6926" width="15" style="6" bestFit="1" customWidth="1"/>
    <col min="6927" max="6927" width="14.75" style="6" bestFit="1" customWidth="1"/>
    <col min="6928" max="6928" width="14.625" style="6" bestFit="1" customWidth="1"/>
    <col min="6929" max="6929" width="13.75" style="6" bestFit="1" customWidth="1"/>
    <col min="6930" max="6930" width="14.25" style="6" bestFit="1" customWidth="1"/>
    <col min="6931" max="6931" width="15.125" style="6" customWidth="1"/>
    <col min="6932" max="6932" width="20.5" style="6" bestFit="1" customWidth="1"/>
    <col min="6933" max="6933" width="27.875" style="6" bestFit="1" customWidth="1"/>
    <col min="6934" max="6934" width="6.875" style="6" bestFit="1" customWidth="1"/>
    <col min="6935" max="6935" width="5" style="6" bestFit="1" customWidth="1"/>
    <col min="6936" max="6936" width="8" style="6" bestFit="1" customWidth="1"/>
    <col min="6937" max="6937" width="11.875" style="6" bestFit="1" customWidth="1"/>
    <col min="6938" max="7166" width="9" style="6"/>
    <col min="7167" max="7167" width="3.875" style="6" bestFit="1" customWidth="1"/>
    <col min="7168" max="7168" width="16" style="6" bestFit="1" customWidth="1"/>
    <col min="7169" max="7169" width="16.625" style="6" bestFit="1" customWidth="1"/>
    <col min="7170" max="7170" width="13.5" style="6" bestFit="1" customWidth="1"/>
    <col min="7171" max="7172" width="10.875" style="6" bestFit="1" customWidth="1"/>
    <col min="7173" max="7173" width="6.25" style="6" bestFit="1" customWidth="1"/>
    <col min="7174" max="7174" width="8.875" style="6" bestFit="1" customWidth="1"/>
    <col min="7175" max="7175" width="13.875" style="6" bestFit="1" customWidth="1"/>
    <col min="7176" max="7176" width="13.25" style="6" bestFit="1" customWidth="1"/>
    <col min="7177" max="7177" width="16" style="6" bestFit="1" customWidth="1"/>
    <col min="7178" max="7178" width="11.625" style="6" bestFit="1" customWidth="1"/>
    <col min="7179" max="7179" width="16.875" style="6" customWidth="1"/>
    <col min="7180" max="7180" width="13.25" style="6" customWidth="1"/>
    <col min="7181" max="7181" width="18.375" style="6" bestFit="1" customWidth="1"/>
    <col min="7182" max="7182" width="15" style="6" bestFit="1" customWidth="1"/>
    <col min="7183" max="7183" width="14.75" style="6" bestFit="1" customWidth="1"/>
    <col min="7184" max="7184" width="14.625" style="6" bestFit="1" customWidth="1"/>
    <col min="7185" max="7185" width="13.75" style="6" bestFit="1" customWidth="1"/>
    <col min="7186" max="7186" width="14.25" style="6" bestFit="1" customWidth="1"/>
    <col min="7187" max="7187" width="15.125" style="6" customWidth="1"/>
    <col min="7188" max="7188" width="20.5" style="6" bestFit="1" customWidth="1"/>
    <col min="7189" max="7189" width="27.875" style="6" bestFit="1" customWidth="1"/>
    <col min="7190" max="7190" width="6.875" style="6" bestFit="1" customWidth="1"/>
    <col min="7191" max="7191" width="5" style="6" bestFit="1" customWidth="1"/>
    <col min="7192" max="7192" width="8" style="6" bestFit="1" customWidth="1"/>
    <col min="7193" max="7193" width="11.875" style="6" bestFit="1" customWidth="1"/>
    <col min="7194" max="7422" width="9" style="6"/>
    <col min="7423" max="7423" width="3.875" style="6" bestFit="1" customWidth="1"/>
    <col min="7424" max="7424" width="16" style="6" bestFit="1" customWidth="1"/>
    <col min="7425" max="7425" width="16.625" style="6" bestFit="1" customWidth="1"/>
    <col min="7426" max="7426" width="13.5" style="6" bestFit="1" customWidth="1"/>
    <col min="7427" max="7428" width="10.875" style="6" bestFit="1" customWidth="1"/>
    <col min="7429" max="7429" width="6.25" style="6" bestFit="1" customWidth="1"/>
    <col min="7430" max="7430" width="8.875" style="6" bestFit="1" customWidth="1"/>
    <col min="7431" max="7431" width="13.875" style="6" bestFit="1" customWidth="1"/>
    <col min="7432" max="7432" width="13.25" style="6" bestFit="1" customWidth="1"/>
    <col min="7433" max="7433" width="16" style="6" bestFit="1" customWidth="1"/>
    <col min="7434" max="7434" width="11.625" style="6" bestFit="1" customWidth="1"/>
    <col min="7435" max="7435" width="16.875" style="6" customWidth="1"/>
    <col min="7436" max="7436" width="13.25" style="6" customWidth="1"/>
    <col min="7437" max="7437" width="18.375" style="6" bestFit="1" customWidth="1"/>
    <col min="7438" max="7438" width="15" style="6" bestFit="1" customWidth="1"/>
    <col min="7439" max="7439" width="14.75" style="6" bestFit="1" customWidth="1"/>
    <col min="7440" max="7440" width="14.625" style="6" bestFit="1" customWidth="1"/>
    <col min="7441" max="7441" width="13.75" style="6" bestFit="1" customWidth="1"/>
    <col min="7442" max="7442" width="14.25" style="6" bestFit="1" customWidth="1"/>
    <col min="7443" max="7443" width="15.125" style="6" customWidth="1"/>
    <col min="7444" max="7444" width="20.5" style="6" bestFit="1" customWidth="1"/>
    <col min="7445" max="7445" width="27.875" style="6" bestFit="1" customWidth="1"/>
    <col min="7446" max="7446" width="6.875" style="6" bestFit="1" customWidth="1"/>
    <col min="7447" max="7447" width="5" style="6" bestFit="1" customWidth="1"/>
    <col min="7448" max="7448" width="8" style="6" bestFit="1" customWidth="1"/>
    <col min="7449" max="7449" width="11.875" style="6" bestFit="1" customWidth="1"/>
    <col min="7450" max="7678" width="9" style="6"/>
    <col min="7679" max="7679" width="3.875" style="6" bestFit="1" customWidth="1"/>
    <col min="7680" max="7680" width="16" style="6" bestFit="1" customWidth="1"/>
    <col min="7681" max="7681" width="16.625" style="6" bestFit="1" customWidth="1"/>
    <col min="7682" max="7682" width="13.5" style="6" bestFit="1" customWidth="1"/>
    <col min="7683" max="7684" width="10.875" style="6" bestFit="1" customWidth="1"/>
    <col min="7685" max="7685" width="6.25" style="6" bestFit="1" customWidth="1"/>
    <col min="7686" max="7686" width="8.875" style="6" bestFit="1" customWidth="1"/>
    <col min="7687" max="7687" width="13.875" style="6" bestFit="1" customWidth="1"/>
    <col min="7688" max="7688" width="13.25" style="6" bestFit="1" customWidth="1"/>
    <col min="7689" max="7689" width="16" style="6" bestFit="1" customWidth="1"/>
    <col min="7690" max="7690" width="11.625" style="6" bestFit="1" customWidth="1"/>
    <col min="7691" max="7691" width="16.875" style="6" customWidth="1"/>
    <col min="7692" max="7692" width="13.25" style="6" customWidth="1"/>
    <col min="7693" max="7693" width="18.375" style="6" bestFit="1" customWidth="1"/>
    <col min="7694" max="7694" width="15" style="6" bestFit="1" customWidth="1"/>
    <col min="7695" max="7695" width="14.75" style="6" bestFit="1" customWidth="1"/>
    <col min="7696" max="7696" width="14.625" style="6" bestFit="1" customWidth="1"/>
    <col min="7697" max="7697" width="13.75" style="6" bestFit="1" customWidth="1"/>
    <col min="7698" max="7698" width="14.25" style="6" bestFit="1" customWidth="1"/>
    <col min="7699" max="7699" width="15.125" style="6" customWidth="1"/>
    <col min="7700" max="7700" width="20.5" style="6" bestFit="1" customWidth="1"/>
    <col min="7701" max="7701" width="27.875" style="6" bestFit="1" customWidth="1"/>
    <col min="7702" max="7702" width="6.875" style="6" bestFit="1" customWidth="1"/>
    <col min="7703" max="7703" width="5" style="6" bestFit="1" customWidth="1"/>
    <col min="7704" max="7704" width="8" style="6" bestFit="1" customWidth="1"/>
    <col min="7705" max="7705" width="11.875" style="6" bestFit="1" customWidth="1"/>
    <col min="7706" max="7934" width="9" style="6"/>
    <col min="7935" max="7935" width="3.875" style="6" bestFit="1" customWidth="1"/>
    <col min="7936" max="7936" width="16" style="6" bestFit="1" customWidth="1"/>
    <col min="7937" max="7937" width="16.625" style="6" bestFit="1" customWidth="1"/>
    <col min="7938" max="7938" width="13.5" style="6" bestFit="1" customWidth="1"/>
    <col min="7939" max="7940" width="10.875" style="6" bestFit="1" customWidth="1"/>
    <col min="7941" max="7941" width="6.25" style="6" bestFit="1" customWidth="1"/>
    <col min="7942" max="7942" width="8.875" style="6" bestFit="1" customWidth="1"/>
    <col min="7943" max="7943" width="13.875" style="6" bestFit="1" customWidth="1"/>
    <col min="7944" max="7944" width="13.25" style="6" bestFit="1" customWidth="1"/>
    <col min="7945" max="7945" width="16" style="6" bestFit="1" customWidth="1"/>
    <col min="7946" max="7946" width="11.625" style="6" bestFit="1" customWidth="1"/>
    <col min="7947" max="7947" width="16.875" style="6" customWidth="1"/>
    <col min="7948" max="7948" width="13.25" style="6" customWidth="1"/>
    <col min="7949" max="7949" width="18.375" style="6" bestFit="1" customWidth="1"/>
    <col min="7950" max="7950" width="15" style="6" bestFit="1" customWidth="1"/>
    <col min="7951" max="7951" width="14.75" style="6" bestFit="1" customWidth="1"/>
    <col min="7952" max="7952" width="14.625" style="6" bestFit="1" customWidth="1"/>
    <col min="7953" max="7953" width="13.75" style="6" bestFit="1" customWidth="1"/>
    <col min="7954" max="7954" width="14.25" style="6" bestFit="1" customWidth="1"/>
    <col min="7955" max="7955" width="15.125" style="6" customWidth="1"/>
    <col min="7956" max="7956" width="20.5" style="6" bestFit="1" customWidth="1"/>
    <col min="7957" max="7957" width="27.875" style="6" bestFit="1" customWidth="1"/>
    <col min="7958" max="7958" width="6.875" style="6" bestFit="1" customWidth="1"/>
    <col min="7959" max="7959" width="5" style="6" bestFit="1" customWidth="1"/>
    <col min="7960" max="7960" width="8" style="6" bestFit="1" customWidth="1"/>
    <col min="7961" max="7961" width="11.875" style="6" bestFit="1" customWidth="1"/>
    <col min="7962" max="8190" width="9" style="6"/>
    <col min="8191" max="8191" width="3.875" style="6" bestFit="1" customWidth="1"/>
    <col min="8192" max="8192" width="16" style="6" bestFit="1" customWidth="1"/>
    <col min="8193" max="8193" width="16.625" style="6" bestFit="1" customWidth="1"/>
    <col min="8194" max="8194" width="13.5" style="6" bestFit="1" customWidth="1"/>
    <col min="8195" max="8196" width="10.875" style="6" bestFit="1" customWidth="1"/>
    <col min="8197" max="8197" width="6.25" style="6" bestFit="1" customWidth="1"/>
    <col min="8198" max="8198" width="8.875" style="6" bestFit="1" customWidth="1"/>
    <col min="8199" max="8199" width="13.875" style="6" bestFit="1" customWidth="1"/>
    <col min="8200" max="8200" width="13.25" style="6" bestFit="1" customWidth="1"/>
    <col min="8201" max="8201" width="16" style="6" bestFit="1" customWidth="1"/>
    <col min="8202" max="8202" width="11.625" style="6" bestFit="1" customWidth="1"/>
    <col min="8203" max="8203" width="16.875" style="6" customWidth="1"/>
    <col min="8204" max="8204" width="13.25" style="6" customWidth="1"/>
    <col min="8205" max="8205" width="18.375" style="6" bestFit="1" customWidth="1"/>
    <col min="8206" max="8206" width="15" style="6" bestFit="1" customWidth="1"/>
    <col min="8207" max="8207" width="14.75" style="6" bestFit="1" customWidth="1"/>
    <col min="8208" max="8208" width="14.625" style="6" bestFit="1" customWidth="1"/>
    <col min="8209" max="8209" width="13.75" style="6" bestFit="1" customWidth="1"/>
    <col min="8210" max="8210" width="14.25" style="6" bestFit="1" customWidth="1"/>
    <col min="8211" max="8211" width="15.125" style="6" customWidth="1"/>
    <col min="8212" max="8212" width="20.5" style="6" bestFit="1" customWidth="1"/>
    <col min="8213" max="8213" width="27.875" style="6" bestFit="1" customWidth="1"/>
    <col min="8214" max="8214" width="6.875" style="6" bestFit="1" customWidth="1"/>
    <col min="8215" max="8215" width="5" style="6" bestFit="1" customWidth="1"/>
    <col min="8216" max="8216" width="8" style="6" bestFit="1" customWidth="1"/>
    <col min="8217" max="8217" width="11.875" style="6" bestFit="1" customWidth="1"/>
    <col min="8218" max="8446" width="9" style="6"/>
    <col min="8447" max="8447" width="3.875" style="6" bestFit="1" customWidth="1"/>
    <col min="8448" max="8448" width="16" style="6" bestFit="1" customWidth="1"/>
    <col min="8449" max="8449" width="16.625" style="6" bestFit="1" customWidth="1"/>
    <col min="8450" max="8450" width="13.5" style="6" bestFit="1" customWidth="1"/>
    <col min="8451" max="8452" width="10.875" style="6" bestFit="1" customWidth="1"/>
    <col min="8453" max="8453" width="6.25" style="6" bestFit="1" customWidth="1"/>
    <col min="8454" max="8454" width="8.875" style="6" bestFit="1" customWidth="1"/>
    <col min="8455" max="8455" width="13.875" style="6" bestFit="1" customWidth="1"/>
    <col min="8456" max="8456" width="13.25" style="6" bestFit="1" customWidth="1"/>
    <col min="8457" max="8457" width="16" style="6" bestFit="1" customWidth="1"/>
    <col min="8458" max="8458" width="11.625" style="6" bestFit="1" customWidth="1"/>
    <col min="8459" max="8459" width="16.875" style="6" customWidth="1"/>
    <col min="8460" max="8460" width="13.25" style="6" customWidth="1"/>
    <col min="8461" max="8461" width="18.375" style="6" bestFit="1" customWidth="1"/>
    <col min="8462" max="8462" width="15" style="6" bestFit="1" customWidth="1"/>
    <col min="8463" max="8463" width="14.75" style="6" bestFit="1" customWidth="1"/>
    <col min="8464" max="8464" width="14.625" style="6" bestFit="1" customWidth="1"/>
    <col min="8465" max="8465" width="13.75" style="6" bestFit="1" customWidth="1"/>
    <col min="8466" max="8466" width="14.25" style="6" bestFit="1" customWidth="1"/>
    <col min="8467" max="8467" width="15.125" style="6" customWidth="1"/>
    <col min="8468" max="8468" width="20.5" style="6" bestFit="1" customWidth="1"/>
    <col min="8469" max="8469" width="27.875" style="6" bestFit="1" customWidth="1"/>
    <col min="8470" max="8470" width="6.875" style="6" bestFit="1" customWidth="1"/>
    <col min="8471" max="8471" width="5" style="6" bestFit="1" customWidth="1"/>
    <col min="8472" max="8472" width="8" style="6" bestFit="1" customWidth="1"/>
    <col min="8473" max="8473" width="11.875" style="6" bestFit="1" customWidth="1"/>
    <col min="8474" max="8702" width="9" style="6"/>
    <col min="8703" max="8703" width="3.875" style="6" bestFit="1" customWidth="1"/>
    <col min="8704" max="8704" width="16" style="6" bestFit="1" customWidth="1"/>
    <col min="8705" max="8705" width="16.625" style="6" bestFit="1" customWidth="1"/>
    <col min="8706" max="8706" width="13.5" style="6" bestFit="1" customWidth="1"/>
    <col min="8707" max="8708" width="10.875" style="6" bestFit="1" customWidth="1"/>
    <col min="8709" max="8709" width="6.25" style="6" bestFit="1" customWidth="1"/>
    <col min="8710" max="8710" width="8.875" style="6" bestFit="1" customWidth="1"/>
    <col min="8711" max="8711" width="13.875" style="6" bestFit="1" customWidth="1"/>
    <col min="8712" max="8712" width="13.25" style="6" bestFit="1" customWidth="1"/>
    <col min="8713" max="8713" width="16" style="6" bestFit="1" customWidth="1"/>
    <col min="8714" max="8714" width="11.625" style="6" bestFit="1" customWidth="1"/>
    <col min="8715" max="8715" width="16.875" style="6" customWidth="1"/>
    <col min="8716" max="8716" width="13.25" style="6" customWidth="1"/>
    <col min="8717" max="8717" width="18.375" style="6" bestFit="1" customWidth="1"/>
    <col min="8718" max="8718" width="15" style="6" bestFit="1" customWidth="1"/>
    <col min="8719" max="8719" width="14.75" style="6" bestFit="1" customWidth="1"/>
    <col min="8720" max="8720" width="14.625" style="6" bestFit="1" customWidth="1"/>
    <col min="8721" max="8721" width="13.75" style="6" bestFit="1" customWidth="1"/>
    <col min="8722" max="8722" width="14.25" style="6" bestFit="1" customWidth="1"/>
    <col min="8723" max="8723" width="15.125" style="6" customWidth="1"/>
    <col min="8724" max="8724" width="20.5" style="6" bestFit="1" customWidth="1"/>
    <col min="8725" max="8725" width="27.875" style="6" bestFit="1" customWidth="1"/>
    <col min="8726" max="8726" width="6.875" style="6" bestFit="1" customWidth="1"/>
    <col min="8727" max="8727" width="5" style="6" bestFit="1" customWidth="1"/>
    <col min="8728" max="8728" width="8" style="6" bestFit="1" customWidth="1"/>
    <col min="8729" max="8729" width="11.875" style="6" bestFit="1" customWidth="1"/>
    <col min="8730" max="8958" width="9" style="6"/>
    <col min="8959" max="8959" width="3.875" style="6" bestFit="1" customWidth="1"/>
    <col min="8960" max="8960" width="16" style="6" bestFit="1" customWidth="1"/>
    <col min="8961" max="8961" width="16.625" style="6" bestFit="1" customWidth="1"/>
    <col min="8962" max="8962" width="13.5" style="6" bestFit="1" customWidth="1"/>
    <col min="8963" max="8964" width="10.875" style="6" bestFit="1" customWidth="1"/>
    <col min="8965" max="8965" width="6.25" style="6" bestFit="1" customWidth="1"/>
    <col min="8966" max="8966" width="8.875" style="6" bestFit="1" customWidth="1"/>
    <col min="8967" max="8967" width="13.875" style="6" bestFit="1" customWidth="1"/>
    <col min="8968" max="8968" width="13.25" style="6" bestFit="1" customWidth="1"/>
    <col min="8969" max="8969" width="16" style="6" bestFit="1" customWidth="1"/>
    <col min="8970" max="8970" width="11.625" style="6" bestFit="1" customWidth="1"/>
    <col min="8971" max="8971" width="16.875" style="6" customWidth="1"/>
    <col min="8972" max="8972" width="13.25" style="6" customWidth="1"/>
    <col min="8973" max="8973" width="18.375" style="6" bestFit="1" customWidth="1"/>
    <col min="8974" max="8974" width="15" style="6" bestFit="1" customWidth="1"/>
    <col min="8975" max="8975" width="14.75" style="6" bestFit="1" customWidth="1"/>
    <col min="8976" max="8976" width="14.625" style="6" bestFit="1" customWidth="1"/>
    <col min="8977" max="8977" width="13.75" style="6" bestFit="1" customWidth="1"/>
    <col min="8978" max="8978" width="14.25" style="6" bestFit="1" customWidth="1"/>
    <col min="8979" max="8979" width="15.125" style="6" customWidth="1"/>
    <col min="8980" max="8980" width="20.5" style="6" bestFit="1" customWidth="1"/>
    <col min="8981" max="8981" width="27.875" style="6" bestFit="1" customWidth="1"/>
    <col min="8982" max="8982" width="6.875" style="6" bestFit="1" customWidth="1"/>
    <col min="8983" max="8983" width="5" style="6" bestFit="1" customWidth="1"/>
    <col min="8984" max="8984" width="8" style="6" bestFit="1" customWidth="1"/>
    <col min="8985" max="8985" width="11.875" style="6" bestFit="1" customWidth="1"/>
    <col min="8986" max="9214" width="9" style="6"/>
    <col min="9215" max="9215" width="3.875" style="6" bestFit="1" customWidth="1"/>
    <col min="9216" max="9216" width="16" style="6" bestFit="1" customWidth="1"/>
    <col min="9217" max="9217" width="16.625" style="6" bestFit="1" customWidth="1"/>
    <col min="9218" max="9218" width="13.5" style="6" bestFit="1" customWidth="1"/>
    <col min="9219" max="9220" width="10.875" style="6" bestFit="1" customWidth="1"/>
    <col min="9221" max="9221" width="6.25" style="6" bestFit="1" customWidth="1"/>
    <col min="9222" max="9222" width="8.875" style="6" bestFit="1" customWidth="1"/>
    <col min="9223" max="9223" width="13.875" style="6" bestFit="1" customWidth="1"/>
    <col min="9224" max="9224" width="13.25" style="6" bestFit="1" customWidth="1"/>
    <col min="9225" max="9225" width="16" style="6" bestFit="1" customWidth="1"/>
    <col min="9226" max="9226" width="11.625" style="6" bestFit="1" customWidth="1"/>
    <col min="9227" max="9227" width="16.875" style="6" customWidth="1"/>
    <col min="9228" max="9228" width="13.25" style="6" customWidth="1"/>
    <col min="9229" max="9229" width="18.375" style="6" bestFit="1" customWidth="1"/>
    <col min="9230" max="9230" width="15" style="6" bestFit="1" customWidth="1"/>
    <col min="9231" max="9231" width="14.75" style="6" bestFit="1" customWidth="1"/>
    <col min="9232" max="9232" width="14.625" style="6" bestFit="1" customWidth="1"/>
    <col min="9233" max="9233" width="13.75" style="6" bestFit="1" customWidth="1"/>
    <col min="9234" max="9234" width="14.25" style="6" bestFit="1" customWidth="1"/>
    <col min="9235" max="9235" width="15.125" style="6" customWidth="1"/>
    <col min="9236" max="9236" width="20.5" style="6" bestFit="1" customWidth="1"/>
    <col min="9237" max="9237" width="27.875" style="6" bestFit="1" customWidth="1"/>
    <col min="9238" max="9238" width="6.875" style="6" bestFit="1" customWidth="1"/>
    <col min="9239" max="9239" width="5" style="6" bestFit="1" customWidth="1"/>
    <col min="9240" max="9240" width="8" style="6" bestFit="1" customWidth="1"/>
    <col min="9241" max="9241" width="11.875" style="6" bestFit="1" customWidth="1"/>
    <col min="9242" max="9470" width="9" style="6"/>
    <col min="9471" max="9471" width="3.875" style="6" bestFit="1" customWidth="1"/>
    <col min="9472" max="9472" width="16" style="6" bestFit="1" customWidth="1"/>
    <col min="9473" max="9473" width="16.625" style="6" bestFit="1" customWidth="1"/>
    <col min="9474" max="9474" width="13.5" style="6" bestFit="1" customWidth="1"/>
    <col min="9475" max="9476" width="10.875" style="6" bestFit="1" customWidth="1"/>
    <col min="9477" max="9477" width="6.25" style="6" bestFit="1" customWidth="1"/>
    <col min="9478" max="9478" width="8.875" style="6" bestFit="1" customWidth="1"/>
    <col min="9479" max="9479" width="13.875" style="6" bestFit="1" customWidth="1"/>
    <col min="9480" max="9480" width="13.25" style="6" bestFit="1" customWidth="1"/>
    <col min="9481" max="9481" width="16" style="6" bestFit="1" customWidth="1"/>
    <col min="9482" max="9482" width="11.625" style="6" bestFit="1" customWidth="1"/>
    <col min="9483" max="9483" width="16.875" style="6" customWidth="1"/>
    <col min="9484" max="9484" width="13.25" style="6" customWidth="1"/>
    <col min="9485" max="9485" width="18.375" style="6" bestFit="1" customWidth="1"/>
    <col min="9486" max="9486" width="15" style="6" bestFit="1" customWidth="1"/>
    <col min="9487" max="9487" width="14.75" style="6" bestFit="1" customWidth="1"/>
    <col min="9488" max="9488" width="14.625" style="6" bestFit="1" customWidth="1"/>
    <col min="9489" max="9489" width="13.75" style="6" bestFit="1" customWidth="1"/>
    <col min="9490" max="9490" width="14.25" style="6" bestFit="1" customWidth="1"/>
    <col min="9491" max="9491" width="15.125" style="6" customWidth="1"/>
    <col min="9492" max="9492" width="20.5" style="6" bestFit="1" customWidth="1"/>
    <col min="9493" max="9493" width="27.875" style="6" bestFit="1" customWidth="1"/>
    <col min="9494" max="9494" width="6.875" style="6" bestFit="1" customWidth="1"/>
    <col min="9495" max="9495" width="5" style="6" bestFit="1" customWidth="1"/>
    <col min="9496" max="9496" width="8" style="6" bestFit="1" customWidth="1"/>
    <col min="9497" max="9497" width="11.875" style="6" bestFit="1" customWidth="1"/>
    <col min="9498" max="9726" width="9" style="6"/>
    <col min="9727" max="9727" width="3.875" style="6" bestFit="1" customWidth="1"/>
    <col min="9728" max="9728" width="16" style="6" bestFit="1" customWidth="1"/>
    <col min="9729" max="9729" width="16.625" style="6" bestFit="1" customWidth="1"/>
    <col min="9730" max="9730" width="13.5" style="6" bestFit="1" customWidth="1"/>
    <col min="9731" max="9732" width="10.875" style="6" bestFit="1" customWidth="1"/>
    <col min="9733" max="9733" width="6.25" style="6" bestFit="1" customWidth="1"/>
    <col min="9734" max="9734" width="8.875" style="6" bestFit="1" customWidth="1"/>
    <col min="9735" max="9735" width="13.875" style="6" bestFit="1" customWidth="1"/>
    <col min="9736" max="9736" width="13.25" style="6" bestFit="1" customWidth="1"/>
    <col min="9737" max="9737" width="16" style="6" bestFit="1" customWidth="1"/>
    <col min="9738" max="9738" width="11.625" style="6" bestFit="1" customWidth="1"/>
    <col min="9739" max="9739" width="16.875" style="6" customWidth="1"/>
    <col min="9740" max="9740" width="13.25" style="6" customWidth="1"/>
    <col min="9741" max="9741" width="18.375" style="6" bestFit="1" customWidth="1"/>
    <col min="9742" max="9742" width="15" style="6" bestFit="1" customWidth="1"/>
    <col min="9743" max="9743" width="14.75" style="6" bestFit="1" customWidth="1"/>
    <col min="9744" max="9744" width="14.625" style="6" bestFit="1" customWidth="1"/>
    <col min="9745" max="9745" width="13.75" style="6" bestFit="1" customWidth="1"/>
    <col min="9746" max="9746" width="14.25" style="6" bestFit="1" customWidth="1"/>
    <col min="9747" max="9747" width="15.125" style="6" customWidth="1"/>
    <col min="9748" max="9748" width="20.5" style="6" bestFit="1" customWidth="1"/>
    <col min="9749" max="9749" width="27.875" style="6" bestFit="1" customWidth="1"/>
    <col min="9750" max="9750" width="6.875" style="6" bestFit="1" customWidth="1"/>
    <col min="9751" max="9751" width="5" style="6" bestFit="1" customWidth="1"/>
    <col min="9752" max="9752" width="8" style="6" bestFit="1" customWidth="1"/>
    <col min="9753" max="9753" width="11.875" style="6" bestFit="1" customWidth="1"/>
    <col min="9754" max="9982" width="9" style="6"/>
    <col min="9983" max="9983" width="3.875" style="6" bestFit="1" customWidth="1"/>
    <col min="9984" max="9984" width="16" style="6" bestFit="1" customWidth="1"/>
    <col min="9985" max="9985" width="16.625" style="6" bestFit="1" customWidth="1"/>
    <col min="9986" max="9986" width="13.5" style="6" bestFit="1" customWidth="1"/>
    <col min="9987" max="9988" width="10.875" style="6" bestFit="1" customWidth="1"/>
    <col min="9989" max="9989" width="6.25" style="6" bestFit="1" customWidth="1"/>
    <col min="9990" max="9990" width="8.875" style="6" bestFit="1" customWidth="1"/>
    <col min="9991" max="9991" width="13.875" style="6" bestFit="1" customWidth="1"/>
    <col min="9992" max="9992" width="13.25" style="6" bestFit="1" customWidth="1"/>
    <col min="9993" max="9993" width="16" style="6" bestFit="1" customWidth="1"/>
    <col min="9994" max="9994" width="11.625" style="6" bestFit="1" customWidth="1"/>
    <col min="9995" max="9995" width="16.875" style="6" customWidth="1"/>
    <col min="9996" max="9996" width="13.25" style="6" customWidth="1"/>
    <col min="9997" max="9997" width="18.375" style="6" bestFit="1" customWidth="1"/>
    <col min="9998" max="9998" width="15" style="6" bestFit="1" customWidth="1"/>
    <col min="9999" max="9999" width="14.75" style="6" bestFit="1" customWidth="1"/>
    <col min="10000" max="10000" width="14.625" style="6" bestFit="1" customWidth="1"/>
    <col min="10001" max="10001" width="13.75" style="6" bestFit="1" customWidth="1"/>
    <col min="10002" max="10002" width="14.25" style="6" bestFit="1" customWidth="1"/>
    <col min="10003" max="10003" width="15.125" style="6" customWidth="1"/>
    <col min="10004" max="10004" width="20.5" style="6" bestFit="1" customWidth="1"/>
    <col min="10005" max="10005" width="27.875" style="6" bestFit="1" customWidth="1"/>
    <col min="10006" max="10006" width="6.875" style="6" bestFit="1" customWidth="1"/>
    <col min="10007" max="10007" width="5" style="6" bestFit="1" customWidth="1"/>
    <col min="10008" max="10008" width="8" style="6" bestFit="1" customWidth="1"/>
    <col min="10009" max="10009" width="11.875" style="6" bestFit="1" customWidth="1"/>
    <col min="10010" max="10238" width="9" style="6"/>
    <col min="10239" max="10239" width="3.875" style="6" bestFit="1" customWidth="1"/>
    <col min="10240" max="10240" width="16" style="6" bestFit="1" customWidth="1"/>
    <col min="10241" max="10241" width="16.625" style="6" bestFit="1" customWidth="1"/>
    <col min="10242" max="10242" width="13.5" style="6" bestFit="1" customWidth="1"/>
    <col min="10243" max="10244" width="10.875" style="6" bestFit="1" customWidth="1"/>
    <col min="10245" max="10245" width="6.25" style="6" bestFit="1" customWidth="1"/>
    <col min="10246" max="10246" width="8.875" style="6" bestFit="1" customWidth="1"/>
    <col min="10247" max="10247" width="13.875" style="6" bestFit="1" customWidth="1"/>
    <col min="10248" max="10248" width="13.25" style="6" bestFit="1" customWidth="1"/>
    <col min="10249" max="10249" width="16" style="6" bestFit="1" customWidth="1"/>
    <col min="10250" max="10250" width="11.625" style="6" bestFit="1" customWidth="1"/>
    <col min="10251" max="10251" width="16.875" style="6" customWidth="1"/>
    <col min="10252" max="10252" width="13.25" style="6" customWidth="1"/>
    <col min="10253" max="10253" width="18.375" style="6" bestFit="1" customWidth="1"/>
    <col min="10254" max="10254" width="15" style="6" bestFit="1" customWidth="1"/>
    <col min="10255" max="10255" width="14.75" style="6" bestFit="1" customWidth="1"/>
    <col min="10256" max="10256" width="14.625" style="6" bestFit="1" customWidth="1"/>
    <col min="10257" max="10257" width="13.75" style="6" bestFit="1" customWidth="1"/>
    <col min="10258" max="10258" width="14.25" style="6" bestFit="1" customWidth="1"/>
    <col min="10259" max="10259" width="15.125" style="6" customWidth="1"/>
    <col min="10260" max="10260" width="20.5" style="6" bestFit="1" customWidth="1"/>
    <col min="10261" max="10261" width="27.875" style="6" bestFit="1" customWidth="1"/>
    <col min="10262" max="10262" width="6.875" style="6" bestFit="1" customWidth="1"/>
    <col min="10263" max="10263" width="5" style="6" bestFit="1" customWidth="1"/>
    <col min="10264" max="10264" width="8" style="6" bestFit="1" customWidth="1"/>
    <col min="10265" max="10265" width="11.875" style="6" bestFit="1" customWidth="1"/>
    <col min="10266" max="10494" width="9" style="6"/>
    <col min="10495" max="10495" width="3.875" style="6" bestFit="1" customWidth="1"/>
    <col min="10496" max="10496" width="16" style="6" bestFit="1" customWidth="1"/>
    <col min="10497" max="10497" width="16.625" style="6" bestFit="1" customWidth="1"/>
    <col min="10498" max="10498" width="13.5" style="6" bestFit="1" customWidth="1"/>
    <col min="10499" max="10500" width="10.875" style="6" bestFit="1" customWidth="1"/>
    <col min="10501" max="10501" width="6.25" style="6" bestFit="1" customWidth="1"/>
    <col min="10502" max="10502" width="8.875" style="6" bestFit="1" customWidth="1"/>
    <col min="10503" max="10503" width="13.875" style="6" bestFit="1" customWidth="1"/>
    <col min="10504" max="10504" width="13.25" style="6" bestFit="1" customWidth="1"/>
    <col min="10505" max="10505" width="16" style="6" bestFit="1" customWidth="1"/>
    <col min="10506" max="10506" width="11.625" style="6" bestFit="1" customWidth="1"/>
    <col min="10507" max="10507" width="16.875" style="6" customWidth="1"/>
    <col min="10508" max="10508" width="13.25" style="6" customWidth="1"/>
    <col min="10509" max="10509" width="18.375" style="6" bestFit="1" customWidth="1"/>
    <col min="10510" max="10510" width="15" style="6" bestFit="1" customWidth="1"/>
    <col min="10511" max="10511" width="14.75" style="6" bestFit="1" customWidth="1"/>
    <col min="10512" max="10512" width="14.625" style="6" bestFit="1" customWidth="1"/>
    <col min="10513" max="10513" width="13.75" style="6" bestFit="1" customWidth="1"/>
    <col min="10514" max="10514" width="14.25" style="6" bestFit="1" customWidth="1"/>
    <col min="10515" max="10515" width="15.125" style="6" customWidth="1"/>
    <col min="10516" max="10516" width="20.5" style="6" bestFit="1" customWidth="1"/>
    <col min="10517" max="10517" width="27.875" style="6" bestFit="1" customWidth="1"/>
    <col min="10518" max="10518" width="6.875" style="6" bestFit="1" customWidth="1"/>
    <col min="10519" max="10519" width="5" style="6" bestFit="1" customWidth="1"/>
    <col min="10520" max="10520" width="8" style="6" bestFit="1" customWidth="1"/>
    <col min="10521" max="10521" width="11.875" style="6" bestFit="1" customWidth="1"/>
    <col min="10522" max="10750" width="9" style="6"/>
    <col min="10751" max="10751" width="3.875" style="6" bestFit="1" customWidth="1"/>
    <col min="10752" max="10752" width="16" style="6" bestFit="1" customWidth="1"/>
    <col min="10753" max="10753" width="16.625" style="6" bestFit="1" customWidth="1"/>
    <col min="10754" max="10754" width="13.5" style="6" bestFit="1" customWidth="1"/>
    <col min="10755" max="10756" width="10.875" style="6" bestFit="1" customWidth="1"/>
    <col min="10757" max="10757" width="6.25" style="6" bestFit="1" customWidth="1"/>
    <col min="10758" max="10758" width="8.875" style="6" bestFit="1" customWidth="1"/>
    <col min="10759" max="10759" width="13.875" style="6" bestFit="1" customWidth="1"/>
    <col min="10760" max="10760" width="13.25" style="6" bestFit="1" customWidth="1"/>
    <col min="10761" max="10761" width="16" style="6" bestFit="1" customWidth="1"/>
    <col min="10762" max="10762" width="11.625" style="6" bestFit="1" customWidth="1"/>
    <col min="10763" max="10763" width="16.875" style="6" customWidth="1"/>
    <col min="10764" max="10764" width="13.25" style="6" customWidth="1"/>
    <col min="10765" max="10765" width="18.375" style="6" bestFit="1" customWidth="1"/>
    <col min="10766" max="10766" width="15" style="6" bestFit="1" customWidth="1"/>
    <col min="10767" max="10767" width="14.75" style="6" bestFit="1" customWidth="1"/>
    <col min="10768" max="10768" width="14.625" style="6" bestFit="1" customWidth="1"/>
    <col min="10769" max="10769" width="13.75" style="6" bestFit="1" customWidth="1"/>
    <col min="10770" max="10770" width="14.25" style="6" bestFit="1" customWidth="1"/>
    <col min="10771" max="10771" width="15.125" style="6" customWidth="1"/>
    <col min="10772" max="10772" width="20.5" style="6" bestFit="1" customWidth="1"/>
    <col min="10773" max="10773" width="27.875" style="6" bestFit="1" customWidth="1"/>
    <col min="10774" max="10774" width="6.875" style="6" bestFit="1" customWidth="1"/>
    <col min="10775" max="10775" width="5" style="6" bestFit="1" customWidth="1"/>
    <col min="10776" max="10776" width="8" style="6" bestFit="1" customWidth="1"/>
    <col min="10777" max="10777" width="11.875" style="6" bestFit="1" customWidth="1"/>
    <col min="10778" max="11006" width="9" style="6"/>
    <col min="11007" max="11007" width="3.875" style="6" bestFit="1" customWidth="1"/>
    <col min="11008" max="11008" width="16" style="6" bestFit="1" customWidth="1"/>
    <col min="11009" max="11009" width="16.625" style="6" bestFit="1" customWidth="1"/>
    <col min="11010" max="11010" width="13.5" style="6" bestFit="1" customWidth="1"/>
    <col min="11011" max="11012" width="10.875" style="6" bestFit="1" customWidth="1"/>
    <col min="11013" max="11013" width="6.25" style="6" bestFit="1" customWidth="1"/>
    <col min="11014" max="11014" width="8.875" style="6" bestFit="1" customWidth="1"/>
    <col min="11015" max="11015" width="13.875" style="6" bestFit="1" customWidth="1"/>
    <col min="11016" max="11016" width="13.25" style="6" bestFit="1" customWidth="1"/>
    <col min="11017" max="11017" width="16" style="6" bestFit="1" customWidth="1"/>
    <col min="11018" max="11018" width="11.625" style="6" bestFit="1" customWidth="1"/>
    <col min="11019" max="11019" width="16.875" style="6" customWidth="1"/>
    <col min="11020" max="11020" width="13.25" style="6" customWidth="1"/>
    <col min="11021" max="11021" width="18.375" style="6" bestFit="1" customWidth="1"/>
    <col min="11022" max="11022" width="15" style="6" bestFit="1" customWidth="1"/>
    <col min="11023" max="11023" width="14.75" style="6" bestFit="1" customWidth="1"/>
    <col min="11024" max="11024" width="14.625" style="6" bestFit="1" customWidth="1"/>
    <col min="11025" max="11025" width="13.75" style="6" bestFit="1" customWidth="1"/>
    <col min="11026" max="11026" width="14.25" style="6" bestFit="1" customWidth="1"/>
    <col min="11027" max="11027" width="15.125" style="6" customWidth="1"/>
    <col min="11028" max="11028" width="20.5" style="6" bestFit="1" customWidth="1"/>
    <col min="11029" max="11029" width="27.875" style="6" bestFit="1" customWidth="1"/>
    <col min="11030" max="11030" width="6.875" style="6" bestFit="1" customWidth="1"/>
    <col min="11031" max="11031" width="5" style="6" bestFit="1" customWidth="1"/>
    <col min="11032" max="11032" width="8" style="6" bestFit="1" customWidth="1"/>
    <col min="11033" max="11033" width="11.875" style="6" bestFit="1" customWidth="1"/>
    <col min="11034" max="11262" width="9" style="6"/>
    <col min="11263" max="11263" width="3.875" style="6" bestFit="1" customWidth="1"/>
    <col min="11264" max="11264" width="16" style="6" bestFit="1" customWidth="1"/>
    <col min="11265" max="11265" width="16.625" style="6" bestFit="1" customWidth="1"/>
    <col min="11266" max="11266" width="13.5" style="6" bestFit="1" customWidth="1"/>
    <col min="11267" max="11268" width="10.875" style="6" bestFit="1" customWidth="1"/>
    <col min="11269" max="11269" width="6.25" style="6" bestFit="1" customWidth="1"/>
    <col min="11270" max="11270" width="8.875" style="6" bestFit="1" customWidth="1"/>
    <col min="11271" max="11271" width="13.875" style="6" bestFit="1" customWidth="1"/>
    <col min="11272" max="11272" width="13.25" style="6" bestFit="1" customWidth="1"/>
    <col min="11273" max="11273" width="16" style="6" bestFit="1" customWidth="1"/>
    <col min="11274" max="11274" width="11.625" style="6" bestFit="1" customWidth="1"/>
    <col min="11275" max="11275" width="16.875" style="6" customWidth="1"/>
    <col min="11276" max="11276" width="13.25" style="6" customWidth="1"/>
    <col min="11277" max="11277" width="18.375" style="6" bestFit="1" customWidth="1"/>
    <col min="11278" max="11278" width="15" style="6" bestFit="1" customWidth="1"/>
    <col min="11279" max="11279" width="14.75" style="6" bestFit="1" customWidth="1"/>
    <col min="11280" max="11280" width="14.625" style="6" bestFit="1" customWidth="1"/>
    <col min="11281" max="11281" width="13.75" style="6" bestFit="1" customWidth="1"/>
    <col min="11282" max="11282" width="14.25" style="6" bestFit="1" customWidth="1"/>
    <col min="11283" max="11283" width="15.125" style="6" customWidth="1"/>
    <col min="11284" max="11284" width="20.5" style="6" bestFit="1" customWidth="1"/>
    <col min="11285" max="11285" width="27.875" style="6" bestFit="1" customWidth="1"/>
    <col min="11286" max="11286" width="6.875" style="6" bestFit="1" customWidth="1"/>
    <col min="11287" max="11287" width="5" style="6" bestFit="1" customWidth="1"/>
    <col min="11288" max="11288" width="8" style="6" bestFit="1" customWidth="1"/>
    <col min="11289" max="11289" width="11.875" style="6" bestFit="1" customWidth="1"/>
    <col min="11290" max="11518" width="9" style="6"/>
    <col min="11519" max="11519" width="3.875" style="6" bestFit="1" customWidth="1"/>
    <col min="11520" max="11520" width="16" style="6" bestFit="1" customWidth="1"/>
    <col min="11521" max="11521" width="16.625" style="6" bestFit="1" customWidth="1"/>
    <col min="11522" max="11522" width="13.5" style="6" bestFit="1" customWidth="1"/>
    <col min="11523" max="11524" width="10.875" style="6" bestFit="1" customWidth="1"/>
    <col min="11525" max="11525" width="6.25" style="6" bestFit="1" customWidth="1"/>
    <col min="11526" max="11526" width="8.875" style="6" bestFit="1" customWidth="1"/>
    <col min="11527" max="11527" width="13.875" style="6" bestFit="1" customWidth="1"/>
    <col min="11528" max="11528" width="13.25" style="6" bestFit="1" customWidth="1"/>
    <col min="11529" max="11529" width="16" style="6" bestFit="1" customWidth="1"/>
    <col min="11530" max="11530" width="11.625" style="6" bestFit="1" customWidth="1"/>
    <col min="11531" max="11531" width="16.875" style="6" customWidth="1"/>
    <col min="11532" max="11532" width="13.25" style="6" customWidth="1"/>
    <col min="11533" max="11533" width="18.375" style="6" bestFit="1" customWidth="1"/>
    <col min="11534" max="11534" width="15" style="6" bestFit="1" customWidth="1"/>
    <col min="11535" max="11535" width="14.75" style="6" bestFit="1" customWidth="1"/>
    <col min="11536" max="11536" width="14.625" style="6" bestFit="1" customWidth="1"/>
    <col min="11537" max="11537" width="13.75" style="6" bestFit="1" customWidth="1"/>
    <col min="11538" max="11538" width="14.25" style="6" bestFit="1" customWidth="1"/>
    <col min="11539" max="11539" width="15.125" style="6" customWidth="1"/>
    <col min="11540" max="11540" width="20.5" style="6" bestFit="1" customWidth="1"/>
    <col min="11541" max="11541" width="27.875" style="6" bestFit="1" customWidth="1"/>
    <col min="11542" max="11542" width="6.875" style="6" bestFit="1" customWidth="1"/>
    <col min="11543" max="11543" width="5" style="6" bestFit="1" customWidth="1"/>
    <col min="11544" max="11544" width="8" style="6" bestFit="1" customWidth="1"/>
    <col min="11545" max="11545" width="11.875" style="6" bestFit="1" customWidth="1"/>
    <col min="11546" max="11774" width="9" style="6"/>
    <col min="11775" max="11775" width="3.875" style="6" bestFit="1" customWidth="1"/>
    <col min="11776" max="11776" width="16" style="6" bestFit="1" customWidth="1"/>
    <col min="11777" max="11777" width="16.625" style="6" bestFit="1" customWidth="1"/>
    <col min="11778" max="11778" width="13.5" style="6" bestFit="1" customWidth="1"/>
    <col min="11779" max="11780" width="10.875" style="6" bestFit="1" customWidth="1"/>
    <col min="11781" max="11781" width="6.25" style="6" bestFit="1" customWidth="1"/>
    <col min="11782" max="11782" width="8.875" style="6" bestFit="1" customWidth="1"/>
    <col min="11783" max="11783" width="13.875" style="6" bestFit="1" customWidth="1"/>
    <col min="11784" max="11784" width="13.25" style="6" bestFit="1" customWidth="1"/>
    <col min="11785" max="11785" width="16" style="6" bestFit="1" customWidth="1"/>
    <col min="11786" max="11786" width="11.625" style="6" bestFit="1" customWidth="1"/>
    <col min="11787" max="11787" width="16.875" style="6" customWidth="1"/>
    <col min="11788" max="11788" width="13.25" style="6" customWidth="1"/>
    <col min="11789" max="11789" width="18.375" style="6" bestFit="1" customWidth="1"/>
    <col min="11790" max="11790" width="15" style="6" bestFit="1" customWidth="1"/>
    <col min="11791" max="11791" width="14.75" style="6" bestFit="1" customWidth="1"/>
    <col min="11792" max="11792" width="14.625" style="6" bestFit="1" customWidth="1"/>
    <col min="11793" max="11793" width="13.75" style="6" bestFit="1" customWidth="1"/>
    <col min="11794" max="11794" width="14.25" style="6" bestFit="1" customWidth="1"/>
    <col min="11795" max="11795" width="15.125" style="6" customWidth="1"/>
    <col min="11796" max="11796" width="20.5" style="6" bestFit="1" customWidth="1"/>
    <col min="11797" max="11797" width="27.875" style="6" bestFit="1" customWidth="1"/>
    <col min="11798" max="11798" width="6.875" style="6" bestFit="1" customWidth="1"/>
    <col min="11799" max="11799" width="5" style="6" bestFit="1" customWidth="1"/>
    <col min="11800" max="11800" width="8" style="6" bestFit="1" customWidth="1"/>
    <col min="11801" max="11801" width="11.875" style="6" bestFit="1" customWidth="1"/>
    <col min="11802" max="12030" width="9" style="6"/>
    <col min="12031" max="12031" width="3.875" style="6" bestFit="1" customWidth="1"/>
    <col min="12032" max="12032" width="16" style="6" bestFit="1" customWidth="1"/>
    <col min="12033" max="12033" width="16.625" style="6" bestFit="1" customWidth="1"/>
    <col min="12034" max="12034" width="13.5" style="6" bestFit="1" customWidth="1"/>
    <col min="12035" max="12036" width="10.875" style="6" bestFit="1" customWidth="1"/>
    <col min="12037" max="12037" width="6.25" style="6" bestFit="1" customWidth="1"/>
    <col min="12038" max="12038" width="8.875" style="6" bestFit="1" customWidth="1"/>
    <col min="12039" max="12039" width="13.875" style="6" bestFit="1" customWidth="1"/>
    <col min="12040" max="12040" width="13.25" style="6" bestFit="1" customWidth="1"/>
    <col min="12041" max="12041" width="16" style="6" bestFit="1" customWidth="1"/>
    <col min="12042" max="12042" width="11.625" style="6" bestFit="1" customWidth="1"/>
    <col min="12043" max="12043" width="16.875" style="6" customWidth="1"/>
    <col min="12044" max="12044" width="13.25" style="6" customWidth="1"/>
    <col min="12045" max="12045" width="18.375" style="6" bestFit="1" customWidth="1"/>
    <col min="12046" max="12046" width="15" style="6" bestFit="1" customWidth="1"/>
    <col min="12047" max="12047" width="14.75" style="6" bestFit="1" customWidth="1"/>
    <col min="12048" max="12048" width="14.625" style="6" bestFit="1" customWidth="1"/>
    <col min="12049" max="12049" width="13.75" style="6" bestFit="1" customWidth="1"/>
    <col min="12050" max="12050" width="14.25" style="6" bestFit="1" customWidth="1"/>
    <col min="12051" max="12051" width="15.125" style="6" customWidth="1"/>
    <col min="12052" max="12052" width="20.5" style="6" bestFit="1" customWidth="1"/>
    <col min="12053" max="12053" width="27.875" style="6" bestFit="1" customWidth="1"/>
    <col min="12054" max="12054" width="6.875" style="6" bestFit="1" customWidth="1"/>
    <col min="12055" max="12055" width="5" style="6" bestFit="1" customWidth="1"/>
    <col min="12056" max="12056" width="8" style="6" bestFit="1" customWidth="1"/>
    <col min="12057" max="12057" width="11.875" style="6" bestFit="1" customWidth="1"/>
    <col min="12058" max="12286" width="9" style="6"/>
    <col min="12287" max="12287" width="3.875" style="6" bestFit="1" customWidth="1"/>
    <col min="12288" max="12288" width="16" style="6" bestFit="1" customWidth="1"/>
    <col min="12289" max="12289" width="16.625" style="6" bestFit="1" customWidth="1"/>
    <col min="12290" max="12290" width="13.5" style="6" bestFit="1" customWidth="1"/>
    <col min="12291" max="12292" width="10.875" style="6" bestFit="1" customWidth="1"/>
    <col min="12293" max="12293" width="6.25" style="6" bestFit="1" customWidth="1"/>
    <col min="12294" max="12294" width="8.875" style="6" bestFit="1" customWidth="1"/>
    <col min="12295" max="12295" width="13.875" style="6" bestFit="1" customWidth="1"/>
    <col min="12296" max="12296" width="13.25" style="6" bestFit="1" customWidth="1"/>
    <col min="12297" max="12297" width="16" style="6" bestFit="1" customWidth="1"/>
    <col min="12298" max="12298" width="11.625" style="6" bestFit="1" customWidth="1"/>
    <col min="12299" max="12299" width="16.875" style="6" customWidth="1"/>
    <col min="12300" max="12300" width="13.25" style="6" customWidth="1"/>
    <col min="12301" max="12301" width="18.375" style="6" bestFit="1" customWidth="1"/>
    <col min="12302" max="12302" width="15" style="6" bestFit="1" customWidth="1"/>
    <col min="12303" max="12303" width="14.75" style="6" bestFit="1" customWidth="1"/>
    <col min="12304" max="12304" width="14.625" style="6" bestFit="1" customWidth="1"/>
    <col min="12305" max="12305" width="13.75" style="6" bestFit="1" customWidth="1"/>
    <col min="12306" max="12306" width="14.25" style="6" bestFit="1" customWidth="1"/>
    <col min="12307" max="12307" width="15.125" style="6" customWidth="1"/>
    <col min="12308" max="12308" width="20.5" style="6" bestFit="1" customWidth="1"/>
    <col min="12309" max="12309" width="27.875" style="6" bestFit="1" customWidth="1"/>
    <col min="12310" max="12310" width="6.875" style="6" bestFit="1" customWidth="1"/>
    <col min="12311" max="12311" width="5" style="6" bestFit="1" customWidth="1"/>
    <col min="12312" max="12312" width="8" style="6" bestFit="1" customWidth="1"/>
    <col min="12313" max="12313" width="11.875" style="6" bestFit="1" customWidth="1"/>
    <col min="12314" max="12542" width="9" style="6"/>
    <col min="12543" max="12543" width="3.875" style="6" bestFit="1" customWidth="1"/>
    <col min="12544" max="12544" width="16" style="6" bestFit="1" customWidth="1"/>
    <col min="12545" max="12545" width="16.625" style="6" bestFit="1" customWidth="1"/>
    <col min="12546" max="12546" width="13.5" style="6" bestFit="1" customWidth="1"/>
    <col min="12547" max="12548" width="10.875" style="6" bestFit="1" customWidth="1"/>
    <col min="12549" max="12549" width="6.25" style="6" bestFit="1" customWidth="1"/>
    <col min="12550" max="12550" width="8.875" style="6" bestFit="1" customWidth="1"/>
    <col min="12551" max="12551" width="13.875" style="6" bestFit="1" customWidth="1"/>
    <col min="12552" max="12552" width="13.25" style="6" bestFit="1" customWidth="1"/>
    <col min="12553" max="12553" width="16" style="6" bestFit="1" customWidth="1"/>
    <col min="12554" max="12554" width="11.625" style="6" bestFit="1" customWidth="1"/>
    <col min="12555" max="12555" width="16.875" style="6" customWidth="1"/>
    <col min="12556" max="12556" width="13.25" style="6" customWidth="1"/>
    <col min="12557" max="12557" width="18.375" style="6" bestFit="1" customWidth="1"/>
    <col min="12558" max="12558" width="15" style="6" bestFit="1" customWidth="1"/>
    <col min="12559" max="12559" width="14.75" style="6" bestFit="1" customWidth="1"/>
    <col min="12560" max="12560" width="14.625" style="6" bestFit="1" customWidth="1"/>
    <col min="12561" max="12561" width="13.75" style="6" bestFit="1" customWidth="1"/>
    <col min="12562" max="12562" width="14.25" style="6" bestFit="1" customWidth="1"/>
    <col min="12563" max="12563" width="15.125" style="6" customWidth="1"/>
    <col min="12564" max="12564" width="20.5" style="6" bestFit="1" customWidth="1"/>
    <col min="12565" max="12565" width="27.875" style="6" bestFit="1" customWidth="1"/>
    <col min="12566" max="12566" width="6.875" style="6" bestFit="1" customWidth="1"/>
    <col min="12567" max="12567" width="5" style="6" bestFit="1" customWidth="1"/>
    <col min="12568" max="12568" width="8" style="6" bestFit="1" customWidth="1"/>
    <col min="12569" max="12569" width="11.875" style="6" bestFit="1" customWidth="1"/>
    <col min="12570" max="12798" width="9" style="6"/>
    <col min="12799" max="12799" width="3.875" style="6" bestFit="1" customWidth="1"/>
    <col min="12800" max="12800" width="16" style="6" bestFit="1" customWidth="1"/>
    <col min="12801" max="12801" width="16.625" style="6" bestFit="1" customWidth="1"/>
    <col min="12802" max="12802" width="13.5" style="6" bestFit="1" customWidth="1"/>
    <col min="12803" max="12804" width="10.875" style="6" bestFit="1" customWidth="1"/>
    <col min="12805" max="12805" width="6.25" style="6" bestFit="1" customWidth="1"/>
    <col min="12806" max="12806" width="8.875" style="6" bestFit="1" customWidth="1"/>
    <col min="12807" max="12807" width="13.875" style="6" bestFit="1" customWidth="1"/>
    <col min="12808" max="12808" width="13.25" style="6" bestFit="1" customWidth="1"/>
    <col min="12809" max="12809" width="16" style="6" bestFit="1" customWidth="1"/>
    <col min="12810" max="12810" width="11.625" style="6" bestFit="1" customWidth="1"/>
    <col min="12811" max="12811" width="16.875" style="6" customWidth="1"/>
    <col min="12812" max="12812" width="13.25" style="6" customWidth="1"/>
    <col min="12813" max="12813" width="18.375" style="6" bestFit="1" customWidth="1"/>
    <col min="12814" max="12814" width="15" style="6" bestFit="1" customWidth="1"/>
    <col min="12815" max="12815" width="14.75" style="6" bestFit="1" customWidth="1"/>
    <col min="12816" max="12816" width="14.625" style="6" bestFit="1" customWidth="1"/>
    <col min="12817" max="12817" width="13.75" style="6" bestFit="1" customWidth="1"/>
    <col min="12818" max="12818" width="14.25" style="6" bestFit="1" customWidth="1"/>
    <col min="12819" max="12819" width="15.125" style="6" customWidth="1"/>
    <col min="12820" max="12820" width="20.5" style="6" bestFit="1" customWidth="1"/>
    <col min="12821" max="12821" width="27.875" style="6" bestFit="1" customWidth="1"/>
    <col min="12822" max="12822" width="6.875" style="6" bestFit="1" customWidth="1"/>
    <col min="12823" max="12823" width="5" style="6" bestFit="1" customWidth="1"/>
    <col min="12824" max="12824" width="8" style="6" bestFit="1" customWidth="1"/>
    <col min="12825" max="12825" width="11.875" style="6" bestFit="1" customWidth="1"/>
    <col min="12826" max="13054" width="9" style="6"/>
    <col min="13055" max="13055" width="3.875" style="6" bestFit="1" customWidth="1"/>
    <col min="13056" max="13056" width="16" style="6" bestFit="1" customWidth="1"/>
    <col min="13057" max="13057" width="16.625" style="6" bestFit="1" customWidth="1"/>
    <col min="13058" max="13058" width="13.5" style="6" bestFit="1" customWidth="1"/>
    <col min="13059" max="13060" width="10.875" style="6" bestFit="1" customWidth="1"/>
    <col min="13061" max="13061" width="6.25" style="6" bestFit="1" customWidth="1"/>
    <col min="13062" max="13062" width="8.875" style="6" bestFit="1" customWidth="1"/>
    <col min="13063" max="13063" width="13.875" style="6" bestFit="1" customWidth="1"/>
    <col min="13064" max="13064" width="13.25" style="6" bestFit="1" customWidth="1"/>
    <col min="13065" max="13065" width="16" style="6" bestFit="1" customWidth="1"/>
    <col min="13066" max="13066" width="11.625" style="6" bestFit="1" customWidth="1"/>
    <col min="13067" max="13067" width="16.875" style="6" customWidth="1"/>
    <col min="13068" max="13068" width="13.25" style="6" customWidth="1"/>
    <col min="13069" max="13069" width="18.375" style="6" bestFit="1" customWidth="1"/>
    <col min="13070" max="13070" width="15" style="6" bestFit="1" customWidth="1"/>
    <col min="13071" max="13071" width="14.75" style="6" bestFit="1" customWidth="1"/>
    <col min="13072" max="13072" width="14.625" style="6" bestFit="1" customWidth="1"/>
    <col min="13073" max="13073" width="13.75" style="6" bestFit="1" customWidth="1"/>
    <col min="13074" max="13074" width="14.25" style="6" bestFit="1" customWidth="1"/>
    <col min="13075" max="13075" width="15.125" style="6" customWidth="1"/>
    <col min="13076" max="13076" width="20.5" style="6" bestFit="1" customWidth="1"/>
    <col min="13077" max="13077" width="27.875" style="6" bestFit="1" customWidth="1"/>
    <col min="13078" max="13078" width="6.875" style="6" bestFit="1" customWidth="1"/>
    <col min="13079" max="13079" width="5" style="6" bestFit="1" customWidth="1"/>
    <col min="13080" max="13080" width="8" style="6" bestFit="1" customWidth="1"/>
    <col min="13081" max="13081" width="11.875" style="6" bestFit="1" customWidth="1"/>
    <col min="13082" max="13310" width="9" style="6"/>
    <col min="13311" max="13311" width="3.875" style="6" bestFit="1" customWidth="1"/>
    <col min="13312" max="13312" width="16" style="6" bestFit="1" customWidth="1"/>
    <col min="13313" max="13313" width="16.625" style="6" bestFit="1" customWidth="1"/>
    <col min="13314" max="13314" width="13.5" style="6" bestFit="1" customWidth="1"/>
    <col min="13315" max="13316" width="10.875" style="6" bestFit="1" customWidth="1"/>
    <col min="13317" max="13317" width="6.25" style="6" bestFit="1" customWidth="1"/>
    <col min="13318" max="13318" width="8.875" style="6" bestFit="1" customWidth="1"/>
    <col min="13319" max="13319" width="13.875" style="6" bestFit="1" customWidth="1"/>
    <col min="13320" max="13320" width="13.25" style="6" bestFit="1" customWidth="1"/>
    <col min="13321" max="13321" width="16" style="6" bestFit="1" customWidth="1"/>
    <col min="13322" max="13322" width="11.625" style="6" bestFit="1" customWidth="1"/>
    <col min="13323" max="13323" width="16.875" style="6" customWidth="1"/>
    <col min="13324" max="13324" width="13.25" style="6" customWidth="1"/>
    <col min="13325" max="13325" width="18.375" style="6" bestFit="1" customWidth="1"/>
    <col min="13326" max="13326" width="15" style="6" bestFit="1" customWidth="1"/>
    <col min="13327" max="13327" width="14.75" style="6" bestFit="1" customWidth="1"/>
    <col min="13328" max="13328" width="14.625" style="6" bestFit="1" customWidth="1"/>
    <col min="13329" max="13329" width="13.75" style="6" bestFit="1" customWidth="1"/>
    <col min="13330" max="13330" width="14.25" style="6" bestFit="1" customWidth="1"/>
    <col min="13331" max="13331" width="15.125" style="6" customWidth="1"/>
    <col min="13332" max="13332" width="20.5" style="6" bestFit="1" customWidth="1"/>
    <col min="13333" max="13333" width="27.875" style="6" bestFit="1" customWidth="1"/>
    <col min="13334" max="13334" width="6.875" style="6" bestFit="1" customWidth="1"/>
    <col min="13335" max="13335" width="5" style="6" bestFit="1" customWidth="1"/>
    <col min="13336" max="13336" width="8" style="6" bestFit="1" customWidth="1"/>
    <col min="13337" max="13337" width="11.875" style="6" bestFit="1" customWidth="1"/>
    <col min="13338" max="13566" width="9" style="6"/>
    <col min="13567" max="13567" width="3.875" style="6" bestFit="1" customWidth="1"/>
    <col min="13568" max="13568" width="16" style="6" bestFit="1" customWidth="1"/>
    <col min="13569" max="13569" width="16.625" style="6" bestFit="1" customWidth="1"/>
    <col min="13570" max="13570" width="13.5" style="6" bestFit="1" customWidth="1"/>
    <col min="13571" max="13572" width="10.875" style="6" bestFit="1" customWidth="1"/>
    <col min="13573" max="13573" width="6.25" style="6" bestFit="1" customWidth="1"/>
    <col min="13574" max="13574" width="8.875" style="6" bestFit="1" customWidth="1"/>
    <col min="13575" max="13575" width="13.875" style="6" bestFit="1" customWidth="1"/>
    <col min="13576" max="13576" width="13.25" style="6" bestFit="1" customWidth="1"/>
    <col min="13577" max="13577" width="16" style="6" bestFit="1" customWidth="1"/>
    <col min="13578" max="13578" width="11.625" style="6" bestFit="1" customWidth="1"/>
    <col min="13579" max="13579" width="16.875" style="6" customWidth="1"/>
    <col min="13580" max="13580" width="13.25" style="6" customWidth="1"/>
    <col min="13581" max="13581" width="18.375" style="6" bestFit="1" customWidth="1"/>
    <col min="13582" max="13582" width="15" style="6" bestFit="1" customWidth="1"/>
    <col min="13583" max="13583" width="14.75" style="6" bestFit="1" customWidth="1"/>
    <col min="13584" max="13584" width="14.625" style="6" bestFit="1" customWidth="1"/>
    <col min="13585" max="13585" width="13.75" style="6" bestFit="1" customWidth="1"/>
    <col min="13586" max="13586" width="14.25" style="6" bestFit="1" customWidth="1"/>
    <col min="13587" max="13587" width="15.125" style="6" customWidth="1"/>
    <col min="13588" max="13588" width="20.5" style="6" bestFit="1" customWidth="1"/>
    <col min="13589" max="13589" width="27.875" style="6" bestFit="1" customWidth="1"/>
    <col min="13590" max="13590" width="6.875" style="6" bestFit="1" customWidth="1"/>
    <col min="13591" max="13591" width="5" style="6" bestFit="1" customWidth="1"/>
    <col min="13592" max="13592" width="8" style="6" bestFit="1" customWidth="1"/>
    <col min="13593" max="13593" width="11.875" style="6" bestFit="1" customWidth="1"/>
    <col min="13594" max="13822" width="9" style="6"/>
    <col min="13823" max="13823" width="3.875" style="6" bestFit="1" customWidth="1"/>
    <col min="13824" max="13824" width="16" style="6" bestFit="1" customWidth="1"/>
    <col min="13825" max="13825" width="16.625" style="6" bestFit="1" customWidth="1"/>
    <col min="13826" max="13826" width="13.5" style="6" bestFit="1" customWidth="1"/>
    <col min="13827" max="13828" width="10.875" style="6" bestFit="1" customWidth="1"/>
    <col min="13829" max="13829" width="6.25" style="6" bestFit="1" customWidth="1"/>
    <col min="13830" max="13830" width="8.875" style="6" bestFit="1" customWidth="1"/>
    <col min="13831" max="13831" width="13.875" style="6" bestFit="1" customWidth="1"/>
    <col min="13832" max="13832" width="13.25" style="6" bestFit="1" customWidth="1"/>
    <col min="13833" max="13833" width="16" style="6" bestFit="1" customWidth="1"/>
    <col min="13834" max="13834" width="11.625" style="6" bestFit="1" customWidth="1"/>
    <col min="13835" max="13835" width="16.875" style="6" customWidth="1"/>
    <col min="13836" max="13836" width="13.25" style="6" customWidth="1"/>
    <col min="13837" max="13837" width="18.375" style="6" bestFit="1" customWidth="1"/>
    <col min="13838" max="13838" width="15" style="6" bestFit="1" customWidth="1"/>
    <col min="13839" max="13839" width="14.75" style="6" bestFit="1" customWidth="1"/>
    <col min="13840" max="13840" width="14.625" style="6" bestFit="1" customWidth="1"/>
    <col min="13841" max="13841" width="13.75" style="6" bestFit="1" customWidth="1"/>
    <col min="13842" max="13842" width="14.25" style="6" bestFit="1" customWidth="1"/>
    <col min="13843" max="13843" width="15.125" style="6" customWidth="1"/>
    <col min="13844" max="13844" width="20.5" style="6" bestFit="1" customWidth="1"/>
    <col min="13845" max="13845" width="27.875" style="6" bestFit="1" customWidth="1"/>
    <col min="13846" max="13846" width="6.875" style="6" bestFit="1" customWidth="1"/>
    <col min="13847" max="13847" width="5" style="6" bestFit="1" customWidth="1"/>
    <col min="13848" max="13848" width="8" style="6" bestFit="1" customWidth="1"/>
    <col min="13849" max="13849" width="11.875" style="6" bestFit="1" customWidth="1"/>
    <col min="13850" max="14078" width="9" style="6"/>
    <col min="14079" max="14079" width="3.875" style="6" bestFit="1" customWidth="1"/>
    <col min="14080" max="14080" width="16" style="6" bestFit="1" customWidth="1"/>
    <col min="14081" max="14081" width="16.625" style="6" bestFit="1" customWidth="1"/>
    <col min="14082" max="14082" width="13.5" style="6" bestFit="1" customWidth="1"/>
    <col min="14083" max="14084" width="10.875" style="6" bestFit="1" customWidth="1"/>
    <col min="14085" max="14085" width="6.25" style="6" bestFit="1" customWidth="1"/>
    <col min="14086" max="14086" width="8.875" style="6" bestFit="1" customWidth="1"/>
    <col min="14087" max="14087" width="13.875" style="6" bestFit="1" customWidth="1"/>
    <col min="14088" max="14088" width="13.25" style="6" bestFit="1" customWidth="1"/>
    <col min="14089" max="14089" width="16" style="6" bestFit="1" customWidth="1"/>
    <col min="14090" max="14090" width="11.625" style="6" bestFit="1" customWidth="1"/>
    <col min="14091" max="14091" width="16.875" style="6" customWidth="1"/>
    <col min="14092" max="14092" width="13.25" style="6" customWidth="1"/>
    <col min="14093" max="14093" width="18.375" style="6" bestFit="1" customWidth="1"/>
    <col min="14094" max="14094" width="15" style="6" bestFit="1" customWidth="1"/>
    <col min="14095" max="14095" width="14.75" style="6" bestFit="1" customWidth="1"/>
    <col min="14096" max="14096" width="14.625" style="6" bestFit="1" customWidth="1"/>
    <col min="14097" max="14097" width="13.75" style="6" bestFit="1" customWidth="1"/>
    <col min="14098" max="14098" width="14.25" style="6" bestFit="1" customWidth="1"/>
    <col min="14099" max="14099" width="15.125" style="6" customWidth="1"/>
    <col min="14100" max="14100" width="20.5" style="6" bestFit="1" customWidth="1"/>
    <col min="14101" max="14101" width="27.875" style="6" bestFit="1" customWidth="1"/>
    <col min="14102" max="14102" width="6.875" style="6" bestFit="1" customWidth="1"/>
    <col min="14103" max="14103" width="5" style="6" bestFit="1" customWidth="1"/>
    <col min="14104" max="14104" width="8" style="6" bestFit="1" customWidth="1"/>
    <col min="14105" max="14105" width="11.875" style="6" bestFit="1" customWidth="1"/>
    <col min="14106" max="14334" width="9" style="6"/>
    <col min="14335" max="14335" width="3.875" style="6" bestFit="1" customWidth="1"/>
    <col min="14336" max="14336" width="16" style="6" bestFit="1" customWidth="1"/>
    <col min="14337" max="14337" width="16.625" style="6" bestFit="1" customWidth="1"/>
    <col min="14338" max="14338" width="13.5" style="6" bestFit="1" customWidth="1"/>
    <col min="14339" max="14340" width="10.875" style="6" bestFit="1" customWidth="1"/>
    <col min="14341" max="14341" width="6.25" style="6" bestFit="1" customWidth="1"/>
    <col min="14342" max="14342" width="8.875" style="6" bestFit="1" customWidth="1"/>
    <col min="14343" max="14343" width="13.875" style="6" bestFit="1" customWidth="1"/>
    <col min="14344" max="14344" width="13.25" style="6" bestFit="1" customWidth="1"/>
    <col min="14345" max="14345" width="16" style="6" bestFit="1" customWidth="1"/>
    <col min="14346" max="14346" width="11.625" style="6" bestFit="1" customWidth="1"/>
    <col min="14347" max="14347" width="16.875" style="6" customWidth="1"/>
    <col min="14348" max="14348" width="13.25" style="6" customWidth="1"/>
    <col min="14349" max="14349" width="18.375" style="6" bestFit="1" customWidth="1"/>
    <col min="14350" max="14350" width="15" style="6" bestFit="1" customWidth="1"/>
    <col min="14351" max="14351" width="14.75" style="6" bestFit="1" customWidth="1"/>
    <col min="14352" max="14352" width="14.625" style="6" bestFit="1" customWidth="1"/>
    <col min="14353" max="14353" width="13.75" style="6" bestFit="1" customWidth="1"/>
    <col min="14354" max="14354" width="14.25" style="6" bestFit="1" customWidth="1"/>
    <col min="14355" max="14355" width="15.125" style="6" customWidth="1"/>
    <col min="14356" max="14356" width="20.5" style="6" bestFit="1" customWidth="1"/>
    <col min="14357" max="14357" width="27.875" style="6" bestFit="1" customWidth="1"/>
    <col min="14358" max="14358" width="6.875" style="6" bestFit="1" customWidth="1"/>
    <col min="14359" max="14359" width="5" style="6" bestFit="1" customWidth="1"/>
    <col min="14360" max="14360" width="8" style="6" bestFit="1" customWidth="1"/>
    <col min="14361" max="14361" width="11.875" style="6" bestFit="1" customWidth="1"/>
    <col min="14362" max="14590" width="9" style="6"/>
    <col min="14591" max="14591" width="3.875" style="6" bestFit="1" customWidth="1"/>
    <col min="14592" max="14592" width="16" style="6" bestFit="1" customWidth="1"/>
    <col min="14593" max="14593" width="16.625" style="6" bestFit="1" customWidth="1"/>
    <col min="14594" max="14594" width="13.5" style="6" bestFit="1" customWidth="1"/>
    <col min="14595" max="14596" width="10.875" style="6" bestFit="1" customWidth="1"/>
    <col min="14597" max="14597" width="6.25" style="6" bestFit="1" customWidth="1"/>
    <col min="14598" max="14598" width="8.875" style="6" bestFit="1" customWidth="1"/>
    <col min="14599" max="14599" width="13.875" style="6" bestFit="1" customWidth="1"/>
    <col min="14600" max="14600" width="13.25" style="6" bestFit="1" customWidth="1"/>
    <col min="14601" max="14601" width="16" style="6" bestFit="1" customWidth="1"/>
    <col min="14602" max="14602" width="11.625" style="6" bestFit="1" customWidth="1"/>
    <col min="14603" max="14603" width="16.875" style="6" customWidth="1"/>
    <col min="14604" max="14604" width="13.25" style="6" customWidth="1"/>
    <col min="14605" max="14605" width="18.375" style="6" bestFit="1" customWidth="1"/>
    <col min="14606" max="14606" width="15" style="6" bestFit="1" customWidth="1"/>
    <col min="14607" max="14607" width="14.75" style="6" bestFit="1" customWidth="1"/>
    <col min="14608" max="14608" width="14.625" style="6" bestFit="1" customWidth="1"/>
    <col min="14609" max="14609" width="13.75" style="6" bestFit="1" customWidth="1"/>
    <col min="14610" max="14610" width="14.25" style="6" bestFit="1" customWidth="1"/>
    <col min="14611" max="14611" width="15.125" style="6" customWidth="1"/>
    <col min="14612" max="14612" width="20.5" style="6" bestFit="1" customWidth="1"/>
    <col min="14613" max="14613" width="27.875" style="6" bestFit="1" customWidth="1"/>
    <col min="14614" max="14614" width="6.875" style="6" bestFit="1" customWidth="1"/>
    <col min="14615" max="14615" width="5" style="6" bestFit="1" customWidth="1"/>
    <col min="14616" max="14616" width="8" style="6" bestFit="1" customWidth="1"/>
    <col min="14617" max="14617" width="11.875" style="6" bestFit="1" customWidth="1"/>
    <col min="14618" max="14846" width="9" style="6"/>
    <col min="14847" max="14847" width="3.875" style="6" bestFit="1" customWidth="1"/>
    <col min="14848" max="14848" width="16" style="6" bestFit="1" customWidth="1"/>
    <col min="14849" max="14849" width="16.625" style="6" bestFit="1" customWidth="1"/>
    <col min="14850" max="14850" width="13.5" style="6" bestFit="1" customWidth="1"/>
    <col min="14851" max="14852" width="10.875" style="6" bestFit="1" customWidth="1"/>
    <col min="14853" max="14853" width="6.25" style="6" bestFit="1" customWidth="1"/>
    <col min="14854" max="14854" width="8.875" style="6" bestFit="1" customWidth="1"/>
    <col min="14855" max="14855" width="13.875" style="6" bestFit="1" customWidth="1"/>
    <col min="14856" max="14856" width="13.25" style="6" bestFit="1" customWidth="1"/>
    <col min="14857" max="14857" width="16" style="6" bestFit="1" customWidth="1"/>
    <col min="14858" max="14858" width="11.625" style="6" bestFit="1" customWidth="1"/>
    <col min="14859" max="14859" width="16.875" style="6" customWidth="1"/>
    <col min="14860" max="14860" width="13.25" style="6" customWidth="1"/>
    <col min="14861" max="14861" width="18.375" style="6" bestFit="1" customWidth="1"/>
    <col min="14862" max="14862" width="15" style="6" bestFit="1" customWidth="1"/>
    <col min="14863" max="14863" width="14.75" style="6" bestFit="1" customWidth="1"/>
    <col min="14864" max="14864" width="14.625" style="6" bestFit="1" customWidth="1"/>
    <col min="14865" max="14865" width="13.75" style="6" bestFit="1" customWidth="1"/>
    <col min="14866" max="14866" width="14.25" style="6" bestFit="1" customWidth="1"/>
    <col min="14867" max="14867" width="15.125" style="6" customWidth="1"/>
    <col min="14868" max="14868" width="20.5" style="6" bestFit="1" customWidth="1"/>
    <col min="14869" max="14869" width="27.875" style="6" bestFit="1" customWidth="1"/>
    <col min="14870" max="14870" width="6.875" style="6" bestFit="1" customWidth="1"/>
    <col min="14871" max="14871" width="5" style="6" bestFit="1" customWidth="1"/>
    <col min="14872" max="14872" width="8" style="6" bestFit="1" customWidth="1"/>
    <col min="14873" max="14873" width="11.875" style="6" bestFit="1" customWidth="1"/>
    <col min="14874" max="15102" width="9" style="6"/>
    <col min="15103" max="15103" width="3.875" style="6" bestFit="1" customWidth="1"/>
    <col min="15104" max="15104" width="16" style="6" bestFit="1" customWidth="1"/>
    <col min="15105" max="15105" width="16.625" style="6" bestFit="1" customWidth="1"/>
    <col min="15106" max="15106" width="13.5" style="6" bestFit="1" customWidth="1"/>
    <col min="15107" max="15108" width="10.875" style="6" bestFit="1" customWidth="1"/>
    <col min="15109" max="15109" width="6.25" style="6" bestFit="1" customWidth="1"/>
    <col min="15110" max="15110" width="8.875" style="6" bestFit="1" customWidth="1"/>
    <col min="15111" max="15111" width="13.875" style="6" bestFit="1" customWidth="1"/>
    <col min="15112" max="15112" width="13.25" style="6" bestFit="1" customWidth="1"/>
    <col min="15113" max="15113" width="16" style="6" bestFit="1" customWidth="1"/>
    <col min="15114" max="15114" width="11.625" style="6" bestFit="1" customWidth="1"/>
    <col min="15115" max="15115" width="16.875" style="6" customWidth="1"/>
    <col min="15116" max="15116" width="13.25" style="6" customWidth="1"/>
    <col min="15117" max="15117" width="18.375" style="6" bestFit="1" customWidth="1"/>
    <col min="15118" max="15118" width="15" style="6" bestFit="1" customWidth="1"/>
    <col min="15119" max="15119" width="14.75" style="6" bestFit="1" customWidth="1"/>
    <col min="15120" max="15120" width="14.625" style="6" bestFit="1" customWidth="1"/>
    <col min="15121" max="15121" width="13.75" style="6" bestFit="1" customWidth="1"/>
    <col min="15122" max="15122" width="14.25" style="6" bestFit="1" customWidth="1"/>
    <col min="15123" max="15123" width="15.125" style="6" customWidth="1"/>
    <col min="15124" max="15124" width="20.5" style="6" bestFit="1" customWidth="1"/>
    <col min="15125" max="15125" width="27.875" style="6" bestFit="1" customWidth="1"/>
    <col min="15126" max="15126" width="6.875" style="6" bestFit="1" customWidth="1"/>
    <col min="15127" max="15127" width="5" style="6" bestFit="1" customWidth="1"/>
    <col min="15128" max="15128" width="8" style="6" bestFit="1" customWidth="1"/>
    <col min="15129" max="15129" width="11.875" style="6" bestFit="1" customWidth="1"/>
    <col min="15130" max="15358" width="9" style="6"/>
    <col min="15359" max="15359" width="3.875" style="6" bestFit="1" customWidth="1"/>
    <col min="15360" max="15360" width="16" style="6" bestFit="1" customWidth="1"/>
    <col min="15361" max="15361" width="16.625" style="6" bestFit="1" customWidth="1"/>
    <col min="15362" max="15362" width="13.5" style="6" bestFit="1" customWidth="1"/>
    <col min="15363" max="15364" width="10.875" style="6" bestFit="1" customWidth="1"/>
    <col min="15365" max="15365" width="6.25" style="6" bestFit="1" customWidth="1"/>
    <col min="15366" max="15366" width="8.875" style="6" bestFit="1" customWidth="1"/>
    <col min="15367" max="15367" width="13.875" style="6" bestFit="1" customWidth="1"/>
    <col min="15368" max="15368" width="13.25" style="6" bestFit="1" customWidth="1"/>
    <col min="15369" max="15369" width="16" style="6" bestFit="1" customWidth="1"/>
    <col min="15370" max="15370" width="11.625" style="6" bestFit="1" customWidth="1"/>
    <col min="15371" max="15371" width="16.875" style="6" customWidth="1"/>
    <col min="15372" max="15372" width="13.25" style="6" customWidth="1"/>
    <col min="15373" max="15373" width="18.375" style="6" bestFit="1" customWidth="1"/>
    <col min="15374" max="15374" width="15" style="6" bestFit="1" customWidth="1"/>
    <col min="15375" max="15375" width="14.75" style="6" bestFit="1" customWidth="1"/>
    <col min="15376" max="15376" width="14.625" style="6" bestFit="1" customWidth="1"/>
    <col min="15377" max="15377" width="13.75" style="6" bestFit="1" customWidth="1"/>
    <col min="15378" max="15378" width="14.25" style="6" bestFit="1" customWidth="1"/>
    <col min="15379" max="15379" width="15.125" style="6" customWidth="1"/>
    <col min="15380" max="15380" width="20.5" style="6" bestFit="1" customWidth="1"/>
    <col min="15381" max="15381" width="27.875" style="6" bestFit="1" customWidth="1"/>
    <col min="15382" max="15382" width="6.875" style="6" bestFit="1" customWidth="1"/>
    <col min="15383" max="15383" width="5" style="6" bestFit="1" customWidth="1"/>
    <col min="15384" max="15384" width="8" style="6" bestFit="1" customWidth="1"/>
    <col min="15385" max="15385" width="11.875" style="6" bestFit="1" customWidth="1"/>
    <col min="15386" max="15614" width="9" style="6"/>
    <col min="15615" max="15615" width="3.875" style="6" bestFit="1" customWidth="1"/>
    <col min="15616" max="15616" width="16" style="6" bestFit="1" customWidth="1"/>
    <col min="15617" max="15617" width="16.625" style="6" bestFit="1" customWidth="1"/>
    <col min="15618" max="15618" width="13.5" style="6" bestFit="1" customWidth="1"/>
    <col min="15619" max="15620" width="10.875" style="6" bestFit="1" customWidth="1"/>
    <col min="15621" max="15621" width="6.25" style="6" bestFit="1" customWidth="1"/>
    <col min="15622" max="15622" width="8.875" style="6" bestFit="1" customWidth="1"/>
    <col min="15623" max="15623" width="13.875" style="6" bestFit="1" customWidth="1"/>
    <col min="15624" max="15624" width="13.25" style="6" bestFit="1" customWidth="1"/>
    <col min="15625" max="15625" width="16" style="6" bestFit="1" customWidth="1"/>
    <col min="15626" max="15626" width="11.625" style="6" bestFit="1" customWidth="1"/>
    <col min="15627" max="15627" width="16.875" style="6" customWidth="1"/>
    <col min="15628" max="15628" width="13.25" style="6" customWidth="1"/>
    <col min="15629" max="15629" width="18.375" style="6" bestFit="1" customWidth="1"/>
    <col min="15630" max="15630" width="15" style="6" bestFit="1" customWidth="1"/>
    <col min="15631" max="15631" width="14.75" style="6" bestFit="1" customWidth="1"/>
    <col min="15632" max="15632" width="14.625" style="6" bestFit="1" customWidth="1"/>
    <col min="15633" max="15633" width="13.75" style="6" bestFit="1" customWidth="1"/>
    <col min="15634" max="15634" width="14.25" style="6" bestFit="1" customWidth="1"/>
    <col min="15635" max="15635" width="15.125" style="6" customWidth="1"/>
    <col min="15636" max="15636" width="20.5" style="6" bestFit="1" customWidth="1"/>
    <col min="15637" max="15637" width="27.875" style="6" bestFit="1" customWidth="1"/>
    <col min="15638" max="15638" width="6.875" style="6" bestFit="1" customWidth="1"/>
    <col min="15639" max="15639" width="5" style="6" bestFit="1" customWidth="1"/>
    <col min="15640" max="15640" width="8" style="6" bestFit="1" customWidth="1"/>
    <col min="15641" max="15641" width="11.875" style="6" bestFit="1" customWidth="1"/>
    <col min="15642" max="15870" width="9" style="6"/>
    <col min="15871" max="15871" width="3.875" style="6" bestFit="1" customWidth="1"/>
    <col min="15872" max="15872" width="16" style="6" bestFit="1" customWidth="1"/>
    <col min="15873" max="15873" width="16.625" style="6" bestFit="1" customWidth="1"/>
    <col min="15874" max="15874" width="13.5" style="6" bestFit="1" customWidth="1"/>
    <col min="15875" max="15876" width="10.875" style="6" bestFit="1" customWidth="1"/>
    <col min="15877" max="15877" width="6.25" style="6" bestFit="1" customWidth="1"/>
    <col min="15878" max="15878" width="8.875" style="6" bestFit="1" customWidth="1"/>
    <col min="15879" max="15879" width="13.875" style="6" bestFit="1" customWidth="1"/>
    <col min="15880" max="15880" width="13.25" style="6" bestFit="1" customWidth="1"/>
    <col min="15881" max="15881" width="16" style="6" bestFit="1" customWidth="1"/>
    <col min="15882" max="15882" width="11.625" style="6" bestFit="1" customWidth="1"/>
    <col min="15883" max="15883" width="16.875" style="6" customWidth="1"/>
    <col min="15884" max="15884" width="13.25" style="6" customWidth="1"/>
    <col min="15885" max="15885" width="18.375" style="6" bestFit="1" customWidth="1"/>
    <col min="15886" max="15886" width="15" style="6" bestFit="1" customWidth="1"/>
    <col min="15887" max="15887" width="14.75" style="6" bestFit="1" customWidth="1"/>
    <col min="15888" max="15888" width="14.625" style="6" bestFit="1" customWidth="1"/>
    <col min="15889" max="15889" width="13.75" style="6" bestFit="1" customWidth="1"/>
    <col min="15890" max="15890" width="14.25" style="6" bestFit="1" customWidth="1"/>
    <col min="15891" max="15891" width="15.125" style="6" customWidth="1"/>
    <col min="15892" max="15892" width="20.5" style="6" bestFit="1" customWidth="1"/>
    <col min="15893" max="15893" width="27.875" style="6" bestFit="1" customWidth="1"/>
    <col min="15894" max="15894" width="6.875" style="6" bestFit="1" customWidth="1"/>
    <col min="15895" max="15895" width="5" style="6" bestFit="1" customWidth="1"/>
    <col min="15896" max="15896" width="8" style="6" bestFit="1" customWidth="1"/>
    <col min="15897" max="15897" width="11.875" style="6" bestFit="1" customWidth="1"/>
    <col min="15898" max="16126" width="9" style="6"/>
    <col min="16127" max="16127" width="3.875" style="6" bestFit="1" customWidth="1"/>
    <col min="16128" max="16128" width="16" style="6" bestFit="1" customWidth="1"/>
    <col min="16129" max="16129" width="16.625" style="6" bestFit="1" customWidth="1"/>
    <col min="16130" max="16130" width="13.5" style="6" bestFit="1" customWidth="1"/>
    <col min="16131" max="16132" width="10.875" style="6" bestFit="1" customWidth="1"/>
    <col min="16133" max="16133" width="6.25" style="6" bestFit="1" customWidth="1"/>
    <col min="16134" max="16134" width="8.875" style="6" bestFit="1" customWidth="1"/>
    <col min="16135" max="16135" width="13.875" style="6" bestFit="1" customWidth="1"/>
    <col min="16136" max="16136" width="13.25" style="6" bestFit="1" customWidth="1"/>
    <col min="16137" max="16137" width="16" style="6" bestFit="1" customWidth="1"/>
    <col min="16138" max="16138" width="11.625" style="6" bestFit="1" customWidth="1"/>
    <col min="16139" max="16139" width="16.875" style="6" customWidth="1"/>
    <col min="16140" max="16140" width="13.25" style="6" customWidth="1"/>
    <col min="16141" max="16141" width="18.375" style="6" bestFit="1" customWidth="1"/>
    <col min="16142" max="16142" width="15" style="6" bestFit="1" customWidth="1"/>
    <col min="16143" max="16143" width="14.75" style="6" bestFit="1" customWidth="1"/>
    <col min="16144" max="16144" width="14.625" style="6" bestFit="1" customWidth="1"/>
    <col min="16145" max="16145" width="13.75" style="6" bestFit="1" customWidth="1"/>
    <col min="16146" max="16146" width="14.25" style="6" bestFit="1" customWidth="1"/>
    <col min="16147" max="16147" width="15.125" style="6" customWidth="1"/>
    <col min="16148" max="16148" width="20.5" style="6" bestFit="1" customWidth="1"/>
    <col min="16149" max="16149" width="27.875" style="6" bestFit="1" customWidth="1"/>
    <col min="16150" max="16150" width="6.875" style="6" bestFit="1" customWidth="1"/>
    <col min="16151" max="16151" width="5" style="6" bestFit="1" customWidth="1"/>
    <col min="16152" max="16152" width="8" style="6" bestFit="1" customWidth="1"/>
    <col min="16153" max="16153" width="11.875" style="6" bestFit="1" customWidth="1"/>
    <col min="16154" max="16384" width="9" style="6"/>
  </cols>
  <sheetData>
    <row r="1" spans="1:35" s="95" customFormat="1" ht="47.1" customHeight="1">
      <c r="B1" s="7"/>
      <c r="C1" s="7"/>
      <c r="D1" s="7"/>
      <c r="E1" s="7"/>
      <c r="F1" s="7"/>
      <c r="G1" s="7"/>
      <c r="H1" s="7"/>
      <c r="I1" s="7"/>
      <c r="J1" s="7"/>
      <c r="K1" s="7"/>
      <c r="L1" s="7"/>
      <c r="M1" s="7"/>
      <c r="N1" s="7"/>
      <c r="O1" s="7"/>
      <c r="P1" s="7"/>
      <c r="Q1" s="7"/>
      <c r="R1" s="7"/>
      <c r="S1" s="7"/>
      <c r="T1" s="7"/>
      <c r="U1" s="7"/>
      <c r="V1" s="7"/>
      <c r="W1" s="7"/>
      <c r="X1" s="7"/>
    </row>
    <row r="2" spans="1:35" ht="18.75">
      <c r="P2" s="24" t="s">
        <v>333</v>
      </c>
      <c r="AE2" s="24"/>
    </row>
    <row r="3" spans="1:35" ht="18.75">
      <c r="P3" s="14" t="s">
        <v>1</v>
      </c>
      <c r="AE3" s="14"/>
    </row>
    <row r="4" spans="1:35" ht="18.75">
      <c r="P4" s="14" t="s">
        <v>815</v>
      </c>
      <c r="AE4" s="14"/>
    </row>
    <row r="5" spans="1:35" s="95" customFormat="1" ht="18.75">
      <c r="A5" s="430" t="s">
        <v>627</v>
      </c>
      <c r="B5" s="430"/>
      <c r="C5" s="430"/>
      <c r="D5" s="430"/>
      <c r="E5" s="430"/>
      <c r="F5" s="430"/>
      <c r="G5" s="430"/>
      <c r="H5" s="430"/>
      <c r="I5" s="430"/>
      <c r="J5" s="430"/>
      <c r="K5" s="430"/>
      <c r="L5" s="430"/>
      <c r="M5" s="430"/>
      <c r="N5" s="430"/>
      <c r="O5" s="430"/>
      <c r="P5" s="430"/>
      <c r="Q5" s="7"/>
      <c r="R5" s="7"/>
      <c r="S5" s="7"/>
      <c r="T5" s="7"/>
      <c r="U5" s="7"/>
      <c r="V5" s="7"/>
      <c r="W5" s="7"/>
      <c r="X5" s="7"/>
      <c r="AE5" s="14"/>
    </row>
    <row r="6" spans="1:35" s="95" customFormat="1" ht="18.75">
      <c r="A6" s="122"/>
      <c r="B6" s="122"/>
      <c r="C6" s="122"/>
      <c r="D6" s="122"/>
      <c r="E6" s="122"/>
      <c r="F6" s="122"/>
      <c r="G6" s="122"/>
      <c r="H6" s="122"/>
      <c r="I6" s="122"/>
      <c r="J6" s="122"/>
      <c r="K6" s="122"/>
      <c r="L6" s="122"/>
      <c r="M6" s="122"/>
      <c r="N6" s="122"/>
      <c r="O6" s="122"/>
      <c r="P6" s="122"/>
      <c r="Q6" s="7"/>
      <c r="R6" s="7"/>
      <c r="S6" s="7"/>
      <c r="T6" s="7"/>
      <c r="U6" s="7"/>
      <c r="V6" s="7"/>
      <c r="W6" s="7"/>
      <c r="X6" s="7"/>
      <c r="AE6" s="14"/>
    </row>
    <row r="7" spans="1:35" ht="16.5">
      <c r="A7" s="430" t="s">
        <v>534</v>
      </c>
      <c r="B7" s="430"/>
      <c r="C7" s="430"/>
      <c r="D7" s="430"/>
      <c r="E7" s="430"/>
      <c r="F7" s="430"/>
      <c r="G7" s="430"/>
      <c r="H7" s="430"/>
      <c r="I7" s="430"/>
      <c r="J7" s="430"/>
      <c r="K7" s="430"/>
      <c r="L7" s="430"/>
      <c r="M7" s="430"/>
      <c r="N7" s="430"/>
      <c r="O7" s="430"/>
      <c r="P7" s="430"/>
      <c r="Q7" s="101"/>
      <c r="R7" s="101"/>
      <c r="S7" s="101"/>
      <c r="T7" s="101"/>
      <c r="U7" s="101"/>
      <c r="V7" s="101"/>
      <c r="W7" s="101"/>
      <c r="X7" s="101"/>
      <c r="Y7" s="101"/>
      <c r="Z7" s="101"/>
      <c r="AA7" s="101"/>
      <c r="AB7" s="101"/>
      <c r="AC7" s="101"/>
      <c r="AD7" s="101"/>
      <c r="AE7" s="101"/>
      <c r="AF7" s="101"/>
      <c r="AG7" s="101"/>
      <c r="AH7" s="101"/>
    </row>
    <row r="8" spans="1:35" s="95" customFormat="1" ht="16.5">
      <c r="A8" s="122"/>
      <c r="B8" s="122"/>
      <c r="C8" s="122"/>
      <c r="D8" s="122"/>
      <c r="E8" s="122"/>
      <c r="F8" s="122"/>
      <c r="G8" s="122"/>
      <c r="H8" s="122"/>
      <c r="I8" s="122"/>
      <c r="J8" s="122"/>
      <c r="K8" s="122"/>
      <c r="L8" s="122"/>
      <c r="M8" s="122"/>
      <c r="N8" s="122"/>
      <c r="O8" s="122"/>
      <c r="P8" s="122"/>
      <c r="Q8" s="101"/>
      <c r="R8" s="101"/>
      <c r="S8" s="101"/>
      <c r="T8" s="101"/>
      <c r="U8" s="101"/>
      <c r="V8" s="101"/>
      <c r="W8" s="101"/>
      <c r="X8" s="101"/>
      <c r="Y8" s="101"/>
      <c r="Z8" s="101"/>
      <c r="AA8" s="101"/>
      <c r="AB8" s="101"/>
      <c r="AC8" s="101"/>
      <c r="AD8" s="101"/>
      <c r="AE8" s="101"/>
      <c r="AF8" s="101"/>
      <c r="AG8" s="101"/>
      <c r="AH8" s="101"/>
    </row>
    <row r="9" spans="1:35" ht="15.75">
      <c r="A9" s="417" t="s">
        <v>756</v>
      </c>
      <c r="B9" s="417"/>
      <c r="C9" s="417"/>
      <c r="D9" s="417"/>
      <c r="E9" s="417"/>
      <c r="F9" s="417"/>
      <c r="G9" s="417"/>
      <c r="H9" s="417"/>
      <c r="I9" s="417"/>
      <c r="J9" s="417"/>
      <c r="K9" s="417"/>
      <c r="L9" s="417"/>
      <c r="M9" s="417"/>
      <c r="N9" s="417"/>
      <c r="O9" s="417"/>
      <c r="P9" s="417"/>
      <c r="Q9" s="88"/>
      <c r="R9" s="88"/>
      <c r="S9" s="88"/>
      <c r="T9" s="88"/>
      <c r="U9" s="88"/>
      <c r="V9" s="88"/>
      <c r="W9" s="88"/>
      <c r="X9" s="88"/>
      <c r="Y9" s="88"/>
      <c r="Z9" s="88"/>
      <c r="AA9" s="88"/>
      <c r="AB9" s="88"/>
      <c r="AC9" s="88"/>
      <c r="AD9" s="88"/>
      <c r="AE9" s="88"/>
      <c r="AF9" s="88"/>
      <c r="AG9" s="88"/>
      <c r="AH9" s="88"/>
    </row>
    <row r="10" spans="1:35" s="80" customFormat="1" ht="15.75">
      <c r="A10" s="358" t="s">
        <v>292</v>
      </c>
      <c r="B10" s="358"/>
      <c r="C10" s="358"/>
      <c r="D10" s="358"/>
      <c r="E10" s="358"/>
      <c r="F10" s="358"/>
      <c r="G10" s="358"/>
      <c r="H10" s="358"/>
      <c r="I10" s="358"/>
      <c r="J10" s="358"/>
      <c r="K10" s="358"/>
      <c r="L10" s="358"/>
      <c r="M10" s="358"/>
      <c r="N10" s="358"/>
      <c r="O10" s="358"/>
      <c r="P10" s="358"/>
      <c r="Q10" s="83"/>
      <c r="R10" s="83"/>
      <c r="S10" s="83"/>
      <c r="T10" s="83"/>
      <c r="U10" s="83"/>
      <c r="V10" s="83"/>
      <c r="W10" s="83"/>
      <c r="X10" s="83"/>
      <c r="Y10" s="83"/>
      <c r="Z10" s="83"/>
      <c r="AA10" s="83"/>
      <c r="AB10" s="83"/>
      <c r="AC10" s="83"/>
      <c r="AD10" s="83"/>
      <c r="AE10" s="83"/>
      <c r="AF10" s="83"/>
      <c r="AG10" s="83"/>
      <c r="AH10" s="83"/>
    </row>
    <row r="11" spans="1:35" s="80" customFormat="1">
      <c r="A11" s="429"/>
      <c r="B11" s="429"/>
      <c r="C11" s="429"/>
      <c r="D11" s="429"/>
      <c r="E11" s="429"/>
      <c r="F11" s="429"/>
      <c r="G11" s="429"/>
      <c r="H11" s="429"/>
      <c r="I11" s="429"/>
      <c r="J11" s="429"/>
      <c r="K11" s="429"/>
      <c r="L11" s="429"/>
      <c r="M11" s="429"/>
      <c r="N11" s="429"/>
      <c r="O11" s="429"/>
      <c r="P11" s="429"/>
      <c r="Q11" s="102"/>
      <c r="R11" s="102"/>
      <c r="S11" s="102"/>
      <c r="T11" s="102"/>
      <c r="U11" s="102"/>
      <c r="V11" s="102"/>
      <c r="W11" s="102"/>
      <c r="X11" s="102"/>
      <c r="Y11" s="102"/>
      <c r="Z11" s="102"/>
      <c r="AA11" s="102"/>
      <c r="AB11" s="102"/>
      <c r="AC11" s="102"/>
      <c r="AD11" s="102"/>
      <c r="AE11" s="102"/>
      <c r="AF11" s="102"/>
      <c r="AG11" s="102"/>
      <c r="AH11" s="102"/>
    </row>
    <row r="12" spans="1:35" ht="18" customHeight="1">
      <c r="A12" s="359" t="s">
        <v>1125</v>
      </c>
      <c r="B12" s="359"/>
      <c r="C12" s="359"/>
      <c r="D12" s="359"/>
      <c r="E12" s="359"/>
      <c r="F12" s="359"/>
      <c r="G12" s="359"/>
      <c r="H12" s="359"/>
      <c r="I12" s="359"/>
      <c r="J12" s="359"/>
      <c r="K12" s="359"/>
      <c r="L12" s="359"/>
      <c r="M12" s="359"/>
      <c r="N12" s="359"/>
      <c r="O12" s="359"/>
      <c r="P12" s="359"/>
      <c r="Q12" s="11"/>
      <c r="R12" s="11"/>
      <c r="S12" s="11"/>
      <c r="T12" s="11"/>
      <c r="U12" s="11"/>
      <c r="V12" s="11"/>
      <c r="W12" s="11"/>
      <c r="X12" s="11"/>
      <c r="Y12" s="11"/>
      <c r="Z12" s="11"/>
      <c r="AA12" s="11"/>
      <c r="AB12" s="11"/>
      <c r="AC12" s="11"/>
      <c r="AD12" s="11"/>
      <c r="AE12" s="11"/>
      <c r="AF12" s="11"/>
      <c r="AG12" s="11"/>
      <c r="AH12" s="11"/>
    </row>
    <row r="13" spans="1:35">
      <c r="A13" s="426"/>
      <c r="B13" s="426"/>
      <c r="C13" s="426"/>
      <c r="D13" s="426"/>
      <c r="E13" s="426"/>
      <c r="F13" s="426"/>
      <c r="G13" s="426"/>
      <c r="H13" s="426"/>
      <c r="I13" s="426"/>
      <c r="J13" s="426"/>
      <c r="K13" s="426"/>
      <c r="L13" s="426"/>
      <c r="M13" s="426"/>
      <c r="N13" s="426"/>
      <c r="O13" s="426"/>
      <c r="P13" s="426"/>
      <c r="Q13" s="426"/>
      <c r="R13" s="426"/>
      <c r="S13" s="426"/>
      <c r="T13" s="426"/>
      <c r="U13" s="426"/>
      <c r="V13" s="426"/>
      <c r="W13" s="426"/>
      <c r="X13" s="426"/>
      <c r="Y13" s="426"/>
      <c r="Z13" s="426"/>
      <c r="AA13" s="426"/>
      <c r="AB13" s="426"/>
      <c r="AC13" s="426"/>
      <c r="AD13" s="426"/>
      <c r="AE13" s="426"/>
      <c r="AF13" s="426"/>
      <c r="AG13" s="426"/>
      <c r="AH13" s="426"/>
    </row>
    <row r="14" spans="1:35" s="9" customFormat="1" ht="75.75" customHeight="1">
      <c r="A14" s="422" t="s">
        <v>162</v>
      </c>
      <c r="B14" s="422" t="s">
        <v>30</v>
      </c>
      <c r="C14" s="422" t="s">
        <v>297</v>
      </c>
      <c r="D14" s="425" t="s">
        <v>65</v>
      </c>
      <c r="E14" s="425"/>
      <c r="F14" s="425"/>
      <c r="G14" s="422" t="s">
        <v>60</v>
      </c>
      <c r="H14" s="422" t="s">
        <v>42</v>
      </c>
      <c r="I14" s="422"/>
      <c r="J14" s="422"/>
      <c r="K14" s="422"/>
      <c r="L14" s="422"/>
      <c r="M14" s="424" t="s">
        <v>490</v>
      </c>
      <c r="N14" s="424"/>
      <c r="O14" s="424"/>
      <c r="P14" s="424"/>
      <c r="Q14" s="424" t="s">
        <v>491</v>
      </c>
      <c r="R14" s="424"/>
      <c r="S14" s="424"/>
      <c r="T14" s="424"/>
      <c r="U14" s="424" t="s">
        <v>613</v>
      </c>
      <c r="V14" s="428" t="s">
        <v>612</v>
      </c>
      <c r="W14" s="428"/>
      <c r="X14" s="423" t="s">
        <v>133</v>
      </c>
      <c r="Y14" s="423" t="s">
        <v>89</v>
      </c>
      <c r="Z14" s="423"/>
      <c r="AA14" s="424" t="s">
        <v>480</v>
      </c>
      <c r="AB14" s="424"/>
      <c r="AC14" s="424"/>
      <c r="AD14" s="424"/>
      <c r="AE14" s="424" t="s">
        <v>777</v>
      </c>
      <c r="AF14" s="424" t="s">
        <v>776</v>
      </c>
      <c r="AG14" s="424"/>
      <c r="AH14" s="422" t="s">
        <v>362</v>
      </c>
      <c r="AI14" s="6"/>
    </row>
    <row r="15" spans="1:35" s="9" customFormat="1" ht="213.75" customHeight="1">
      <c r="A15" s="422"/>
      <c r="B15" s="422"/>
      <c r="C15" s="422"/>
      <c r="D15" s="422" t="s">
        <v>86</v>
      </c>
      <c r="E15" s="422"/>
      <c r="F15" s="422" t="s">
        <v>342</v>
      </c>
      <c r="G15" s="422"/>
      <c r="H15" s="422" t="s">
        <v>59</v>
      </c>
      <c r="I15" s="422" t="s">
        <v>58</v>
      </c>
      <c r="J15" s="422"/>
      <c r="K15" s="422" t="s">
        <v>61</v>
      </c>
      <c r="L15" s="422" t="s">
        <v>481</v>
      </c>
      <c r="M15" s="423" t="s">
        <v>82</v>
      </c>
      <c r="N15" s="423" t="s">
        <v>80</v>
      </c>
      <c r="O15" s="423" t="s">
        <v>351</v>
      </c>
      <c r="P15" s="423"/>
      <c r="Q15" s="423" t="s">
        <v>81</v>
      </c>
      <c r="R15" s="423" t="s">
        <v>64</v>
      </c>
      <c r="S15" s="423" t="s">
        <v>302</v>
      </c>
      <c r="T15" s="423"/>
      <c r="U15" s="424"/>
      <c r="V15" s="428"/>
      <c r="W15" s="428"/>
      <c r="X15" s="423"/>
      <c r="Y15" s="423"/>
      <c r="Z15" s="423"/>
      <c r="AA15" s="427" t="s">
        <v>88</v>
      </c>
      <c r="AB15" s="427"/>
      <c r="AC15" s="425" t="s">
        <v>304</v>
      </c>
      <c r="AD15" s="425"/>
      <c r="AE15" s="424"/>
      <c r="AF15" s="424" t="s">
        <v>305</v>
      </c>
      <c r="AG15" s="424" t="s">
        <v>616</v>
      </c>
      <c r="AH15" s="422"/>
      <c r="AI15" s="6"/>
    </row>
    <row r="16" spans="1:35" s="9" customFormat="1" ht="43.5" customHeight="1">
      <c r="A16" s="422"/>
      <c r="B16" s="422"/>
      <c r="C16" s="422"/>
      <c r="D16" s="177" t="s">
        <v>84</v>
      </c>
      <c r="E16" s="177" t="s">
        <v>85</v>
      </c>
      <c r="F16" s="422"/>
      <c r="G16" s="422"/>
      <c r="H16" s="422"/>
      <c r="I16" s="177" t="s">
        <v>62</v>
      </c>
      <c r="J16" s="177" t="s">
        <v>63</v>
      </c>
      <c r="K16" s="422"/>
      <c r="L16" s="422"/>
      <c r="M16" s="423"/>
      <c r="N16" s="423"/>
      <c r="O16" s="38" t="s">
        <v>33</v>
      </c>
      <c r="P16" s="38" t="s">
        <v>34</v>
      </c>
      <c r="Q16" s="423"/>
      <c r="R16" s="423"/>
      <c r="S16" s="38" t="s">
        <v>33</v>
      </c>
      <c r="T16" s="38" t="s">
        <v>34</v>
      </c>
      <c r="U16" s="424"/>
      <c r="V16" s="179" t="s">
        <v>628</v>
      </c>
      <c r="W16" s="179" t="s">
        <v>307</v>
      </c>
      <c r="X16" s="423"/>
      <c r="Y16" s="38" t="s">
        <v>33</v>
      </c>
      <c r="Z16" s="38" t="s">
        <v>34</v>
      </c>
      <c r="AA16" s="68" t="s">
        <v>35</v>
      </c>
      <c r="AB16" s="68" t="s">
        <v>36</v>
      </c>
      <c r="AC16" s="68" t="s">
        <v>35</v>
      </c>
      <c r="AD16" s="68" t="s">
        <v>36</v>
      </c>
      <c r="AE16" s="424"/>
      <c r="AF16" s="424"/>
      <c r="AG16" s="424"/>
      <c r="AH16" s="422"/>
      <c r="AI16" s="6"/>
    </row>
    <row r="17" spans="1:35" s="9" customFormat="1" ht="15" customHeight="1">
      <c r="A17" s="44">
        <v>1</v>
      </c>
      <c r="B17" s="44">
        <v>2</v>
      </c>
      <c r="C17" s="44">
        <v>3</v>
      </c>
      <c r="D17" s="44">
        <v>4</v>
      </c>
      <c r="E17" s="44">
        <v>5</v>
      </c>
      <c r="F17" s="44">
        <v>6</v>
      </c>
      <c r="G17" s="44">
        <v>7</v>
      </c>
      <c r="H17" s="44">
        <v>8</v>
      </c>
      <c r="I17" s="44">
        <v>9</v>
      </c>
      <c r="J17" s="44">
        <v>10</v>
      </c>
      <c r="K17" s="44">
        <v>11</v>
      </c>
      <c r="L17" s="44">
        <v>12</v>
      </c>
      <c r="M17" s="44">
        <v>13</v>
      </c>
      <c r="N17" s="44">
        <v>14</v>
      </c>
      <c r="O17" s="44">
        <v>15</v>
      </c>
      <c r="P17" s="44">
        <v>16</v>
      </c>
      <c r="Q17" s="44">
        <v>17</v>
      </c>
      <c r="R17" s="44">
        <v>18</v>
      </c>
      <c r="S17" s="44">
        <v>19</v>
      </c>
      <c r="T17" s="44">
        <v>20</v>
      </c>
      <c r="U17" s="44">
        <v>21</v>
      </c>
      <c r="V17" s="44">
        <v>22</v>
      </c>
      <c r="W17" s="44">
        <v>23</v>
      </c>
      <c r="X17" s="44">
        <v>24</v>
      </c>
      <c r="Y17" s="44">
        <v>25</v>
      </c>
      <c r="Z17" s="44">
        <v>26</v>
      </c>
      <c r="AA17" s="44">
        <v>27</v>
      </c>
      <c r="AB17" s="44">
        <v>28</v>
      </c>
      <c r="AC17" s="44">
        <v>29</v>
      </c>
      <c r="AD17" s="44">
        <v>30</v>
      </c>
      <c r="AE17" s="44">
        <v>31</v>
      </c>
      <c r="AF17" s="44">
        <v>32</v>
      </c>
      <c r="AG17" s="44">
        <v>33</v>
      </c>
      <c r="AH17" s="44">
        <v>34</v>
      </c>
      <c r="AI17" s="6"/>
    </row>
    <row r="18" spans="1:35" ht="15.75">
      <c r="A18" s="67" t="s">
        <v>511</v>
      </c>
      <c r="B18" s="113" t="s">
        <v>808</v>
      </c>
      <c r="C18" s="180" t="s">
        <v>589</v>
      </c>
      <c r="D18" s="180" t="s">
        <v>589</v>
      </c>
      <c r="E18" s="180" t="s">
        <v>589</v>
      </c>
      <c r="F18" s="180" t="s">
        <v>589</v>
      </c>
      <c r="G18" s="180" t="s">
        <v>589</v>
      </c>
      <c r="H18" s="180" t="s">
        <v>589</v>
      </c>
      <c r="I18" s="180" t="s">
        <v>589</v>
      </c>
      <c r="J18" s="180" t="s">
        <v>589</v>
      </c>
      <c r="K18" s="180" t="s">
        <v>589</v>
      </c>
      <c r="L18" s="180" t="s">
        <v>589</v>
      </c>
      <c r="M18" s="180" t="s">
        <v>589</v>
      </c>
      <c r="N18" s="180" t="s">
        <v>589</v>
      </c>
      <c r="O18" s="180" t="s">
        <v>589</v>
      </c>
      <c r="P18" s="180" t="s">
        <v>589</v>
      </c>
      <c r="Q18" s="180" t="s">
        <v>589</v>
      </c>
      <c r="R18" s="180" t="s">
        <v>589</v>
      </c>
      <c r="S18" s="180" t="s">
        <v>589</v>
      </c>
      <c r="T18" s="180" t="s">
        <v>589</v>
      </c>
      <c r="U18" s="180" t="s">
        <v>589</v>
      </c>
      <c r="V18" s="180" t="s">
        <v>589</v>
      </c>
      <c r="W18" s="180" t="s">
        <v>589</v>
      </c>
      <c r="X18" s="180" t="s">
        <v>589</v>
      </c>
      <c r="Y18" s="180" t="s">
        <v>589</v>
      </c>
      <c r="Z18" s="180" t="s">
        <v>589</v>
      </c>
      <c r="AA18" s="180" t="s">
        <v>589</v>
      </c>
      <c r="AB18" s="180" t="s">
        <v>589</v>
      </c>
      <c r="AC18" s="180" t="s">
        <v>589</v>
      </c>
      <c r="AD18" s="180" t="s">
        <v>589</v>
      </c>
      <c r="AE18" s="180" t="s">
        <v>589</v>
      </c>
      <c r="AF18" s="180" t="s">
        <v>589</v>
      </c>
      <c r="AG18" s="180" t="s">
        <v>589</v>
      </c>
      <c r="AH18" s="180" t="s">
        <v>589</v>
      </c>
    </row>
    <row r="19" spans="1:35" ht="47.25">
      <c r="A19" s="67" t="s">
        <v>512</v>
      </c>
      <c r="B19" s="113" t="s">
        <v>648</v>
      </c>
      <c r="C19" s="180" t="s">
        <v>589</v>
      </c>
      <c r="D19" s="180" t="s">
        <v>589</v>
      </c>
      <c r="E19" s="180" t="s">
        <v>589</v>
      </c>
      <c r="F19" s="180" t="s">
        <v>589</v>
      </c>
      <c r="G19" s="180" t="s">
        <v>589</v>
      </c>
      <c r="H19" s="180" t="s">
        <v>589</v>
      </c>
      <c r="I19" s="180" t="s">
        <v>589</v>
      </c>
      <c r="J19" s="180" t="s">
        <v>589</v>
      </c>
      <c r="K19" s="180" t="s">
        <v>589</v>
      </c>
      <c r="L19" s="180" t="s">
        <v>589</v>
      </c>
      <c r="M19" s="180" t="s">
        <v>589</v>
      </c>
      <c r="N19" s="180" t="s">
        <v>589</v>
      </c>
      <c r="O19" s="180" t="s">
        <v>589</v>
      </c>
      <c r="P19" s="180" t="s">
        <v>589</v>
      </c>
      <c r="Q19" s="180" t="s">
        <v>589</v>
      </c>
      <c r="R19" s="180" t="s">
        <v>589</v>
      </c>
      <c r="S19" s="180" t="s">
        <v>589</v>
      </c>
      <c r="T19" s="180" t="s">
        <v>589</v>
      </c>
      <c r="U19" s="180" t="s">
        <v>589</v>
      </c>
      <c r="V19" s="180" t="s">
        <v>589</v>
      </c>
      <c r="W19" s="180" t="s">
        <v>589</v>
      </c>
      <c r="X19" s="180" t="s">
        <v>589</v>
      </c>
      <c r="Y19" s="180" t="s">
        <v>589</v>
      </c>
      <c r="Z19" s="180" t="s">
        <v>589</v>
      </c>
      <c r="AA19" s="180" t="s">
        <v>589</v>
      </c>
      <c r="AB19" s="180" t="s">
        <v>589</v>
      </c>
      <c r="AC19" s="180" t="s">
        <v>589</v>
      </c>
      <c r="AD19" s="180" t="s">
        <v>589</v>
      </c>
      <c r="AE19" s="180" t="s">
        <v>589</v>
      </c>
      <c r="AF19" s="180" t="s">
        <v>589</v>
      </c>
      <c r="AG19" s="180" t="s">
        <v>589</v>
      </c>
      <c r="AH19" s="180" t="s">
        <v>589</v>
      </c>
    </row>
    <row r="20" spans="1:35" ht="78.75">
      <c r="A20" s="67" t="s">
        <v>514</v>
      </c>
      <c r="B20" s="113" t="s">
        <v>649</v>
      </c>
      <c r="C20" s="180" t="s">
        <v>589</v>
      </c>
      <c r="D20" s="180" t="s">
        <v>589</v>
      </c>
      <c r="E20" s="180" t="s">
        <v>589</v>
      </c>
      <c r="F20" s="180" t="s">
        <v>589</v>
      </c>
      <c r="G20" s="180" t="s">
        <v>589</v>
      </c>
      <c r="H20" s="180" t="s">
        <v>589</v>
      </c>
      <c r="I20" s="180" t="s">
        <v>589</v>
      </c>
      <c r="J20" s="180" t="s">
        <v>589</v>
      </c>
      <c r="K20" s="180" t="s">
        <v>589</v>
      </c>
      <c r="L20" s="180" t="s">
        <v>589</v>
      </c>
      <c r="M20" s="180" t="s">
        <v>589</v>
      </c>
      <c r="N20" s="180" t="s">
        <v>589</v>
      </c>
      <c r="O20" s="180" t="s">
        <v>589</v>
      </c>
      <c r="P20" s="180" t="s">
        <v>589</v>
      </c>
      <c r="Q20" s="180" t="s">
        <v>589</v>
      </c>
      <c r="R20" s="180" t="s">
        <v>589</v>
      </c>
      <c r="S20" s="180" t="s">
        <v>589</v>
      </c>
      <c r="T20" s="180" t="s">
        <v>589</v>
      </c>
      <c r="U20" s="180" t="s">
        <v>589</v>
      </c>
      <c r="V20" s="180" t="s">
        <v>589</v>
      </c>
      <c r="W20" s="180" t="s">
        <v>589</v>
      </c>
      <c r="X20" s="180" t="s">
        <v>589</v>
      </c>
      <c r="Y20" s="180" t="s">
        <v>589</v>
      </c>
      <c r="Z20" s="180" t="s">
        <v>589</v>
      </c>
      <c r="AA20" s="180" t="s">
        <v>589</v>
      </c>
      <c r="AB20" s="180" t="s">
        <v>589</v>
      </c>
      <c r="AC20" s="180" t="s">
        <v>589</v>
      </c>
      <c r="AD20" s="180" t="s">
        <v>589</v>
      </c>
      <c r="AE20" s="180" t="s">
        <v>589</v>
      </c>
      <c r="AF20" s="180" t="s">
        <v>589</v>
      </c>
      <c r="AG20" s="180" t="s">
        <v>589</v>
      </c>
      <c r="AH20" s="180" t="s">
        <v>589</v>
      </c>
    </row>
    <row r="21" spans="1:35" ht="94.5">
      <c r="A21" s="67" t="s">
        <v>539</v>
      </c>
      <c r="B21" s="113" t="s">
        <v>652</v>
      </c>
      <c r="C21" s="180" t="s">
        <v>589</v>
      </c>
      <c r="D21" s="180" t="s">
        <v>589</v>
      </c>
      <c r="E21" s="180" t="s">
        <v>589</v>
      </c>
      <c r="F21" s="180" t="s">
        <v>589</v>
      </c>
      <c r="G21" s="180" t="s">
        <v>589</v>
      </c>
      <c r="H21" s="180" t="s">
        <v>589</v>
      </c>
      <c r="I21" s="180" t="s">
        <v>589</v>
      </c>
      <c r="J21" s="180" t="s">
        <v>589</v>
      </c>
      <c r="K21" s="180" t="s">
        <v>589</v>
      </c>
      <c r="L21" s="180" t="s">
        <v>589</v>
      </c>
      <c r="M21" s="180" t="s">
        <v>589</v>
      </c>
      <c r="N21" s="180" t="s">
        <v>589</v>
      </c>
      <c r="O21" s="180" t="s">
        <v>589</v>
      </c>
      <c r="P21" s="180" t="s">
        <v>589</v>
      </c>
      <c r="Q21" s="180" t="s">
        <v>589</v>
      </c>
      <c r="R21" s="180" t="s">
        <v>589</v>
      </c>
      <c r="S21" s="180" t="s">
        <v>589</v>
      </c>
      <c r="T21" s="180" t="s">
        <v>589</v>
      </c>
      <c r="U21" s="180" t="s">
        <v>589</v>
      </c>
      <c r="V21" s="180" t="s">
        <v>589</v>
      </c>
      <c r="W21" s="180" t="s">
        <v>589</v>
      </c>
      <c r="X21" s="180" t="s">
        <v>589</v>
      </c>
      <c r="Y21" s="180" t="s">
        <v>589</v>
      </c>
      <c r="Z21" s="180" t="s">
        <v>589</v>
      </c>
      <c r="AA21" s="180" t="s">
        <v>589</v>
      </c>
      <c r="AB21" s="180" t="s">
        <v>589</v>
      </c>
      <c r="AC21" s="180" t="s">
        <v>589</v>
      </c>
      <c r="AD21" s="180" t="s">
        <v>589</v>
      </c>
      <c r="AE21" s="180" t="s">
        <v>589</v>
      </c>
      <c r="AF21" s="180" t="s">
        <v>589</v>
      </c>
      <c r="AG21" s="180" t="s">
        <v>589</v>
      </c>
      <c r="AH21" s="180" t="s">
        <v>589</v>
      </c>
    </row>
    <row r="22" spans="1:35" ht="66.599999999999994" customHeight="1">
      <c r="A22" s="67" t="s">
        <v>515</v>
      </c>
      <c r="B22" s="113" t="s">
        <v>653</v>
      </c>
      <c r="C22" s="180" t="s">
        <v>589</v>
      </c>
      <c r="D22" s="180" t="s">
        <v>589</v>
      </c>
      <c r="E22" s="180" t="s">
        <v>589</v>
      </c>
      <c r="F22" s="180" t="s">
        <v>589</v>
      </c>
      <c r="G22" s="180" t="s">
        <v>589</v>
      </c>
      <c r="H22" s="180" t="s">
        <v>589</v>
      </c>
      <c r="I22" s="180" t="s">
        <v>589</v>
      </c>
      <c r="J22" s="180" t="s">
        <v>589</v>
      </c>
      <c r="K22" s="180" t="s">
        <v>589</v>
      </c>
      <c r="L22" s="180" t="s">
        <v>589</v>
      </c>
      <c r="M22" s="180" t="s">
        <v>589</v>
      </c>
      <c r="N22" s="180" t="s">
        <v>589</v>
      </c>
      <c r="O22" s="180" t="s">
        <v>589</v>
      </c>
      <c r="P22" s="180" t="s">
        <v>589</v>
      </c>
      <c r="Q22" s="180" t="s">
        <v>589</v>
      </c>
      <c r="R22" s="180" t="s">
        <v>589</v>
      </c>
      <c r="S22" s="180" t="s">
        <v>589</v>
      </c>
      <c r="T22" s="180" t="s">
        <v>589</v>
      </c>
      <c r="U22" s="180" t="s">
        <v>589</v>
      </c>
      <c r="V22" s="180" t="s">
        <v>589</v>
      </c>
      <c r="W22" s="180" t="s">
        <v>589</v>
      </c>
      <c r="X22" s="180" t="s">
        <v>589</v>
      </c>
      <c r="Y22" s="180" t="s">
        <v>589</v>
      </c>
      <c r="Z22" s="180" t="s">
        <v>589</v>
      </c>
      <c r="AA22" s="180" t="s">
        <v>589</v>
      </c>
      <c r="AB22" s="180" t="s">
        <v>589</v>
      </c>
      <c r="AC22" s="180" t="s">
        <v>589</v>
      </c>
      <c r="AD22" s="180" t="s">
        <v>589</v>
      </c>
      <c r="AE22" s="180" t="s">
        <v>589</v>
      </c>
      <c r="AF22" s="180" t="s">
        <v>589</v>
      </c>
      <c r="AG22" s="180" t="s">
        <v>589</v>
      </c>
      <c r="AH22" s="180" t="s">
        <v>589</v>
      </c>
    </row>
    <row r="23" spans="1:35" ht="112.9" customHeight="1">
      <c r="A23" s="67" t="s">
        <v>541</v>
      </c>
      <c r="B23" s="113" t="s">
        <v>654</v>
      </c>
      <c r="C23" s="180" t="s">
        <v>589</v>
      </c>
      <c r="D23" s="180" t="s">
        <v>589</v>
      </c>
      <c r="E23" s="180" t="s">
        <v>589</v>
      </c>
      <c r="F23" s="180" t="s">
        <v>589</v>
      </c>
      <c r="G23" s="180" t="s">
        <v>589</v>
      </c>
      <c r="H23" s="180" t="s">
        <v>589</v>
      </c>
      <c r="I23" s="180" t="s">
        <v>589</v>
      </c>
      <c r="J23" s="180" t="s">
        <v>589</v>
      </c>
      <c r="K23" s="180" t="s">
        <v>589</v>
      </c>
      <c r="L23" s="180" t="s">
        <v>589</v>
      </c>
      <c r="M23" s="180" t="s">
        <v>589</v>
      </c>
      <c r="N23" s="180" t="s">
        <v>589</v>
      </c>
      <c r="O23" s="180" t="s">
        <v>589</v>
      </c>
      <c r="P23" s="180" t="s">
        <v>589</v>
      </c>
      <c r="Q23" s="180" t="s">
        <v>589</v>
      </c>
      <c r="R23" s="180" t="s">
        <v>589</v>
      </c>
      <c r="S23" s="180" t="s">
        <v>589</v>
      </c>
      <c r="T23" s="180" t="s">
        <v>589</v>
      </c>
      <c r="U23" s="180" t="s">
        <v>589</v>
      </c>
      <c r="V23" s="180" t="s">
        <v>589</v>
      </c>
      <c r="W23" s="180" t="s">
        <v>589</v>
      </c>
      <c r="X23" s="180" t="s">
        <v>589</v>
      </c>
      <c r="Y23" s="180" t="s">
        <v>589</v>
      </c>
      <c r="Z23" s="180" t="s">
        <v>589</v>
      </c>
      <c r="AA23" s="180" t="s">
        <v>589</v>
      </c>
      <c r="AB23" s="180" t="s">
        <v>589</v>
      </c>
      <c r="AC23" s="180" t="s">
        <v>589</v>
      </c>
      <c r="AD23" s="180" t="s">
        <v>589</v>
      </c>
      <c r="AE23" s="180" t="s">
        <v>589</v>
      </c>
      <c r="AF23" s="180" t="s">
        <v>589</v>
      </c>
      <c r="AG23" s="180" t="s">
        <v>589</v>
      </c>
      <c r="AH23" s="180" t="s">
        <v>589</v>
      </c>
    </row>
    <row r="24" spans="1:35" ht="78.75">
      <c r="A24" s="67" t="s">
        <v>542</v>
      </c>
      <c r="B24" s="113" t="s">
        <v>655</v>
      </c>
      <c r="C24" s="180" t="s">
        <v>589</v>
      </c>
      <c r="D24" s="180" t="s">
        <v>589</v>
      </c>
      <c r="E24" s="180" t="s">
        <v>589</v>
      </c>
      <c r="F24" s="180" t="s">
        <v>589</v>
      </c>
      <c r="G24" s="180" t="s">
        <v>589</v>
      </c>
      <c r="H24" s="180" t="s">
        <v>589</v>
      </c>
      <c r="I24" s="180" t="s">
        <v>589</v>
      </c>
      <c r="J24" s="180" t="s">
        <v>589</v>
      </c>
      <c r="K24" s="180" t="s">
        <v>589</v>
      </c>
      <c r="L24" s="180" t="s">
        <v>589</v>
      </c>
      <c r="M24" s="180" t="s">
        <v>589</v>
      </c>
      <c r="N24" s="180" t="s">
        <v>589</v>
      </c>
      <c r="O24" s="180" t="s">
        <v>589</v>
      </c>
      <c r="P24" s="180" t="s">
        <v>589</v>
      </c>
      <c r="Q24" s="180" t="s">
        <v>589</v>
      </c>
      <c r="R24" s="180" t="s">
        <v>589</v>
      </c>
      <c r="S24" s="180" t="s">
        <v>589</v>
      </c>
      <c r="T24" s="180" t="s">
        <v>589</v>
      </c>
      <c r="U24" s="180" t="s">
        <v>589</v>
      </c>
      <c r="V24" s="180" t="s">
        <v>589</v>
      </c>
      <c r="W24" s="180" t="s">
        <v>589</v>
      </c>
      <c r="X24" s="180" t="s">
        <v>589</v>
      </c>
      <c r="Y24" s="180" t="s">
        <v>589</v>
      </c>
      <c r="Z24" s="180" t="s">
        <v>589</v>
      </c>
      <c r="AA24" s="180" t="s">
        <v>589</v>
      </c>
      <c r="AB24" s="180" t="s">
        <v>589</v>
      </c>
      <c r="AC24" s="180" t="s">
        <v>589</v>
      </c>
      <c r="AD24" s="180" t="s">
        <v>589</v>
      </c>
      <c r="AE24" s="180" t="s">
        <v>589</v>
      </c>
      <c r="AF24" s="180" t="s">
        <v>589</v>
      </c>
      <c r="AG24" s="180" t="s">
        <v>589</v>
      </c>
      <c r="AH24" s="180" t="s">
        <v>589</v>
      </c>
    </row>
    <row r="25" spans="1:35" ht="78.75">
      <c r="A25" s="67" t="s">
        <v>516</v>
      </c>
      <c r="B25" s="113" t="s">
        <v>656</v>
      </c>
      <c r="C25" s="180" t="s">
        <v>589</v>
      </c>
      <c r="D25" s="180" t="s">
        <v>589</v>
      </c>
      <c r="E25" s="180" t="s">
        <v>589</v>
      </c>
      <c r="F25" s="180" t="s">
        <v>589</v>
      </c>
      <c r="G25" s="180" t="s">
        <v>589</v>
      </c>
      <c r="H25" s="180" t="s">
        <v>589</v>
      </c>
      <c r="I25" s="180" t="s">
        <v>589</v>
      </c>
      <c r="J25" s="180" t="s">
        <v>589</v>
      </c>
      <c r="K25" s="180" t="s">
        <v>589</v>
      </c>
      <c r="L25" s="180" t="s">
        <v>589</v>
      </c>
      <c r="M25" s="180" t="s">
        <v>589</v>
      </c>
      <c r="N25" s="180" t="s">
        <v>589</v>
      </c>
      <c r="O25" s="180" t="s">
        <v>589</v>
      </c>
      <c r="P25" s="180" t="s">
        <v>589</v>
      </c>
      <c r="Q25" s="180" t="s">
        <v>589</v>
      </c>
      <c r="R25" s="180" t="s">
        <v>589</v>
      </c>
      <c r="S25" s="180" t="s">
        <v>589</v>
      </c>
      <c r="T25" s="180" t="s">
        <v>589</v>
      </c>
      <c r="U25" s="180" t="s">
        <v>589</v>
      </c>
      <c r="V25" s="180" t="s">
        <v>589</v>
      </c>
      <c r="W25" s="180" t="s">
        <v>589</v>
      </c>
      <c r="X25" s="180" t="s">
        <v>589</v>
      </c>
      <c r="Y25" s="180" t="s">
        <v>589</v>
      </c>
      <c r="Z25" s="180" t="s">
        <v>589</v>
      </c>
      <c r="AA25" s="180" t="s">
        <v>589</v>
      </c>
      <c r="AB25" s="180" t="s">
        <v>589</v>
      </c>
      <c r="AC25" s="180" t="s">
        <v>589</v>
      </c>
      <c r="AD25" s="180" t="s">
        <v>589</v>
      </c>
      <c r="AE25" s="180" t="s">
        <v>589</v>
      </c>
      <c r="AF25" s="180" t="s">
        <v>589</v>
      </c>
      <c r="AG25" s="180" t="s">
        <v>589</v>
      </c>
      <c r="AH25" s="180" t="s">
        <v>589</v>
      </c>
    </row>
    <row r="26" spans="1:35" ht="63">
      <c r="A26" s="67" t="s">
        <v>545</v>
      </c>
      <c r="B26" s="113" t="s">
        <v>657</v>
      </c>
      <c r="C26" s="180" t="s">
        <v>589</v>
      </c>
      <c r="D26" s="180" t="s">
        <v>589</v>
      </c>
      <c r="E26" s="180" t="s">
        <v>589</v>
      </c>
      <c r="F26" s="180" t="s">
        <v>589</v>
      </c>
      <c r="G26" s="180" t="s">
        <v>589</v>
      </c>
      <c r="H26" s="180" t="s">
        <v>589</v>
      </c>
      <c r="I26" s="180" t="s">
        <v>589</v>
      </c>
      <c r="J26" s="180" t="s">
        <v>589</v>
      </c>
      <c r="K26" s="180" t="s">
        <v>589</v>
      </c>
      <c r="L26" s="180" t="s">
        <v>589</v>
      </c>
      <c r="M26" s="180" t="s">
        <v>589</v>
      </c>
      <c r="N26" s="180" t="s">
        <v>589</v>
      </c>
      <c r="O26" s="180" t="s">
        <v>589</v>
      </c>
      <c r="P26" s="180" t="s">
        <v>589</v>
      </c>
      <c r="Q26" s="180" t="s">
        <v>589</v>
      </c>
      <c r="R26" s="180" t="s">
        <v>589</v>
      </c>
      <c r="S26" s="180" t="s">
        <v>589</v>
      </c>
      <c r="T26" s="180" t="s">
        <v>589</v>
      </c>
      <c r="U26" s="180" t="s">
        <v>589</v>
      </c>
      <c r="V26" s="180" t="s">
        <v>589</v>
      </c>
      <c r="W26" s="180" t="s">
        <v>589</v>
      </c>
      <c r="X26" s="180" t="s">
        <v>589</v>
      </c>
      <c r="Y26" s="180" t="s">
        <v>589</v>
      </c>
      <c r="Z26" s="180" t="s">
        <v>589</v>
      </c>
      <c r="AA26" s="180" t="s">
        <v>589</v>
      </c>
      <c r="AB26" s="180" t="s">
        <v>589</v>
      </c>
      <c r="AC26" s="180" t="s">
        <v>589</v>
      </c>
      <c r="AD26" s="180" t="s">
        <v>589</v>
      </c>
      <c r="AE26" s="180" t="s">
        <v>589</v>
      </c>
      <c r="AF26" s="180" t="s">
        <v>589</v>
      </c>
      <c r="AG26" s="180" t="s">
        <v>589</v>
      </c>
      <c r="AH26" s="180" t="s">
        <v>589</v>
      </c>
    </row>
    <row r="27" spans="1:35" ht="189">
      <c r="A27" s="67" t="s">
        <v>545</v>
      </c>
      <c r="B27" s="113" t="s">
        <v>658</v>
      </c>
      <c r="C27" s="180" t="s">
        <v>589</v>
      </c>
      <c r="D27" s="180" t="s">
        <v>589</v>
      </c>
      <c r="E27" s="180" t="s">
        <v>589</v>
      </c>
      <c r="F27" s="180" t="s">
        <v>589</v>
      </c>
      <c r="G27" s="180" t="s">
        <v>589</v>
      </c>
      <c r="H27" s="180" t="s">
        <v>589</v>
      </c>
      <c r="I27" s="180" t="s">
        <v>589</v>
      </c>
      <c r="J27" s="180" t="s">
        <v>589</v>
      </c>
      <c r="K27" s="180" t="s">
        <v>589</v>
      </c>
      <c r="L27" s="180" t="s">
        <v>589</v>
      </c>
      <c r="M27" s="180" t="s">
        <v>589</v>
      </c>
      <c r="N27" s="180" t="s">
        <v>589</v>
      </c>
      <c r="O27" s="180" t="s">
        <v>589</v>
      </c>
      <c r="P27" s="180" t="s">
        <v>589</v>
      </c>
      <c r="Q27" s="180" t="s">
        <v>589</v>
      </c>
      <c r="R27" s="180" t="s">
        <v>589</v>
      </c>
      <c r="S27" s="180" t="s">
        <v>589</v>
      </c>
      <c r="T27" s="180" t="s">
        <v>589</v>
      </c>
      <c r="U27" s="180" t="s">
        <v>589</v>
      </c>
      <c r="V27" s="180" t="s">
        <v>589</v>
      </c>
      <c r="W27" s="180" t="s">
        <v>589</v>
      </c>
      <c r="X27" s="180" t="s">
        <v>589</v>
      </c>
      <c r="Y27" s="180" t="s">
        <v>589</v>
      </c>
      <c r="Z27" s="180" t="s">
        <v>589</v>
      </c>
      <c r="AA27" s="180" t="s">
        <v>589</v>
      </c>
      <c r="AB27" s="180" t="s">
        <v>589</v>
      </c>
      <c r="AC27" s="180" t="s">
        <v>589</v>
      </c>
      <c r="AD27" s="180" t="s">
        <v>589</v>
      </c>
      <c r="AE27" s="180" t="s">
        <v>589</v>
      </c>
      <c r="AF27" s="180" t="s">
        <v>589</v>
      </c>
      <c r="AG27" s="180" t="s">
        <v>589</v>
      </c>
      <c r="AH27" s="180" t="s">
        <v>589</v>
      </c>
    </row>
    <row r="28" spans="1:35" ht="157.5">
      <c r="A28" s="67" t="s">
        <v>545</v>
      </c>
      <c r="B28" s="113" t="s">
        <v>659</v>
      </c>
      <c r="C28" s="180" t="s">
        <v>589</v>
      </c>
      <c r="D28" s="180" t="s">
        <v>589</v>
      </c>
      <c r="E28" s="180" t="s">
        <v>589</v>
      </c>
      <c r="F28" s="180" t="s">
        <v>589</v>
      </c>
      <c r="G28" s="180" t="s">
        <v>589</v>
      </c>
      <c r="H28" s="180" t="s">
        <v>589</v>
      </c>
      <c r="I28" s="180" t="s">
        <v>589</v>
      </c>
      <c r="J28" s="180" t="s">
        <v>589</v>
      </c>
      <c r="K28" s="180" t="s">
        <v>589</v>
      </c>
      <c r="L28" s="180" t="s">
        <v>589</v>
      </c>
      <c r="M28" s="180" t="s">
        <v>589</v>
      </c>
      <c r="N28" s="180" t="s">
        <v>589</v>
      </c>
      <c r="O28" s="180" t="s">
        <v>589</v>
      </c>
      <c r="P28" s="180" t="s">
        <v>589</v>
      </c>
      <c r="Q28" s="180" t="s">
        <v>589</v>
      </c>
      <c r="R28" s="180" t="s">
        <v>589</v>
      </c>
      <c r="S28" s="180" t="s">
        <v>589</v>
      </c>
      <c r="T28" s="180" t="s">
        <v>589</v>
      </c>
      <c r="U28" s="180" t="s">
        <v>589</v>
      </c>
      <c r="V28" s="180" t="s">
        <v>589</v>
      </c>
      <c r="W28" s="180" t="s">
        <v>589</v>
      </c>
      <c r="X28" s="180" t="s">
        <v>589</v>
      </c>
      <c r="Y28" s="180" t="s">
        <v>589</v>
      </c>
      <c r="Z28" s="180" t="s">
        <v>589</v>
      </c>
      <c r="AA28" s="180" t="s">
        <v>589</v>
      </c>
      <c r="AB28" s="180" t="s">
        <v>589</v>
      </c>
      <c r="AC28" s="180" t="s">
        <v>589</v>
      </c>
      <c r="AD28" s="180" t="s">
        <v>589</v>
      </c>
      <c r="AE28" s="180" t="s">
        <v>589</v>
      </c>
      <c r="AF28" s="180" t="s">
        <v>589</v>
      </c>
      <c r="AG28" s="180" t="s">
        <v>589</v>
      </c>
      <c r="AH28" s="180" t="s">
        <v>589</v>
      </c>
    </row>
    <row r="29" spans="1:35" ht="173.25">
      <c r="A29" s="67" t="s">
        <v>545</v>
      </c>
      <c r="B29" s="113" t="s">
        <v>660</v>
      </c>
      <c r="C29" s="180" t="s">
        <v>589</v>
      </c>
      <c r="D29" s="180" t="s">
        <v>589</v>
      </c>
      <c r="E29" s="180" t="s">
        <v>589</v>
      </c>
      <c r="F29" s="180" t="s">
        <v>589</v>
      </c>
      <c r="G29" s="180" t="s">
        <v>589</v>
      </c>
      <c r="H29" s="180" t="s">
        <v>589</v>
      </c>
      <c r="I29" s="180" t="s">
        <v>589</v>
      </c>
      <c r="J29" s="180" t="s">
        <v>589</v>
      </c>
      <c r="K29" s="180" t="s">
        <v>589</v>
      </c>
      <c r="L29" s="180" t="s">
        <v>589</v>
      </c>
      <c r="M29" s="180" t="s">
        <v>589</v>
      </c>
      <c r="N29" s="180" t="s">
        <v>589</v>
      </c>
      <c r="O29" s="180" t="s">
        <v>589</v>
      </c>
      <c r="P29" s="180" t="s">
        <v>589</v>
      </c>
      <c r="Q29" s="180" t="s">
        <v>589</v>
      </c>
      <c r="R29" s="180" t="s">
        <v>589</v>
      </c>
      <c r="S29" s="180" t="s">
        <v>589</v>
      </c>
      <c r="T29" s="180" t="s">
        <v>589</v>
      </c>
      <c r="U29" s="180" t="s">
        <v>589</v>
      </c>
      <c r="V29" s="180" t="s">
        <v>589</v>
      </c>
      <c r="W29" s="180" t="s">
        <v>589</v>
      </c>
      <c r="X29" s="180" t="s">
        <v>589</v>
      </c>
      <c r="Y29" s="180" t="s">
        <v>589</v>
      </c>
      <c r="Z29" s="180" t="s">
        <v>589</v>
      </c>
      <c r="AA29" s="180" t="s">
        <v>589</v>
      </c>
      <c r="AB29" s="180" t="s">
        <v>589</v>
      </c>
      <c r="AC29" s="180" t="s">
        <v>589</v>
      </c>
      <c r="AD29" s="180" t="s">
        <v>589</v>
      </c>
      <c r="AE29" s="180" t="s">
        <v>589</v>
      </c>
      <c r="AF29" s="180" t="s">
        <v>589</v>
      </c>
      <c r="AG29" s="180" t="s">
        <v>589</v>
      </c>
      <c r="AH29" s="180" t="s">
        <v>589</v>
      </c>
    </row>
    <row r="30" spans="1:35" ht="63">
      <c r="A30" s="67" t="s">
        <v>546</v>
      </c>
      <c r="B30" s="113" t="s">
        <v>657</v>
      </c>
      <c r="C30" s="180" t="s">
        <v>589</v>
      </c>
      <c r="D30" s="180" t="s">
        <v>589</v>
      </c>
      <c r="E30" s="180" t="s">
        <v>589</v>
      </c>
      <c r="F30" s="180" t="s">
        <v>589</v>
      </c>
      <c r="G30" s="180" t="s">
        <v>589</v>
      </c>
      <c r="H30" s="180" t="s">
        <v>589</v>
      </c>
      <c r="I30" s="180" t="s">
        <v>589</v>
      </c>
      <c r="J30" s="180" t="s">
        <v>589</v>
      </c>
      <c r="K30" s="180" t="s">
        <v>589</v>
      </c>
      <c r="L30" s="180" t="s">
        <v>589</v>
      </c>
      <c r="M30" s="180" t="s">
        <v>589</v>
      </c>
      <c r="N30" s="180" t="s">
        <v>589</v>
      </c>
      <c r="O30" s="180" t="s">
        <v>589</v>
      </c>
      <c r="P30" s="180" t="s">
        <v>589</v>
      </c>
      <c r="Q30" s="180" t="s">
        <v>589</v>
      </c>
      <c r="R30" s="180" t="s">
        <v>589</v>
      </c>
      <c r="S30" s="180" t="s">
        <v>589</v>
      </c>
      <c r="T30" s="180" t="s">
        <v>589</v>
      </c>
      <c r="U30" s="180" t="s">
        <v>589</v>
      </c>
      <c r="V30" s="180" t="s">
        <v>589</v>
      </c>
      <c r="W30" s="180" t="s">
        <v>589</v>
      </c>
      <c r="X30" s="180" t="s">
        <v>589</v>
      </c>
      <c r="Y30" s="180" t="s">
        <v>589</v>
      </c>
      <c r="Z30" s="180" t="s">
        <v>589</v>
      </c>
      <c r="AA30" s="180" t="s">
        <v>589</v>
      </c>
      <c r="AB30" s="180" t="s">
        <v>589</v>
      </c>
      <c r="AC30" s="180" t="s">
        <v>589</v>
      </c>
      <c r="AD30" s="180" t="s">
        <v>589</v>
      </c>
      <c r="AE30" s="180" t="s">
        <v>589</v>
      </c>
      <c r="AF30" s="180" t="s">
        <v>589</v>
      </c>
      <c r="AG30" s="180" t="s">
        <v>589</v>
      </c>
      <c r="AH30" s="180" t="s">
        <v>589</v>
      </c>
    </row>
    <row r="31" spans="1:35" ht="189">
      <c r="A31" s="67" t="s">
        <v>546</v>
      </c>
      <c r="B31" s="113" t="s">
        <v>658</v>
      </c>
      <c r="C31" s="180" t="s">
        <v>589</v>
      </c>
      <c r="D31" s="180" t="s">
        <v>589</v>
      </c>
      <c r="E31" s="180" t="s">
        <v>589</v>
      </c>
      <c r="F31" s="180" t="s">
        <v>589</v>
      </c>
      <c r="G31" s="180" t="s">
        <v>589</v>
      </c>
      <c r="H31" s="180" t="s">
        <v>589</v>
      </c>
      <c r="I31" s="180" t="s">
        <v>589</v>
      </c>
      <c r="J31" s="180" t="s">
        <v>589</v>
      </c>
      <c r="K31" s="180" t="s">
        <v>589</v>
      </c>
      <c r="L31" s="180" t="s">
        <v>589</v>
      </c>
      <c r="M31" s="180" t="s">
        <v>589</v>
      </c>
      <c r="N31" s="180" t="s">
        <v>589</v>
      </c>
      <c r="O31" s="180" t="s">
        <v>589</v>
      </c>
      <c r="P31" s="180" t="s">
        <v>589</v>
      </c>
      <c r="Q31" s="180" t="s">
        <v>589</v>
      </c>
      <c r="R31" s="180" t="s">
        <v>589</v>
      </c>
      <c r="S31" s="180" t="s">
        <v>589</v>
      </c>
      <c r="T31" s="180" t="s">
        <v>589</v>
      </c>
      <c r="U31" s="180" t="s">
        <v>589</v>
      </c>
      <c r="V31" s="180" t="s">
        <v>589</v>
      </c>
      <c r="W31" s="180" t="s">
        <v>589</v>
      </c>
      <c r="X31" s="180" t="s">
        <v>589</v>
      </c>
      <c r="Y31" s="180" t="s">
        <v>589</v>
      </c>
      <c r="Z31" s="180" t="s">
        <v>589</v>
      </c>
      <c r="AA31" s="180" t="s">
        <v>589</v>
      </c>
      <c r="AB31" s="180" t="s">
        <v>589</v>
      </c>
      <c r="AC31" s="180" t="s">
        <v>589</v>
      </c>
      <c r="AD31" s="180" t="s">
        <v>589</v>
      </c>
      <c r="AE31" s="180" t="s">
        <v>589</v>
      </c>
      <c r="AF31" s="180" t="s">
        <v>589</v>
      </c>
      <c r="AG31" s="180" t="s">
        <v>589</v>
      </c>
      <c r="AH31" s="180" t="s">
        <v>589</v>
      </c>
    </row>
    <row r="32" spans="1:35" ht="157.5">
      <c r="A32" s="67" t="s">
        <v>546</v>
      </c>
      <c r="B32" s="113" t="s">
        <v>659</v>
      </c>
      <c r="C32" s="180" t="s">
        <v>589</v>
      </c>
      <c r="D32" s="180" t="s">
        <v>589</v>
      </c>
      <c r="E32" s="180" t="s">
        <v>589</v>
      </c>
      <c r="F32" s="180" t="s">
        <v>589</v>
      </c>
      <c r="G32" s="180" t="s">
        <v>589</v>
      </c>
      <c r="H32" s="180" t="s">
        <v>589</v>
      </c>
      <c r="I32" s="180" t="s">
        <v>589</v>
      </c>
      <c r="J32" s="180" t="s">
        <v>589</v>
      </c>
      <c r="K32" s="180" t="s">
        <v>589</v>
      </c>
      <c r="L32" s="180" t="s">
        <v>589</v>
      </c>
      <c r="M32" s="180" t="s">
        <v>589</v>
      </c>
      <c r="N32" s="180" t="s">
        <v>589</v>
      </c>
      <c r="O32" s="180" t="s">
        <v>589</v>
      </c>
      <c r="P32" s="180" t="s">
        <v>589</v>
      </c>
      <c r="Q32" s="180" t="s">
        <v>589</v>
      </c>
      <c r="R32" s="180" t="s">
        <v>589</v>
      </c>
      <c r="S32" s="180" t="s">
        <v>589</v>
      </c>
      <c r="T32" s="180" t="s">
        <v>589</v>
      </c>
      <c r="U32" s="180" t="s">
        <v>589</v>
      </c>
      <c r="V32" s="180" t="s">
        <v>589</v>
      </c>
      <c r="W32" s="180" t="s">
        <v>589</v>
      </c>
      <c r="X32" s="180" t="s">
        <v>589</v>
      </c>
      <c r="Y32" s="180" t="s">
        <v>589</v>
      </c>
      <c r="Z32" s="180" t="s">
        <v>589</v>
      </c>
      <c r="AA32" s="180" t="s">
        <v>589</v>
      </c>
      <c r="AB32" s="180" t="s">
        <v>589</v>
      </c>
      <c r="AC32" s="180" t="s">
        <v>589</v>
      </c>
      <c r="AD32" s="180" t="s">
        <v>589</v>
      </c>
      <c r="AE32" s="180" t="s">
        <v>589</v>
      </c>
      <c r="AF32" s="180" t="s">
        <v>589</v>
      </c>
      <c r="AG32" s="180" t="s">
        <v>589</v>
      </c>
      <c r="AH32" s="180" t="s">
        <v>589</v>
      </c>
    </row>
    <row r="33" spans="1:34" ht="173.25">
      <c r="A33" s="67" t="s">
        <v>546</v>
      </c>
      <c r="B33" s="113" t="s">
        <v>661</v>
      </c>
      <c r="C33" s="180" t="s">
        <v>589</v>
      </c>
      <c r="D33" s="180" t="s">
        <v>589</v>
      </c>
      <c r="E33" s="180" t="s">
        <v>589</v>
      </c>
      <c r="F33" s="180" t="s">
        <v>589</v>
      </c>
      <c r="G33" s="180" t="s">
        <v>589</v>
      </c>
      <c r="H33" s="180" t="s">
        <v>589</v>
      </c>
      <c r="I33" s="180" t="s">
        <v>589</v>
      </c>
      <c r="J33" s="180" t="s">
        <v>589</v>
      </c>
      <c r="K33" s="180" t="s">
        <v>589</v>
      </c>
      <c r="L33" s="180" t="s">
        <v>589</v>
      </c>
      <c r="M33" s="180" t="s">
        <v>589</v>
      </c>
      <c r="N33" s="180" t="s">
        <v>589</v>
      </c>
      <c r="O33" s="180" t="s">
        <v>589</v>
      </c>
      <c r="P33" s="180" t="s">
        <v>589</v>
      </c>
      <c r="Q33" s="180" t="s">
        <v>589</v>
      </c>
      <c r="R33" s="180" t="s">
        <v>589</v>
      </c>
      <c r="S33" s="180" t="s">
        <v>589</v>
      </c>
      <c r="T33" s="180" t="s">
        <v>589</v>
      </c>
      <c r="U33" s="180" t="s">
        <v>589</v>
      </c>
      <c r="V33" s="180" t="s">
        <v>589</v>
      </c>
      <c r="W33" s="180" t="s">
        <v>589</v>
      </c>
      <c r="X33" s="180" t="s">
        <v>589</v>
      </c>
      <c r="Y33" s="180" t="s">
        <v>589</v>
      </c>
      <c r="Z33" s="180" t="s">
        <v>589</v>
      </c>
      <c r="AA33" s="180" t="s">
        <v>589</v>
      </c>
      <c r="AB33" s="180" t="s">
        <v>589</v>
      </c>
      <c r="AC33" s="180" t="s">
        <v>589</v>
      </c>
      <c r="AD33" s="180" t="s">
        <v>589</v>
      </c>
      <c r="AE33" s="180" t="s">
        <v>589</v>
      </c>
      <c r="AF33" s="180" t="s">
        <v>589</v>
      </c>
      <c r="AG33" s="180" t="s">
        <v>589</v>
      </c>
      <c r="AH33" s="180" t="s">
        <v>589</v>
      </c>
    </row>
    <row r="34" spans="1:34" ht="157.5">
      <c r="A34" s="67" t="s">
        <v>517</v>
      </c>
      <c r="B34" s="113" t="s">
        <v>662</v>
      </c>
      <c r="C34" s="180" t="s">
        <v>589</v>
      </c>
      <c r="D34" s="180" t="s">
        <v>589</v>
      </c>
      <c r="E34" s="180" t="s">
        <v>589</v>
      </c>
      <c r="F34" s="180" t="s">
        <v>589</v>
      </c>
      <c r="G34" s="180" t="s">
        <v>589</v>
      </c>
      <c r="H34" s="180" t="s">
        <v>589</v>
      </c>
      <c r="I34" s="180" t="s">
        <v>589</v>
      </c>
      <c r="J34" s="180" t="s">
        <v>589</v>
      </c>
      <c r="K34" s="180" t="s">
        <v>589</v>
      </c>
      <c r="L34" s="180" t="s">
        <v>589</v>
      </c>
      <c r="M34" s="180" t="s">
        <v>589</v>
      </c>
      <c r="N34" s="180" t="s">
        <v>589</v>
      </c>
      <c r="O34" s="180" t="s">
        <v>589</v>
      </c>
      <c r="P34" s="180" t="s">
        <v>589</v>
      </c>
      <c r="Q34" s="180" t="s">
        <v>589</v>
      </c>
      <c r="R34" s="180" t="s">
        <v>589</v>
      </c>
      <c r="S34" s="180" t="s">
        <v>589</v>
      </c>
      <c r="T34" s="180" t="s">
        <v>589</v>
      </c>
      <c r="U34" s="180" t="s">
        <v>589</v>
      </c>
      <c r="V34" s="180" t="s">
        <v>589</v>
      </c>
      <c r="W34" s="180" t="s">
        <v>589</v>
      </c>
      <c r="X34" s="180" t="s">
        <v>589</v>
      </c>
      <c r="Y34" s="180" t="s">
        <v>589</v>
      </c>
      <c r="Z34" s="180" t="s">
        <v>589</v>
      </c>
      <c r="AA34" s="180" t="s">
        <v>589</v>
      </c>
      <c r="AB34" s="180" t="s">
        <v>589</v>
      </c>
      <c r="AC34" s="180" t="s">
        <v>589</v>
      </c>
      <c r="AD34" s="180" t="s">
        <v>589</v>
      </c>
      <c r="AE34" s="180" t="s">
        <v>589</v>
      </c>
      <c r="AF34" s="180" t="s">
        <v>589</v>
      </c>
      <c r="AG34" s="180" t="s">
        <v>589</v>
      </c>
      <c r="AH34" s="180" t="s">
        <v>589</v>
      </c>
    </row>
    <row r="35" spans="1:34" ht="126">
      <c r="A35" s="67" t="s">
        <v>549</v>
      </c>
      <c r="B35" s="113" t="s">
        <v>663</v>
      </c>
      <c r="C35" s="180" t="s">
        <v>589</v>
      </c>
      <c r="D35" s="180" t="s">
        <v>589</v>
      </c>
      <c r="E35" s="180" t="s">
        <v>589</v>
      </c>
      <c r="F35" s="180" t="s">
        <v>589</v>
      </c>
      <c r="G35" s="180" t="s">
        <v>589</v>
      </c>
      <c r="H35" s="180" t="s">
        <v>589</v>
      </c>
      <c r="I35" s="180" t="s">
        <v>589</v>
      </c>
      <c r="J35" s="180" t="s">
        <v>589</v>
      </c>
      <c r="K35" s="180" t="s">
        <v>589</v>
      </c>
      <c r="L35" s="180" t="s">
        <v>589</v>
      </c>
      <c r="M35" s="180" t="s">
        <v>589</v>
      </c>
      <c r="N35" s="180" t="s">
        <v>589</v>
      </c>
      <c r="O35" s="180" t="s">
        <v>589</v>
      </c>
      <c r="P35" s="180" t="s">
        <v>589</v>
      </c>
      <c r="Q35" s="180" t="s">
        <v>589</v>
      </c>
      <c r="R35" s="180" t="s">
        <v>589</v>
      </c>
      <c r="S35" s="180" t="s">
        <v>589</v>
      </c>
      <c r="T35" s="180" t="s">
        <v>589</v>
      </c>
      <c r="U35" s="180" t="s">
        <v>589</v>
      </c>
      <c r="V35" s="180" t="s">
        <v>589</v>
      </c>
      <c r="W35" s="180" t="s">
        <v>589</v>
      </c>
      <c r="X35" s="180" t="s">
        <v>589</v>
      </c>
      <c r="Y35" s="180" t="s">
        <v>589</v>
      </c>
      <c r="Z35" s="180" t="s">
        <v>589</v>
      </c>
      <c r="AA35" s="180" t="s">
        <v>589</v>
      </c>
      <c r="AB35" s="180" t="s">
        <v>589</v>
      </c>
      <c r="AC35" s="180" t="s">
        <v>589</v>
      </c>
      <c r="AD35" s="180" t="s">
        <v>589</v>
      </c>
      <c r="AE35" s="180" t="s">
        <v>589</v>
      </c>
      <c r="AF35" s="180" t="s">
        <v>589</v>
      </c>
      <c r="AG35" s="180" t="s">
        <v>589</v>
      </c>
      <c r="AH35" s="180" t="s">
        <v>589</v>
      </c>
    </row>
    <row r="36" spans="1:34" ht="141.75">
      <c r="A36" s="67" t="s">
        <v>550</v>
      </c>
      <c r="B36" s="113" t="s">
        <v>664</v>
      </c>
      <c r="C36" s="180" t="s">
        <v>589</v>
      </c>
      <c r="D36" s="180" t="s">
        <v>589</v>
      </c>
      <c r="E36" s="180" t="s">
        <v>589</v>
      </c>
      <c r="F36" s="180" t="s">
        <v>589</v>
      </c>
      <c r="G36" s="180" t="s">
        <v>589</v>
      </c>
      <c r="H36" s="180" t="s">
        <v>589</v>
      </c>
      <c r="I36" s="180" t="s">
        <v>589</v>
      </c>
      <c r="J36" s="180" t="s">
        <v>589</v>
      </c>
      <c r="K36" s="180" t="s">
        <v>589</v>
      </c>
      <c r="L36" s="180" t="s">
        <v>589</v>
      </c>
      <c r="M36" s="180" t="s">
        <v>589</v>
      </c>
      <c r="N36" s="180" t="s">
        <v>589</v>
      </c>
      <c r="O36" s="180" t="s">
        <v>589</v>
      </c>
      <c r="P36" s="180" t="s">
        <v>589</v>
      </c>
      <c r="Q36" s="180" t="s">
        <v>589</v>
      </c>
      <c r="R36" s="180" t="s">
        <v>589</v>
      </c>
      <c r="S36" s="180" t="s">
        <v>589</v>
      </c>
      <c r="T36" s="180" t="s">
        <v>589</v>
      </c>
      <c r="U36" s="180" t="s">
        <v>589</v>
      </c>
      <c r="V36" s="180" t="s">
        <v>589</v>
      </c>
      <c r="W36" s="180" t="s">
        <v>589</v>
      </c>
      <c r="X36" s="180" t="s">
        <v>589</v>
      </c>
      <c r="Y36" s="180" t="s">
        <v>589</v>
      </c>
      <c r="Z36" s="180" t="s">
        <v>589</v>
      </c>
      <c r="AA36" s="180" t="s">
        <v>589</v>
      </c>
      <c r="AB36" s="180" t="s">
        <v>589</v>
      </c>
      <c r="AC36" s="180" t="s">
        <v>589</v>
      </c>
      <c r="AD36" s="180" t="s">
        <v>589</v>
      </c>
      <c r="AE36" s="180" t="s">
        <v>589</v>
      </c>
      <c r="AF36" s="180" t="s">
        <v>589</v>
      </c>
      <c r="AG36" s="180" t="s">
        <v>589</v>
      </c>
      <c r="AH36" s="180" t="s">
        <v>589</v>
      </c>
    </row>
  </sheetData>
  <sheetProtection password="84F4" sheet="1" objects="1" scenarios="1"/>
  <mergeCells count="39">
    <mergeCell ref="A12:P12"/>
    <mergeCell ref="A9:P9"/>
    <mergeCell ref="A10:P10"/>
    <mergeCell ref="A11:P11"/>
    <mergeCell ref="A5:P5"/>
    <mergeCell ref="A7:P7"/>
    <mergeCell ref="D15:E15"/>
    <mergeCell ref="D14:F14"/>
    <mergeCell ref="Y14:Z15"/>
    <mergeCell ref="U14:U16"/>
    <mergeCell ref="M14:P14"/>
    <mergeCell ref="M15:M16"/>
    <mergeCell ref="V14:W15"/>
    <mergeCell ref="A13:AH13"/>
    <mergeCell ref="H14:L14"/>
    <mergeCell ref="N15:N16"/>
    <mergeCell ref="I15:J15"/>
    <mergeCell ref="R15:R16"/>
    <mergeCell ref="A14:A16"/>
    <mergeCell ref="H15:H16"/>
    <mergeCell ref="L15:L16"/>
    <mergeCell ref="B14:B16"/>
    <mergeCell ref="C14:C16"/>
    <mergeCell ref="F15:F16"/>
    <mergeCell ref="K15:K16"/>
    <mergeCell ref="G14:G16"/>
    <mergeCell ref="AA15:AB15"/>
    <mergeCell ref="AA14:AD14"/>
    <mergeCell ref="O15:P15"/>
    <mergeCell ref="AH14:AH16"/>
    <mergeCell ref="S15:T15"/>
    <mergeCell ref="Q14:T14"/>
    <mergeCell ref="Q15:Q16"/>
    <mergeCell ref="X14:X16"/>
    <mergeCell ref="AF14:AG14"/>
    <mergeCell ref="AG15:AG16"/>
    <mergeCell ref="AE14:AE16"/>
    <mergeCell ref="AF15:AF16"/>
    <mergeCell ref="AC15:AD15"/>
  </mergeCells>
  <pageMargins left="0.70866141732283472" right="0.70866141732283472" top="0.74803149606299213" bottom="0.74803149606299213" header="0.31496062992125984" footer="0.31496062992125984"/>
  <pageSetup paperSize="8" scale="64" fitToWidth="2" orientation="landscape" r:id="rId1"/>
  <headerFooter differentFirst="1">
    <oddHeader>&amp;C&amp;P</oddHeader>
    <oddFooter>&amp;C&amp;G</oddFooter>
    <firstFooter>&amp;C&amp;G</firstFooter>
  </headerFooter>
  <colBreaks count="1" manualBreakCount="1">
    <brk id="16" min="1" max="67" man="1"/>
  </colBreaks>
  <drawing r:id="rId2"/>
  <legacyDrawingHF r:id="rId3"/>
</worksheet>
</file>

<file path=xl/worksheets/sheet13.xml><?xml version="1.0" encoding="utf-8"?>
<worksheet xmlns="http://schemas.openxmlformats.org/spreadsheetml/2006/main" xmlns:r="http://schemas.openxmlformats.org/officeDocument/2006/relationships">
  <sheetPr>
    <tabColor theme="8" tint="0.79998168889431442"/>
  </sheetPr>
  <dimension ref="A1:AZ161"/>
  <sheetViews>
    <sheetView view="pageBreakPreview" zoomScale="60" zoomScaleNormal="50" workbookViewId="0"/>
  </sheetViews>
  <sheetFormatPr defaultRowHeight="15"/>
  <cols>
    <col min="1" max="1" width="11.375" style="133" customWidth="1"/>
    <col min="2" max="2" width="39.375" style="10" customWidth="1"/>
    <col min="3" max="3" width="11.875" style="10" customWidth="1"/>
    <col min="4" max="4" width="10.125" style="10" customWidth="1"/>
    <col min="5" max="5" width="10.5" style="10" customWidth="1"/>
    <col min="6" max="6" width="10.625" style="10" customWidth="1"/>
    <col min="7" max="7" width="17.875" style="10" customWidth="1"/>
    <col min="8" max="8" width="15.375" style="10" customWidth="1"/>
    <col min="9" max="9" width="18.625" style="10" customWidth="1"/>
    <col min="10" max="10" width="14.5" style="10" customWidth="1"/>
    <col min="11" max="11" width="17.375" style="10" customWidth="1"/>
    <col min="12" max="12" width="15.125" style="10" customWidth="1"/>
    <col min="13" max="13" width="18.5" style="10" customWidth="1"/>
    <col min="14" max="14" width="17" style="10" customWidth="1"/>
    <col min="15" max="15" width="17.625" style="10" customWidth="1"/>
    <col min="16" max="16" width="9" style="10" customWidth="1"/>
    <col min="17" max="17" width="17.75" style="7" customWidth="1"/>
    <col min="18" max="18" width="18.375" style="7" customWidth="1"/>
    <col min="19" max="19" width="9.125" style="7" customWidth="1"/>
    <col min="20" max="20" width="9" style="7" customWidth="1"/>
    <col min="21" max="21" width="22" style="7" customWidth="1"/>
    <col min="22" max="22" width="22.625" style="7" customWidth="1"/>
    <col min="23" max="23" width="14.875" style="7" customWidth="1"/>
    <col min="24" max="24" width="10.625" style="95" customWidth="1"/>
    <col min="25" max="25" width="9.25" style="95" customWidth="1"/>
    <col min="26" max="26" width="11.125" style="95" customWidth="1"/>
    <col min="27" max="27" width="11.875" style="95" customWidth="1"/>
    <col min="28" max="28" width="15.625" style="95" customWidth="1"/>
    <col min="29" max="30" width="15.875" style="95" customWidth="1"/>
    <col min="31" max="31" width="20.75" style="95" customWidth="1"/>
    <col min="32" max="32" width="18.375" style="95" customWidth="1"/>
    <col min="33" max="33" width="29" style="95" customWidth="1"/>
    <col min="34" max="253" width="9" style="95"/>
    <col min="254" max="254" width="3.875" style="95" bestFit="1" customWidth="1"/>
    <col min="255" max="255" width="16" style="95" bestFit="1" customWidth="1"/>
    <col min="256" max="256" width="16.625" style="95" bestFit="1" customWidth="1"/>
    <col min="257" max="257" width="13.5" style="95" bestFit="1" customWidth="1"/>
    <col min="258" max="259" width="10.875" style="95" bestFit="1" customWidth="1"/>
    <col min="260" max="260" width="6.25" style="95" bestFit="1" customWidth="1"/>
    <col min="261" max="261" width="8.875" style="95" bestFit="1" customWidth="1"/>
    <col min="262" max="262" width="13.875" style="95" bestFit="1" customWidth="1"/>
    <col min="263" max="263" width="13.25" style="95" bestFit="1" customWidth="1"/>
    <col min="264" max="264" width="16" style="95" bestFit="1" customWidth="1"/>
    <col min="265" max="265" width="11.625" style="95" bestFit="1" customWidth="1"/>
    <col min="266" max="266" width="16.875" style="95" customWidth="1"/>
    <col min="267" max="267" width="13.25" style="95" customWidth="1"/>
    <col min="268" max="268" width="18.375" style="95" bestFit="1" customWidth="1"/>
    <col min="269" max="269" width="15" style="95" bestFit="1" customWidth="1"/>
    <col min="270" max="270" width="14.75" style="95" bestFit="1" customWidth="1"/>
    <col min="271" max="271" width="14.625" style="95" bestFit="1" customWidth="1"/>
    <col min="272" max="272" width="13.75" style="95" bestFit="1" customWidth="1"/>
    <col min="273" max="273" width="14.25" style="95" bestFit="1" customWidth="1"/>
    <col min="274" max="274" width="15.125" style="95" customWidth="1"/>
    <col min="275" max="275" width="20.5" style="95" bestFit="1" customWidth="1"/>
    <col min="276" max="276" width="27.875" style="95" bestFit="1" customWidth="1"/>
    <col min="277" max="277" width="6.875" style="95" bestFit="1" customWidth="1"/>
    <col min="278" max="278" width="5" style="95" bestFit="1" customWidth="1"/>
    <col min="279" max="279" width="8" style="95" bestFit="1" customWidth="1"/>
    <col min="280" max="280" width="11.875" style="95" bestFit="1" customWidth="1"/>
    <col min="281" max="509" width="9" style="95"/>
    <col min="510" max="510" width="3.875" style="95" bestFit="1" customWidth="1"/>
    <col min="511" max="511" width="16" style="95" bestFit="1" customWidth="1"/>
    <col min="512" max="512" width="16.625" style="95" bestFit="1" customWidth="1"/>
    <col min="513" max="513" width="13.5" style="95" bestFit="1" customWidth="1"/>
    <col min="514" max="515" width="10.875" style="95" bestFit="1" customWidth="1"/>
    <col min="516" max="516" width="6.25" style="95" bestFit="1" customWidth="1"/>
    <col min="517" max="517" width="8.875" style="95" bestFit="1" customWidth="1"/>
    <col min="518" max="518" width="13.875" style="95" bestFit="1" customWidth="1"/>
    <col min="519" max="519" width="13.25" style="95" bestFit="1" customWidth="1"/>
    <col min="520" max="520" width="16" style="95" bestFit="1" customWidth="1"/>
    <col min="521" max="521" width="11.625" style="95" bestFit="1" customWidth="1"/>
    <col min="522" max="522" width="16.875" style="95" customWidth="1"/>
    <col min="523" max="523" width="13.25" style="95" customWidth="1"/>
    <col min="524" max="524" width="18.375" style="95" bestFit="1" customWidth="1"/>
    <col min="525" max="525" width="15" style="95" bestFit="1" customWidth="1"/>
    <col min="526" max="526" width="14.75" style="95" bestFit="1" customWidth="1"/>
    <col min="527" max="527" width="14.625" style="95" bestFit="1" customWidth="1"/>
    <col min="528" max="528" width="13.75" style="95" bestFit="1" customWidth="1"/>
    <col min="529" max="529" width="14.25" style="95" bestFit="1" customWidth="1"/>
    <col min="530" max="530" width="15.125" style="95" customWidth="1"/>
    <col min="531" max="531" width="20.5" style="95" bestFit="1" customWidth="1"/>
    <col min="532" max="532" width="27.875" style="95" bestFit="1" customWidth="1"/>
    <col min="533" max="533" width="6.875" style="95" bestFit="1" customWidth="1"/>
    <col min="534" max="534" width="5" style="95" bestFit="1" customWidth="1"/>
    <col min="535" max="535" width="8" style="95" bestFit="1" customWidth="1"/>
    <col min="536" max="536" width="11.875" style="95" bestFit="1" customWidth="1"/>
    <col min="537" max="765" width="9" style="95"/>
    <col min="766" max="766" width="3.875" style="95" bestFit="1" customWidth="1"/>
    <col min="767" max="767" width="16" style="95" bestFit="1" customWidth="1"/>
    <col min="768" max="768" width="16.625" style="95" bestFit="1" customWidth="1"/>
    <col min="769" max="769" width="13.5" style="95" bestFit="1" customWidth="1"/>
    <col min="770" max="771" width="10.875" style="95" bestFit="1" customWidth="1"/>
    <col min="772" max="772" width="6.25" style="95" bestFit="1" customWidth="1"/>
    <col min="773" max="773" width="8.875" style="95" bestFit="1" customWidth="1"/>
    <col min="774" max="774" width="13.875" style="95" bestFit="1" customWidth="1"/>
    <col min="775" max="775" width="13.25" style="95" bestFit="1" customWidth="1"/>
    <col min="776" max="776" width="16" style="95" bestFit="1" customWidth="1"/>
    <col min="777" max="777" width="11.625" style="95" bestFit="1" customWidth="1"/>
    <col min="778" max="778" width="16.875" style="95" customWidth="1"/>
    <col min="779" max="779" width="13.25" style="95" customWidth="1"/>
    <col min="780" max="780" width="18.375" style="95" bestFit="1" customWidth="1"/>
    <col min="781" max="781" width="15" style="95" bestFit="1" customWidth="1"/>
    <col min="782" max="782" width="14.75" style="95" bestFit="1" customWidth="1"/>
    <col min="783" max="783" width="14.625" style="95" bestFit="1" customWidth="1"/>
    <col min="784" max="784" width="13.75" style="95" bestFit="1" customWidth="1"/>
    <col min="785" max="785" width="14.25" style="95" bestFit="1" customWidth="1"/>
    <col min="786" max="786" width="15.125" style="95" customWidth="1"/>
    <col min="787" max="787" width="20.5" style="95" bestFit="1" customWidth="1"/>
    <col min="788" max="788" width="27.875" style="95" bestFit="1" customWidth="1"/>
    <col min="789" max="789" width="6.875" style="95" bestFit="1" customWidth="1"/>
    <col min="790" max="790" width="5" style="95" bestFit="1" customWidth="1"/>
    <col min="791" max="791" width="8" style="95" bestFit="1" customWidth="1"/>
    <col min="792" max="792" width="11.875" style="95" bestFit="1" customWidth="1"/>
    <col min="793" max="1021" width="9" style="95"/>
    <col min="1022" max="1022" width="3.875" style="95" bestFit="1" customWidth="1"/>
    <col min="1023" max="1023" width="16" style="95" bestFit="1" customWidth="1"/>
    <col min="1024" max="1024" width="16.625" style="95" bestFit="1" customWidth="1"/>
    <col min="1025" max="1025" width="13.5" style="95" bestFit="1" customWidth="1"/>
    <col min="1026" max="1027" width="10.875" style="95" bestFit="1" customWidth="1"/>
    <col min="1028" max="1028" width="6.25" style="95" bestFit="1" customWidth="1"/>
    <col min="1029" max="1029" width="8.875" style="95" bestFit="1" customWidth="1"/>
    <col min="1030" max="1030" width="13.875" style="95" bestFit="1" customWidth="1"/>
    <col min="1031" max="1031" width="13.25" style="95" bestFit="1" customWidth="1"/>
    <col min="1032" max="1032" width="16" style="95" bestFit="1" customWidth="1"/>
    <col min="1033" max="1033" width="11.625" style="95" bestFit="1" customWidth="1"/>
    <col min="1034" max="1034" width="16.875" style="95" customWidth="1"/>
    <col min="1035" max="1035" width="13.25" style="95" customWidth="1"/>
    <col min="1036" max="1036" width="18.375" style="95" bestFit="1" customWidth="1"/>
    <col min="1037" max="1037" width="15" style="95" bestFit="1" customWidth="1"/>
    <col min="1038" max="1038" width="14.75" style="95" bestFit="1" customWidth="1"/>
    <col min="1039" max="1039" width="14.625" style="95" bestFit="1" customWidth="1"/>
    <col min="1040" max="1040" width="13.75" style="95" bestFit="1" customWidth="1"/>
    <col min="1041" max="1041" width="14.25" style="95" bestFit="1" customWidth="1"/>
    <col min="1042" max="1042" width="15.125" style="95" customWidth="1"/>
    <col min="1043" max="1043" width="20.5" style="95" bestFit="1" customWidth="1"/>
    <col min="1044" max="1044" width="27.875" style="95" bestFit="1" customWidth="1"/>
    <col min="1045" max="1045" width="6.875" style="95" bestFit="1" customWidth="1"/>
    <col min="1046" max="1046" width="5" style="95" bestFit="1" customWidth="1"/>
    <col min="1047" max="1047" width="8" style="95" bestFit="1" customWidth="1"/>
    <col min="1048" max="1048" width="11.875" style="95" bestFit="1" customWidth="1"/>
    <col min="1049" max="1277" width="9" style="95"/>
    <col min="1278" max="1278" width="3.875" style="95" bestFit="1" customWidth="1"/>
    <col min="1279" max="1279" width="16" style="95" bestFit="1" customWidth="1"/>
    <col min="1280" max="1280" width="16.625" style="95" bestFit="1" customWidth="1"/>
    <col min="1281" max="1281" width="13.5" style="95" bestFit="1" customWidth="1"/>
    <col min="1282" max="1283" width="10.875" style="95" bestFit="1" customWidth="1"/>
    <col min="1284" max="1284" width="6.25" style="95" bestFit="1" customWidth="1"/>
    <col min="1285" max="1285" width="8.875" style="95" bestFit="1" customWidth="1"/>
    <col min="1286" max="1286" width="13.875" style="95" bestFit="1" customWidth="1"/>
    <col min="1287" max="1287" width="13.25" style="95" bestFit="1" customWidth="1"/>
    <col min="1288" max="1288" width="16" style="95" bestFit="1" customWidth="1"/>
    <col min="1289" max="1289" width="11.625" style="95" bestFit="1" customWidth="1"/>
    <col min="1290" max="1290" width="16.875" style="95" customWidth="1"/>
    <col min="1291" max="1291" width="13.25" style="95" customWidth="1"/>
    <col min="1292" max="1292" width="18.375" style="95" bestFit="1" customWidth="1"/>
    <col min="1293" max="1293" width="15" style="95" bestFit="1" customWidth="1"/>
    <col min="1294" max="1294" width="14.75" style="95" bestFit="1" customWidth="1"/>
    <col min="1295" max="1295" width="14.625" style="95" bestFit="1" customWidth="1"/>
    <col min="1296" max="1296" width="13.75" style="95" bestFit="1" customWidth="1"/>
    <col min="1297" max="1297" width="14.25" style="95" bestFit="1" customWidth="1"/>
    <col min="1298" max="1298" width="15.125" style="95" customWidth="1"/>
    <col min="1299" max="1299" width="20.5" style="95" bestFit="1" customWidth="1"/>
    <col min="1300" max="1300" width="27.875" style="95" bestFit="1" customWidth="1"/>
    <col min="1301" max="1301" width="6.875" style="95" bestFit="1" customWidth="1"/>
    <col min="1302" max="1302" width="5" style="95" bestFit="1" customWidth="1"/>
    <col min="1303" max="1303" width="8" style="95" bestFit="1" customWidth="1"/>
    <col min="1304" max="1304" width="11.875" style="95" bestFit="1" customWidth="1"/>
    <col min="1305" max="1533" width="9" style="95"/>
    <col min="1534" max="1534" width="3.875" style="95" bestFit="1" customWidth="1"/>
    <col min="1535" max="1535" width="16" style="95" bestFit="1" customWidth="1"/>
    <col min="1536" max="1536" width="16.625" style="95" bestFit="1" customWidth="1"/>
    <col min="1537" max="1537" width="13.5" style="95" bestFit="1" customWidth="1"/>
    <col min="1538" max="1539" width="10.875" style="95" bestFit="1" customWidth="1"/>
    <col min="1540" max="1540" width="6.25" style="95" bestFit="1" customWidth="1"/>
    <col min="1541" max="1541" width="8.875" style="95" bestFit="1" customWidth="1"/>
    <col min="1542" max="1542" width="13.875" style="95" bestFit="1" customWidth="1"/>
    <col min="1543" max="1543" width="13.25" style="95" bestFit="1" customWidth="1"/>
    <col min="1544" max="1544" width="16" style="95" bestFit="1" customWidth="1"/>
    <col min="1545" max="1545" width="11.625" style="95" bestFit="1" customWidth="1"/>
    <col min="1546" max="1546" width="16.875" style="95" customWidth="1"/>
    <col min="1547" max="1547" width="13.25" style="95" customWidth="1"/>
    <col min="1548" max="1548" width="18.375" style="95" bestFit="1" customWidth="1"/>
    <col min="1549" max="1549" width="15" style="95" bestFit="1" customWidth="1"/>
    <col min="1550" max="1550" width="14.75" style="95" bestFit="1" customWidth="1"/>
    <col min="1551" max="1551" width="14.625" style="95" bestFit="1" customWidth="1"/>
    <col min="1552" max="1552" width="13.75" style="95" bestFit="1" customWidth="1"/>
    <col min="1553" max="1553" width="14.25" style="95" bestFit="1" customWidth="1"/>
    <col min="1554" max="1554" width="15.125" style="95" customWidth="1"/>
    <col min="1555" max="1555" width="20.5" style="95" bestFit="1" customWidth="1"/>
    <col min="1556" max="1556" width="27.875" style="95" bestFit="1" customWidth="1"/>
    <col min="1557" max="1557" width="6.875" style="95" bestFit="1" customWidth="1"/>
    <col min="1558" max="1558" width="5" style="95" bestFit="1" customWidth="1"/>
    <col min="1559" max="1559" width="8" style="95" bestFit="1" customWidth="1"/>
    <col min="1560" max="1560" width="11.875" style="95" bestFit="1" customWidth="1"/>
    <col min="1561" max="1789" width="9" style="95"/>
    <col min="1790" max="1790" width="3.875" style="95" bestFit="1" customWidth="1"/>
    <col min="1791" max="1791" width="16" style="95" bestFit="1" customWidth="1"/>
    <col min="1792" max="1792" width="16.625" style="95" bestFit="1" customWidth="1"/>
    <col min="1793" max="1793" width="13.5" style="95" bestFit="1" customWidth="1"/>
    <col min="1794" max="1795" width="10.875" style="95" bestFit="1" customWidth="1"/>
    <col min="1796" max="1796" width="6.25" style="95" bestFit="1" customWidth="1"/>
    <col min="1797" max="1797" width="8.875" style="95" bestFit="1" customWidth="1"/>
    <col min="1798" max="1798" width="13.875" style="95" bestFit="1" customWidth="1"/>
    <col min="1799" max="1799" width="13.25" style="95" bestFit="1" customWidth="1"/>
    <col min="1800" max="1800" width="16" style="95" bestFit="1" customWidth="1"/>
    <col min="1801" max="1801" width="11.625" style="95" bestFit="1" customWidth="1"/>
    <col min="1802" max="1802" width="16.875" style="95" customWidth="1"/>
    <col min="1803" max="1803" width="13.25" style="95" customWidth="1"/>
    <col min="1804" max="1804" width="18.375" style="95" bestFit="1" customWidth="1"/>
    <col min="1805" max="1805" width="15" style="95" bestFit="1" customWidth="1"/>
    <col min="1806" max="1806" width="14.75" style="95" bestFit="1" customWidth="1"/>
    <col min="1807" max="1807" width="14.625" style="95" bestFit="1" customWidth="1"/>
    <col min="1808" max="1808" width="13.75" style="95" bestFit="1" customWidth="1"/>
    <col min="1809" max="1809" width="14.25" style="95" bestFit="1" customWidth="1"/>
    <col min="1810" max="1810" width="15.125" style="95" customWidth="1"/>
    <col min="1811" max="1811" width="20.5" style="95" bestFit="1" customWidth="1"/>
    <col min="1812" max="1812" width="27.875" style="95" bestFit="1" customWidth="1"/>
    <col min="1813" max="1813" width="6.875" style="95" bestFit="1" customWidth="1"/>
    <col min="1814" max="1814" width="5" style="95" bestFit="1" customWidth="1"/>
    <col min="1815" max="1815" width="8" style="95" bestFit="1" customWidth="1"/>
    <col min="1816" max="1816" width="11.875" style="95" bestFit="1" customWidth="1"/>
    <col min="1817" max="2045" width="9" style="95"/>
    <col min="2046" max="2046" width="3.875" style="95" bestFit="1" customWidth="1"/>
    <col min="2047" max="2047" width="16" style="95" bestFit="1" customWidth="1"/>
    <col min="2048" max="2048" width="16.625" style="95" bestFit="1" customWidth="1"/>
    <col min="2049" max="2049" width="13.5" style="95" bestFit="1" customWidth="1"/>
    <col min="2050" max="2051" width="10.875" style="95" bestFit="1" customWidth="1"/>
    <col min="2052" max="2052" width="6.25" style="95" bestFit="1" customWidth="1"/>
    <col min="2053" max="2053" width="8.875" style="95" bestFit="1" customWidth="1"/>
    <col min="2054" max="2054" width="13.875" style="95" bestFit="1" customWidth="1"/>
    <col min="2055" max="2055" width="13.25" style="95" bestFit="1" customWidth="1"/>
    <col min="2056" max="2056" width="16" style="95" bestFit="1" customWidth="1"/>
    <col min="2057" max="2057" width="11.625" style="95" bestFit="1" customWidth="1"/>
    <col min="2058" max="2058" width="16.875" style="95" customWidth="1"/>
    <col min="2059" max="2059" width="13.25" style="95" customWidth="1"/>
    <col min="2060" max="2060" width="18.375" style="95" bestFit="1" customWidth="1"/>
    <col min="2061" max="2061" width="15" style="95" bestFit="1" customWidth="1"/>
    <col min="2062" max="2062" width="14.75" style="95" bestFit="1" customWidth="1"/>
    <col min="2063" max="2063" width="14.625" style="95" bestFit="1" customWidth="1"/>
    <col min="2064" max="2064" width="13.75" style="95" bestFit="1" customWidth="1"/>
    <col min="2065" max="2065" width="14.25" style="95" bestFit="1" customWidth="1"/>
    <col min="2066" max="2066" width="15.125" style="95" customWidth="1"/>
    <col min="2067" max="2067" width="20.5" style="95" bestFit="1" customWidth="1"/>
    <col min="2068" max="2068" width="27.875" style="95" bestFit="1" customWidth="1"/>
    <col min="2069" max="2069" width="6.875" style="95" bestFit="1" customWidth="1"/>
    <col min="2070" max="2070" width="5" style="95" bestFit="1" customWidth="1"/>
    <col min="2071" max="2071" width="8" style="95" bestFit="1" customWidth="1"/>
    <col min="2072" max="2072" width="11.875" style="95" bestFit="1" customWidth="1"/>
    <col min="2073" max="2301" width="9" style="95"/>
    <col min="2302" max="2302" width="3.875" style="95" bestFit="1" customWidth="1"/>
    <col min="2303" max="2303" width="16" style="95" bestFit="1" customWidth="1"/>
    <col min="2304" max="2304" width="16.625" style="95" bestFit="1" customWidth="1"/>
    <col min="2305" max="2305" width="13.5" style="95" bestFit="1" customWidth="1"/>
    <col min="2306" max="2307" width="10.875" style="95" bestFit="1" customWidth="1"/>
    <col min="2308" max="2308" width="6.25" style="95" bestFit="1" customWidth="1"/>
    <col min="2309" max="2309" width="8.875" style="95" bestFit="1" customWidth="1"/>
    <col min="2310" max="2310" width="13.875" style="95" bestFit="1" customWidth="1"/>
    <col min="2311" max="2311" width="13.25" style="95" bestFit="1" customWidth="1"/>
    <col min="2312" max="2312" width="16" style="95" bestFit="1" customWidth="1"/>
    <col min="2313" max="2313" width="11.625" style="95" bestFit="1" customWidth="1"/>
    <col min="2314" max="2314" width="16.875" style="95" customWidth="1"/>
    <col min="2315" max="2315" width="13.25" style="95" customWidth="1"/>
    <col min="2316" max="2316" width="18.375" style="95" bestFit="1" customWidth="1"/>
    <col min="2317" max="2317" width="15" style="95" bestFit="1" customWidth="1"/>
    <col min="2318" max="2318" width="14.75" style="95" bestFit="1" customWidth="1"/>
    <col min="2319" max="2319" width="14.625" style="95" bestFit="1" customWidth="1"/>
    <col min="2320" max="2320" width="13.75" style="95" bestFit="1" customWidth="1"/>
    <col min="2321" max="2321" width="14.25" style="95" bestFit="1" customWidth="1"/>
    <col min="2322" max="2322" width="15.125" style="95" customWidth="1"/>
    <col min="2323" max="2323" width="20.5" style="95" bestFit="1" customWidth="1"/>
    <col min="2324" max="2324" width="27.875" style="95" bestFit="1" customWidth="1"/>
    <col min="2325" max="2325" width="6.875" style="95" bestFit="1" customWidth="1"/>
    <col min="2326" max="2326" width="5" style="95" bestFit="1" customWidth="1"/>
    <col min="2327" max="2327" width="8" style="95" bestFit="1" customWidth="1"/>
    <col min="2328" max="2328" width="11.875" style="95" bestFit="1" customWidth="1"/>
    <col min="2329" max="2557" width="9" style="95"/>
    <col min="2558" max="2558" width="3.875" style="95" bestFit="1" customWidth="1"/>
    <col min="2559" max="2559" width="16" style="95" bestFit="1" customWidth="1"/>
    <col min="2560" max="2560" width="16.625" style="95" bestFit="1" customWidth="1"/>
    <col min="2561" max="2561" width="13.5" style="95" bestFit="1" customWidth="1"/>
    <col min="2562" max="2563" width="10.875" style="95" bestFit="1" customWidth="1"/>
    <col min="2564" max="2564" width="6.25" style="95" bestFit="1" customWidth="1"/>
    <col min="2565" max="2565" width="8.875" style="95" bestFit="1" customWidth="1"/>
    <col min="2566" max="2566" width="13.875" style="95" bestFit="1" customWidth="1"/>
    <col min="2567" max="2567" width="13.25" style="95" bestFit="1" customWidth="1"/>
    <col min="2568" max="2568" width="16" style="95" bestFit="1" customWidth="1"/>
    <col min="2569" max="2569" width="11.625" style="95" bestFit="1" customWidth="1"/>
    <col min="2570" max="2570" width="16.875" style="95" customWidth="1"/>
    <col min="2571" max="2571" width="13.25" style="95" customWidth="1"/>
    <col min="2572" max="2572" width="18.375" style="95" bestFit="1" customWidth="1"/>
    <col min="2573" max="2573" width="15" style="95" bestFit="1" customWidth="1"/>
    <col min="2574" max="2574" width="14.75" style="95" bestFit="1" customWidth="1"/>
    <col min="2575" max="2575" width="14.625" style="95" bestFit="1" customWidth="1"/>
    <col min="2576" max="2576" width="13.75" style="95" bestFit="1" customWidth="1"/>
    <col min="2577" max="2577" width="14.25" style="95" bestFit="1" customWidth="1"/>
    <col min="2578" max="2578" width="15.125" style="95" customWidth="1"/>
    <col min="2579" max="2579" width="20.5" style="95" bestFit="1" customWidth="1"/>
    <col min="2580" max="2580" width="27.875" style="95" bestFit="1" customWidth="1"/>
    <col min="2581" max="2581" width="6.875" style="95" bestFit="1" customWidth="1"/>
    <col min="2582" max="2582" width="5" style="95" bestFit="1" customWidth="1"/>
    <col min="2583" max="2583" width="8" style="95" bestFit="1" customWidth="1"/>
    <col min="2584" max="2584" width="11.875" style="95" bestFit="1" customWidth="1"/>
    <col min="2585" max="2813" width="9" style="95"/>
    <col min="2814" max="2814" width="3.875" style="95" bestFit="1" customWidth="1"/>
    <col min="2815" max="2815" width="16" style="95" bestFit="1" customWidth="1"/>
    <col min="2816" max="2816" width="16.625" style="95" bestFit="1" customWidth="1"/>
    <col min="2817" max="2817" width="13.5" style="95" bestFit="1" customWidth="1"/>
    <col min="2818" max="2819" width="10.875" style="95" bestFit="1" customWidth="1"/>
    <col min="2820" max="2820" width="6.25" style="95" bestFit="1" customWidth="1"/>
    <col min="2821" max="2821" width="8.875" style="95" bestFit="1" customWidth="1"/>
    <col min="2822" max="2822" width="13.875" style="95" bestFit="1" customWidth="1"/>
    <col min="2823" max="2823" width="13.25" style="95" bestFit="1" customWidth="1"/>
    <col min="2824" max="2824" width="16" style="95" bestFit="1" customWidth="1"/>
    <col min="2825" max="2825" width="11.625" style="95" bestFit="1" customWidth="1"/>
    <col min="2826" max="2826" width="16.875" style="95" customWidth="1"/>
    <col min="2827" max="2827" width="13.25" style="95" customWidth="1"/>
    <col min="2828" max="2828" width="18.375" style="95" bestFit="1" customWidth="1"/>
    <col min="2829" max="2829" width="15" style="95" bestFit="1" customWidth="1"/>
    <col min="2830" max="2830" width="14.75" style="95" bestFit="1" customWidth="1"/>
    <col min="2831" max="2831" width="14.625" style="95" bestFit="1" customWidth="1"/>
    <col min="2832" max="2832" width="13.75" style="95" bestFit="1" customWidth="1"/>
    <col min="2833" max="2833" width="14.25" style="95" bestFit="1" customWidth="1"/>
    <col min="2834" max="2834" width="15.125" style="95" customWidth="1"/>
    <col min="2835" max="2835" width="20.5" style="95" bestFit="1" customWidth="1"/>
    <col min="2836" max="2836" width="27.875" style="95" bestFit="1" customWidth="1"/>
    <col min="2837" max="2837" width="6.875" style="95" bestFit="1" customWidth="1"/>
    <col min="2838" max="2838" width="5" style="95" bestFit="1" customWidth="1"/>
    <col min="2839" max="2839" width="8" style="95" bestFit="1" customWidth="1"/>
    <col min="2840" max="2840" width="11.875" style="95" bestFit="1" customWidth="1"/>
    <col min="2841" max="3069" width="9" style="95"/>
    <col min="3070" max="3070" width="3.875" style="95" bestFit="1" customWidth="1"/>
    <col min="3071" max="3071" width="16" style="95" bestFit="1" customWidth="1"/>
    <col min="3072" max="3072" width="16.625" style="95" bestFit="1" customWidth="1"/>
    <col min="3073" max="3073" width="13.5" style="95" bestFit="1" customWidth="1"/>
    <col min="3074" max="3075" width="10.875" style="95" bestFit="1" customWidth="1"/>
    <col min="3076" max="3076" width="6.25" style="95" bestFit="1" customWidth="1"/>
    <col min="3077" max="3077" width="8.875" style="95" bestFit="1" customWidth="1"/>
    <col min="3078" max="3078" width="13.875" style="95" bestFit="1" customWidth="1"/>
    <col min="3079" max="3079" width="13.25" style="95" bestFit="1" customWidth="1"/>
    <col min="3080" max="3080" width="16" style="95" bestFit="1" customWidth="1"/>
    <col min="3081" max="3081" width="11.625" style="95" bestFit="1" customWidth="1"/>
    <col min="3082" max="3082" width="16.875" style="95" customWidth="1"/>
    <col min="3083" max="3083" width="13.25" style="95" customWidth="1"/>
    <col min="3084" max="3084" width="18.375" style="95" bestFit="1" customWidth="1"/>
    <col min="3085" max="3085" width="15" style="95" bestFit="1" customWidth="1"/>
    <col min="3086" max="3086" width="14.75" style="95" bestFit="1" customWidth="1"/>
    <col min="3087" max="3087" width="14.625" style="95" bestFit="1" customWidth="1"/>
    <col min="3088" max="3088" width="13.75" style="95" bestFit="1" customWidth="1"/>
    <col min="3089" max="3089" width="14.25" style="95" bestFit="1" customWidth="1"/>
    <col min="3090" max="3090" width="15.125" style="95" customWidth="1"/>
    <col min="3091" max="3091" width="20.5" style="95" bestFit="1" customWidth="1"/>
    <col min="3092" max="3092" width="27.875" style="95" bestFit="1" customWidth="1"/>
    <col min="3093" max="3093" width="6.875" style="95" bestFit="1" customWidth="1"/>
    <col min="3094" max="3094" width="5" style="95" bestFit="1" customWidth="1"/>
    <col min="3095" max="3095" width="8" style="95" bestFit="1" customWidth="1"/>
    <col min="3096" max="3096" width="11.875" style="95" bestFit="1" customWidth="1"/>
    <col min="3097" max="3325" width="9" style="95"/>
    <col min="3326" max="3326" width="3.875" style="95" bestFit="1" customWidth="1"/>
    <col min="3327" max="3327" width="16" style="95" bestFit="1" customWidth="1"/>
    <col min="3328" max="3328" width="16.625" style="95" bestFit="1" customWidth="1"/>
    <col min="3329" max="3329" width="13.5" style="95" bestFit="1" customWidth="1"/>
    <col min="3330" max="3331" width="10.875" style="95" bestFit="1" customWidth="1"/>
    <col min="3332" max="3332" width="6.25" style="95" bestFit="1" customWidth="1"/>
    <col min="3333" max="3333" width="8.875" style="95" bestFit="1" customWidth="1"/>
    <col min="3334" max="3334" width="13.875" style="95" bestFit="1" customWidth="1"/>
    <col min="3335" max="3335" width="13.25" style="95" bestFit="1" customWidth="1"/>
    <col min="3336" max="3336" width="16" style="95" bestFit="1" customWidth="1"/>
    <col min="3337" max="3337" width="11.625" style="95" bestFit="1" customWidth="1"/>
    <col min="3338" max="3338" width="16.875" style="95" customWidth="1"/>
    <col min="3339" max="3339" width="13.25" style="95" customWidth="1"/>
    <col min="3340" max="3340" width="18.375" style="95" bestFit="1" customWidth="1"/>
    <col min="3341" max="3341" width="15" style="95" bestFit="1" customWidth="1"/>
    <col min="3342" max="3342" width="14.75" style="95" bestFit="1" customWidth="1"/>
    <col min="3343" max="3343" width="14.625" style="95" bestFit="1" customWidth="1"/>
    <col min="3344" max="3344" width="13.75" style="95" bestFit="1" customWidth="1"/>
    <col min="3345" max="3345" width="14.25" style="95" bestFit="1" customWidth="1"/>
    <col min="3346" max="3346" width="15.125" style="95" customWidth="1"/>
    <col min="3347" max="3347" width="20.5" style="95" bestFit="1" customWidth="1"/>
    <col min="3348" max="3348" width="27.875" style="95" bestFit="1" customWidth="1"/>
    <col min="3349" max="3349" width="6.875" style="95" bestFit="1" customWidth="1"/>
    <col min="3350" max="3350" width="5" style="95" bestFit="1" customWidth="1"/>
    <col min="3351" max="3351" width="8" style="95" bestFit="1" customWidth="1"/>
    <col min="3352" max="3352" width="11.875" style="95" bestFit="1" customWidth="1"/>
    <col min="3353" max="3581" width="9" style="95"/>
    <col min="3582" max="3582" width="3.875" style="95" bestFit="1" customWidth="1"/>
    <col min="3583" max="3583" width="16" style="95" bestFit="1" customWidth="1"/>
    <col min="3584" max="3584" width="16.625" style="95" bestFit="1" customWidth="1"/>
    <col min="3585" max="3585" width="13.5" style="95" bestFit="1" customWidth="1"/>
    <col min="3586" max="3587" width="10.875" style="95" bestFit="1" customWidth="1"/>
    <col min="3588" max="3588" width="6.25" style="95" bestFit="1" customWidth="1"/>
    <col min="3589" max="3589" width="8.875" style="95" bestFit="1" customWidth="1"/>
    <col min="3590" max="3590" width="13.875" style="95" bestFit="1" customWidth="1"/>
    <col min="3591" max="3591" width="13.25" style="95" bestFit="1" customWidth="1"/>
    <col min="3592" max="3592" width="16" style="95" bestFit="1" customWidth="1"/>
    <col min="3593" max="3593" width="11.625" style="95" bestFit="1" customWidth="1"/>
    <col min="3594" max="3594" width="16.875" style="95" customWidth="1"/>
    <col min="3595" max="3595" width="13.25" style="95" customWidth="1"/>
    <col min="3596" max="3596" width="18.375" style="95" bestFit="1" customWidth="1"/>
    <col min="3597" max="3597" width="15" style="95" bestFit="1" customWidth="1"/>
    <col min="3598" max="3598" width="14.75" style="95" bestFit="1" customWidth="1"/>
    <col min="3599" max="3599" width="14.625" style="95" bestFit="1" customWidth="1"/>
    <col min="3600" max="3600" width="13.75" style="95" bestFit="1" customWidth="1"/>
    <col min="3601" max="3601" width="14.25" style="95" bestFit="1" customWidth="1"/>
    <col min="3602" max="3602" width="15.125" style="95" customWidth="1"/>
    <col min="3603" max="3603" width="20.5" style="95" bestFit="1" customWidth="1"/>
    <col min="3604" max="3604" width="27.875" style="95" bestFit="1" customWidth="1"/>
    <col min="3605" max="3605" width="6.875" style="95" bestFit="1" customWidth="1"/>
    <col min="3606" max="3606" width="5" style="95" bestFit="1" customWidth="1"/>
    <col min="3607" max="3607" width="8" style="95" bestFit="1" customWidth="1"/>
    <col min="3608" max="3608" width="11.875" style="95" bestFit="1" customWidth="1"/>
    <col min="3609" max="3837" width="9" style="95"/>
    <col min="3838" max="3838" width="3.875" style="95" bestFit="1" customWidth="1"/>
    <col min="3839" max="3839" width="16" style="95" bestFit="1" customWidth="1"/>
    <col min="3840" max="3840" width="16.625" style="95" bestFit="1" customWidth="1"/>
    <col min="3841" max="3841" width="13.5" style="95" bestFit="1" customWidth="1"/>
    <col min="3842" max="3843" width="10.875" style="95" bestFit="1" customWidth="1"/>
    <col min="3844" max="3844" width="6.25" style="95" bestFit="1" customWidth="1"/>
    <col min="3845" max="3845" width="8.875" style="95" bestFit="1" customWidth="1"/>
    <col min="3846" max="3846" width="13.875" style="95" bestFit="1" customWidth="1"/>
    <col min="3847" max="3847" width="13.25" style="95" bestFit="1" customWidth="1"/>
    <col min="3848" max="3848" width="16" style="95" bestFit="1" customWidth="1"/>
    <col min="3849" max="3849" width="11.625" style="95" bestFit="1" customWidth="1"/>
    <col min="3850" max="3850" width="16.875" style="95" customWidth="1"/>
    <col min="3851" max="3851" width="13.25" style="95" customWidth="1"/>
    <col min="3852" max="3852" width="18.375" style="95" bestFit="1" customWidth="1"/>
    <col min="3853" max="3853" width="15" style="95" bestFit="1" customWidth="1"/>
    <col min="3854" max="3854" width="14.75" style="95" bestFit="1" customWidth="1"/>
    <col min="3855" max="3855" width="14.625" style="95" bestFit="1" customWidth="1"/>
    <col min="3856" max="3856" width="13.75" style="95" bestFit="1" customWidth="1"/>
    <col min="3857" max="3857" width="14.25" style="95" bestFit="1" customWidth="1"/>
    <col min="3858" max="3858" width="15.125" style="95" customWidth="1"/>
    <col min="3859" max="3859" width="20.5" style="95" bestFit="1" customWidth="1"/>
    <col min="3860" max="3860" width="27.875" style="95" bestFit="1" customWidth="1"/>
    <col min="3861" max="3861" width="6.875" style="95" bestFit="1" customWidth="1"/>
    <col min="3862" max="3862" width="5" style="95" bestFit="1" customWidth="1"/>
    <col min="3863" max="3863" width="8" style="95" bestFit="1" customWidth="1"/>
    <col min="3864" max="3864" width="11.875" style="95" bestFit="1" customWidth="1"/>
    <col min="3865" max="4093" width="9" style="95"/>
    <col min="4094" max="4094" width="3.875" style="95" bestFit="1" customWidth="1"/>
    <col min="4095" max="4095" width="16" style="95" bestFit="1" customWidth="1"/>
    <col min="4096" max="4096" width="16.625" style="95" bestFit="1" customWidth="1"/>
    <col min="4097" max="4097" width="13.5" style="95" bestFit="1" customWidth="1"/>
    <col min="4098" max="4099" width="10.875" style="95" bestFit="1" customWidth="1"/>
    <col min="4100" max="4100" width="6.25" style="95" bestFit="1" customWidth="1"/>
    <col min="4101" max="4101" width="8.875" style="95" bestFit="1" customWidth="1"/>
    <col min="4102" max="4102" width="13.875" style="95" bestFit="1" customWidth="1"/>
    <col min="4103" max="4103" width="13.25" style="95" bestFit="1" customWidth="1"/>
    <col min="4104" max="4104" width="16" style="95" bestFit="1" customWidth="1"/>
    <col min="4105" max="4105" width="11.625" style="95" bestFit="1" customWidth="1"/>
    <col min="4106" max="4106" width="16.875" style="95" customWidth="1"/>
    <col min="4107" max="4107" width="13.25" style="95" customWidth="1"/>
    <col min="4108" max="4108" width="18.375" style="95" bestFit="1" customWidth="1"/>
    <col min="4109" max="4109" width="15" style="95" bestFit="1" customWidth="1"/>
    <col min="4110" max="4110" width="14.75" style="95" bestFit="1" customWidth="1"/>
    <col min="4111" max="4111" width="14.625" style="95" bestFit="1" customWidth="1"/>
    <col min="4112" max="4112" width="13.75" style="95" bestFit="1" customWidth="1"/>
    <col min="4113" max="4113" width="14.25" style="95" bestFit="1" customWidth="1"/>
    <col min="4114" max="4114" width="15.125" style="95" customWidth="1"/>
    <col min="4115" max="4115" width="20.5" style="95" bestFit="1" customWidth="1"/>
    <col min="4116" max="4116" width="27.875" style="95" bestFit="1" customWidth="1"/>
    <col min="4117" max="4117" width="6.875" style="95" bestFit="1" customWidth="1"/>
    <col min="4118" max="4118" width="5" style="95" bestFit="1" customWidth="1"/>
    <col min="4119" max="4119" width="8" style="95" bestFit="1" customWidth="1"/>
    <col min="4120" max="4120" width="11.875" style="95" bestFit="1" customWidth="1"/>
    <col min="4121" max="4349" width="9" style="95"/>
    <col min="4350" max="4350" width="3.875" style="95" bestFit="1" customWidth="1"/>
    <col min="4351" max="4351" width="16" style="95" bestFit="1" customWidth="1"/>
    <col min="4352" max="4352" width="16.625" style="95" bestFit="1" customWidth="1"/>
    <col min="4353" max="4353" width="13.5" style="95" bestFit="1" customWidth="1"/>
    <col min="4354" max="4355" width="10.875" style="95" bestFit="1" customWidth="1"/>
    <col min="4356" max="4356" width="6.25" style="95" bestFit="1" customWidth="1"/>
    <col min="4357" max="4357" width="8.875" style="95" bestFit="1" customWidth="1"/>
    <col min="4358" max="4358" width="13.875" style="95" bestFit="1" customWidth="1"/>
    <col min="4359" max="4359" width="13.25" style="95" bestFit="1" customWidth="1"/>
    <col min="4360" max="4360" width="16" style="95" bestFit="1" customWidth="1"/>
    <col min="4361" max="4361" width="11.625" style="95" bestFit="1" customWidth="1"/>
    <col min="4362" max="4362" width="16.875" style="95" customWidth="1"/>
    <col min="4363" max="4363" width="13.25" style="95" customWidth="1"/>
    <col min="4364" max="4364" width="18.375" style="95" bestFit="1" customWidth="1"/>
    <col min="4365" max="4365" width="15" style="95" bestFit="1" customWidth="1"/>
    <col min="4366" max="4366" width="14.75" style="95" bestFit="1" customWidth="1"/>
    <col min="4367" max="4367" width="14.625" style="95" bestFit="1" customWidth="1"/>
    <col min="4368" max="4368" width="13.75" style="95" bestFit="1" customWidth="1"/>
    <col min="4369" max="4369" width="14.25" style="95" bestFit="1" customWidth="1"/>
    <col min="4370" max="4370" width="15.125" style="95" customWidth="1"/>
    <col min="4371" max="4371" width="20.5" style="95" bestFit="1" customWidth="1"/>
    <col min="4372" max="4372" width="27.875" style="95" bestFit="1" customWidth="1"/>
    <col min="4373" max="4373" width="6.875" style="95" bestFit="1" customWidth="1"/>
    <col min="4374" max="4374" width="5" style="95" bestFit="1" customWidth="1"/>
    <col min="4375" max="4375" width="8" style="95" bestFit="1" customWidth="1"/>
    <col min="4376" max="4376" width="11.875" style="95" bestFit="1" customWidth="1"/>
    <col min="4377" max="4605" width="9" style="95"/>
    <col min="4606" max="4606" width="3.875" style="95" bestFit="1" customWidth="1"/>
    <col min="4607" max="4607" width="16" style="95" bestFit="1" customWidth="1"/>
    <col min="4608" max="4608" width="16.625" style="95" bestFit="1" customWidth="1"/>
    <col min="4609" max="4609" width="13.5" style="95" bestFit="1" customWidth="1"/>
    <col min="4610" max="4611" width="10.875" style="95" bestFit="1" customWidth="1"/>
    <col min="4612" max="4612" width="6.25" style="95" bestFit="1" customWidth="1"/>
    <col min="4613" max="4613" width="8.875" style="95" bestFit="1" customWidth="1"/>
    <col min="4614" max="4614" width="13.875" style="95" bestFit="1" customWidth="1"/>
    <col min="4615" max="4615" width="13.25" style="95" bestFit="1" customWidth="1"/>
    <col min="4616" max="4616" width="16" style="95" bestFit="1" customWidth="1"/>
    <col min="4617" max="4617" width="11.625" style="95" bestFit="1" customWidth="1"/>
    <col min="4618" max="4618" width="16.875" style="95" customWidth="1"/>
    <col min="4619" max="4619" width="13.25" style="95" customWidth="1"/>
    <col min="4620" max="4620" width="18.375" style="95" bestFit="1" customWidth="1"/>
    <col min="4621" max="4621" width="15" style="95" bestFit="1" customWidth="1"/>
    <col min="4622" max="4622" width="14.75" style="95" bestFit="1" customWidth="1"/>
    <col min="4623" max="4623" width="14.625" style="95" bestFit="1" customWidth="1"/>
    <col min="4624" max="4624" width="13.75" style="95" bestFit="1" customWidth="1"/>
    <col min="4625" max="4625" width="14.25" style="95" bestFit="1" customWidth="1"/>
    <col min="4626" max="4626" width="15.125" style="95" customWidth="1"/>
    <col min="4627" max="4627" width="20.5" style="95" bestFit="1" customWidth="1"/>
    <col min="4628" max="4628" width="27.875" style="95" bestFit="1" customWidth="1"/>
    <col min="4629" max="4629" width="6.875" style="95" bestFit="1" customWidth="1"/>
    <col min="4630" max="4630" width="5" style="95" bestFit="1" customWidth="1"/>
    <col min="4631" max="4631" width="8" style="95" bestFit="1" customWidth="1"/>
    <col min="4632" max="4632" width="11.875" style="95" bestFit="1" customWidth="1"/>
    <col min="4633" max="4861" width="9" style="95"/>
    <col min="4862" max="4862" width="3.875" style="95" bestFit="1" customWidth="1"/>
    <col min="4863" max="4863" width="16" style="95" bestFit="1" customWidth="1"/>
    <col min="4864" max="4864" width="16.625" style="95" bestFit="1" customWidth="1"/>
    <col min="4865" max="4865" width="13.5" style="95" bestFit="1" customWidth="1"/>
    <col min="4866" max="4867" width="10.875" style="95" bestFit="1" customWidth="1"/>
    <col min="4868" max="4868" width="6.25" style="95" bestFit="1" customWidth="1"/>
    <col min="4869" max="4869" width="8.875" style="95" bestFit="1" customWidth="1"/>
    <col min="4870" max="4870" width="13.875" style="95" bestFit="1" customWidth="1"/>
    <col min="4871" max="4871" width="13.25" style="95" bestFit="1" customWidth="1"/>
    <col min="4872" max="4872" width="16" style="95" bestFit="1" customWidth="1"/>
    <col min="4873" max="4873" width="11.625" style="95" bestFit="1" customWidth="1"/>
    <col min="4874" max="4874" width="16.875" style="95" customWidth="1"/>
    <col min="4875" max="4875" width="13.25" style="95" customWidth="1"/>
    <col min="4876" max="4876" width="18.375" style="95" bestFit="1" customWidth="1"/>
    <col min="4877" max="4877" width="15" style="95" bestFit="1" customWidth="1"/>
    <col min="4878" max="4878" width="14.75" style="95" bestFit="1" customWidth="1"/>
    <col min="4879" max="4879" width="14.625" style="95" bestFit="1" customWidth="1"/>
    <col min="4880" max="4880" width="13.75" style="95" bestFit="1" customWidth="1"/>
    <col min="4881" max="4881" width="14.25" style="95" bestFit="1" customWidth="1"/>
    <col min="4882" max="4882" width="15.125" style="95" customWidth="1"/>
    <col min="4883" max="4883" width="20.5" style="95" bestFit="1" customWidth="1"/>
    <col min="4884" max="4884" width="27.875" style="95" bestFit="1" customWidth="1"/>
    <col min="4885" max="4885" width="6.875" style="95" bestFit="1" customWidth="1"/>
    <col min="4886" max="4886" width="5" style="95" bestFit="1" customWidth="1"/>
    <col min="4887" max="4887" width="8" style="95" bestFit="1" customWidth="1"/>
    <col min="4888" max="4888" width="11.875" style="95" bestFit="1" customWidth="1"/>
    <col min="4889" max="5117" width="9" style="95"/>
    <col min="5118" max="5118" width="3.875" style="95" bestFit="1" customWidth="1"/>
    <col min="5119" max="5119" width="16" style="95" bestFit="1" customWidth="1"/>
    <col min="5120" max="5120" width="16.625" style="95" bestFit="1" customWidth="1"/>
    <col min="5121" max="5121" width="13.5" style="95" bestFit="1" customWidth="1"/>
    <col min="5122" max="5123" width="10.875" style="95" bestFit="1" customWidth="1"/>
    <col min="5124" max="5124" width="6.25" style="95" bestFit="1" customWidth="1"/>
    <col min="5125" max="5125" width="8.875" style="95" bestFit="1" customWidth="1"/>
    <col min="5126" max="5126" width="13.875" style="95" bestFit="1" customWidth="1"/>
    <col min="5127" max="5127" width="13.25" style="95" bestFit="1" customWidth="1"/>
    <col min="5128" max="5128" width="16" style="95" bestFit="1" customWidth="1"/>
    <col min="5129" max="5129" width="11.625" style="95" bestFit="1" customWidth="1"/>
    <col min="5130" max="5130" width="16.875" style="95" customWidth="1"/>
    <col min="5131" max="5131" width="13.25" style="95" customWidth="1"/>
    <col min="5132" max="5132" width="18.375" style="95" bestFit="1" customWidth="1"/>
    <col min="5133" max="5133" width="15" style="95" bestFit="1" customWidth="1"/>
    <col min="5134" max="5134" width="14.75" style="95" bestFit="1" customWidth="1"/>
    <col min="5135" max="5135" width="14.625" style="95" bestFit="1" customWidth="1"/>
    <col min="5136" max="5136" width="13.75" style="95" bestFit="1" customWidth="1"/>
    <col min="5137" max="5137" width="14.25" style="95" bestFit="1" customWidth="1"/>
    <col min="5138" max="5138" width="15.125" style="95" customWidth="1"/>
    <col min="5139" max="5139" width="20.5" style="95" bestFit="1" customWidth="1"/>
    <col min="5140" max="5140" width="27.875" style="95" bestFit="1" customWidth="1"/>
    <col min="5141" max="5141" width="6.875" style="95" bestFit="1" customWidth="1"/>
    <col min="5142" max="5142" width="5" style="95" bestFit="1" customWidth="1"/>
    <col min="5143" max="5143" width="8" style="95" bestFit="1" customWidth="1"/>
    <col min="5144" max="5144" width="11.875" style="95" bestFit="1" customWidth="1"/>
    <col min="5145" max="5373" width="9" style="95"/>
    <col min="5374" max="5374" width="3.875" style="95" bestFit="1" customWidth="1"/>
    <col min="5375" max="5375" width="16" style="95" bestFit="1" customWidth="1"/>
    <col min="5376" max="5376" width="16.625" style="95" bestFit="1" customWidth="1"/>
    <col min="5377" max="5377" width="13.5" style="95" bestFit="1" customWidth="1"/>
    <col min="5378" max="5379" width="10.875" style="95" bestFit="1" customWidth="1"/>
    <col min="5380" max="5380" width="6.25" style="95" bestFit="1" customWidth="1"/>
    <col min="5381" max="5381" width="8.875" style="95" bestFit="1" customWidth="1"/>
    <col min="5382" max="5382" width="13.875" style="95" bestFit="1" customWidth="1"/>
    <col min="5383" max="5383" width="13.25" style="95" bestFit="1" customWidth="1"/>
    <col min="5384" max="5384" width="16" style="95" bestFit="1" customWidth="1"/>
    <col min="5385" max="5385" width="11.625" style="95" bestFit="1" customWidth="1"/>
    <col min="5386" max="5386" width="16.875" style="95" customWidth="1"/>
    <col min="5387" max="5387" width="13.25" style="95" customWidth="1"/>
    <col min="5388" max="5388" width="18.375" style="95" bestFit="1" customWidth="1"/>
    <col min="5389" max="5389" width="15" style="95" bestFit="1" customWidth="1"/>
    <col min="5390" max="5390" width="14.75" style="95" bestFit="1" customWidth="1"/>
    <col min="5391" max="5391" width="14.625" style="95" bestFit="1" customWidth="1"/>
    <col min="5392" max="5392" width="13.75" style="95" bestFit="1" customWidth="1"/>
    <col min="5393" max="5393" width="14.25" style="95" bestFit="1" customWidth="1"/>
    <col min="5394" max="5394" width="15.125" style="95" customWidth="1"/>
    <col min="5395" max="5395" width="20.5" style="95" bestFit="1" customWidth="1"/>
    <col min="5396" max="5396" width="27.875" style="95" bestFit="1" customWidth="1"/>
    <col min="5397" max="5397" width="6.875" style="95" bestFit="1" customWidth="1"/>
    <col min="5398" max="5398" width="5" style="95" bestFit="1" customWidth="1"/>
    <col min="5399" max="5399" width="8" style="95" bestFit="1" customWidth="1"/>
    <col min="5400" max="5400" width="11.875" style="95" bestFit="1" customWidth="1"/>
    <col min="5401" max="5629" width="9" style="95"/>
    <col min="5630" max="5630" width="3.875" style="95" bestFit="1" customWidth="1"/>
    <col min="5631" max="5631" width="16" style="95" bestFit="1" customWidth="1"/>
    <col min="5632" max="5632" width="16.625" style="95" bestFit="1" customWidth="1"/>
    <col min="5633" max="5633" width="13.5" style="95" bestFit="1" customWidth="1"/>
    <col min="5634" max="5635" width="10.875" style="95" bestFit="1" customWidth="1"/>
    <col min="5636" max="5636" width="6.25" style="95" bestFit="1" customWidth="1"/>
    <col min="5637" max="5637" width="8.875" style="95" bestFit="1" customWidth="1"/>
    <col min="5638" max="5638" width="13.875" style="95" bestFit="1" customWidth="1"/>
    <col min="5639" max="5639" width="13.25" style="95" bestFit="1" customWidth="1"/>
    <col min="5640" max="5640" width="16" style="95" bestFit="1" customWidth="1"/>
    <col min="5641" max="5641" width="11.625" style="95" bestFit="1" customWidth="1"/>
    <col min="5642" max="5642" width="16.875" style="95" customWidth="1"/>
    <col min="5643" max="5643" width="13.25" style="95" customWidth="1"/>
    <col min="5644" max="5644" width="18.375" style="95" bestFit="1" customWidth="1"/>
    <col min="5645" max="5645" width="15" style="95" bestFit="1" customWidth="1"/>
    <col min="5646" max="5646" width="14.75" style="95" bestFit="1" customWidth="1"/>
    <col min="5647" max="5647" width="14.625" style="95" bestFit="1" customWidth="1"/>
    <col min="5648" max="5648" width="13.75" style="95" bestFit="1" customWidth="1"/>
    <col min="5649" max="5649" width="14.25" style="95" bestFit="1" customWidth="1"/>
    <col min="5650" max="5650" width="15.125" style="95" customWidth="1"/>
    <col min="5651" max="5651" width="20.5" style="95" bestFit="1" customWidth="1"/>
    <col min="5652" max="5652" width="27.875" style="95" bestFit="1" customWidth="1"/>
    <col min="5653" max="5653" width="6.875" style="95" bestFit="1" customWidth="1"/>
    <col min="5654" max="5654" width="5" style="95" bestFit="1" customWidth="1"/>
    <col min="5655" max="5655" width="8" style="95" bestFit="1" customWidth="1"/>
    <col min="5656" max="5656" width="11.875" style="95" bestFit="1" customWidth="1"/>
    <col min="5657" max="5885" width="9" style="95"/>
    <col min="5886" max="5886" width="3.875" style="95" bestFit="1" customWidth="1"/>
    <col min="5887" max="5887" width="16" style="95" bestFit="1" customWidth="1"/>
    <col min="5888" max="5888" width="16.625" style="95" bestFit="1" customWidth="1"/>
    <col min="5889" max="5889" width="13.5" style="95" bestFit="1" customWidth="1"/>
    <col min="5890" max="5891" width="10.875" style="95" bestFit="1" customWidth="1"/>
    <col min="5892" max="5892" width="6.25" style="95" bestFit="1" customWidth="1"/>
    <col min="5893" max="5893" width="8.875" style="95" bestFit="1" customWidth="1"/>
    <col min="5894" max="5894" width="13.875" style="95" bestFit="1" customWidth="1"/>
    <col min="5895" max="5895" width="13.25" style="95" bestFit="1" customWidth="1"/>
    <col min="5896" max="5896" width="16" style="95" bestFit="1" customWidth="1"/>
    <col min="5897" max="5897" width="11.625" style="95" bestFit="1" customWidth="1"/>
    <col min="5898" max="5898" width="16.875" style="95" customWidth="1"/>
    <col min="5899" max="5899" width="13.25" style="95" customWidth="1"/>
    <col min="5900" max="5900" width="18.375" style="95" bestFit="1" customWidth="1"/>
    <col min="5901" max="5901" width="15" style="95" bestFit="1" customWidth="1"/>
    <col min="5902" max="5902" width="14.75" style="95" bestFit="1" customWidth="1"/>
    <col min="5903" max="5903" width="14.625" style="95" bestFit="1" customWidth="1"/>
    <col min="5904" max="5904" width="13.75" style="95" bestFit="1" customWidth="1"/>
    <col min="5905" max="5905" width="14.25" style="95" bestFit="1" customWidth="1"/>
    <col min="5906" max="5906" width="15.125" style="95" customWidth="1"/>
    <col min="5907" max="5907" width="20.5" style="95" bestFit="1" customWidth="1"/>
    <col min="5908" max="5908" width="27.875" style="95" bestFit="1" customWidth="1"/>
    <col min="5909" max="5909" width="6.875" style="95" bestFit="1" customWidth="1"/>
    <col min="5910" max="5910" width="5" style="95" bestFit="1" customWidth="1"/>
    <col min="5911" max="5911" width="8" style="95" bestFit="1" customWidth="1"/>
    <col min="5912" max="5912" width="11.875" style="95" bestFit="1" customWidth="1"/>
    <col min="5913" max="6141" width="9" style="95"/>
    <col min="6142" max="6142" width="3.875" style="95" bestFit="1" customWidth="1"/>
    <col min="6143" max="6143" width="16" style="95" bestFit="1" customWidth="1"/>
    <col min="6144" max="6144" width="16.625" style="95" bestFit="1" customWidth="1"/>
    <col min="6145" max="6145" width="13.5" style="95" bestFit="1" customWidth="1"/>
    <col min="6146" max="6147" width="10.875" style="95" bestFit="1" customWidth="1"/>
    <col min="6148" max="6148" width="6.25" style="95" bestFit="1" customWidth="1"/>
    <col min="6149" max="6149" width="8.875" style="95" bestFit="1" customWidth="1"/>
    <col min="6150" max="6150" width="13.875" style="95" bestFit="1" customWidth="1"/>
    <col min="6151" max="6151" width="13.25" style="95" bestFit="1" customWidth="1"/>
    <col min="6152" max="6152" width="16" style="95" bestFit="1" customWidth="1"/>
    <col min="6153" max="6153" width="11.625" style="95" bestFit="1" customWidth="1"/>
    <col min="6154" max="6154" width="16.875" style="95" customWidth="1"/>
    <col min="6155" max="6155" width="13.25" style="95" customWidth="1"/>
    <col min="6156" max="6156" width="18.375" style="95" bestFit="1" customWidth="1"/>
    <col min="6157" max="6157" width="15" style="95" bestFit="1" customWidth="1"/>
    <col min="6158" max="6158" width="14.75" style="95" bestFit="1" customWidth="1"/>
    <col min="6159" max="6159" width="14.625" style="95" bestFit="1" customWidth="1"/>
    <col min="6160" max="6160" width="13.75" style="95" bestFit="1" customWidth="1"/>
    <col min="6161" max="6161" width="14.25" style="95" bestFit="1" customWidth="1"/>
    <col min="6162" max="6162" width="15.125" style="95" customWidth="1"/>
    <col min="6163" max="6163" width="20.5" style="95" bestFit="1" customWidth="1"/>
    <col min="6164" max="6164" width="27.875" style="95" bestFit="1" customWidth="1"/>
    <col min="6165" max="6165" width="6.875" style="95" bestFit="1" customWidth="1"/>
    <col min="6166" max="6166" width="5" style="95" bestFit="1" customWidth="1"/>
    <col min="6167" max="6167" width="8" style="95" bestFit="1" customWidth="1"/>
    <col min="6168" max="6168" width="11.875" style="95" bestFit="1" customWidth="1"/>
    <col min="6169" max="6397" width="9" style="95"/>
    <col min="6398" max="6398" width="3.875" style="95" bestFit="1" customWidth="1"/>
    <col min="6399" max="6399" width="16" style="95" bestFit="1" customWidth="1"/>
    <col min="6400" max="6400" width="16.625" style="95" bestFit="1" customWidth="1"/>
    <col min="6401" max="6401" width="13.5" style="95" bestFit="1" customWidth="1"/>
    <col min="6402" max="6403" width="10.875" style="95" bestFit="1" customWidth="1"/>
    <col min="6404" max="6404" width="6.25" style="95" bestFit="1" customWidth="1"/>
    <col min="6405" max="6405" width="8.875" style="95" bestFit="1" customWidth="1"/>
    <col min="6406" max="6406" width="13.875" style="95" bestFit="1" customWidth="1"/>
    <col min="6407" max="6407" width="13.25" style="95" bestFit="1" customWidth="1"/>
    <col min="6408" max="6408" width="16" style="95" bestFit="1" customWidth="1"/>
    <col min="6409" max="6409" width="11.625" style="95" bestFit="1" customWidth="1"/>
    <col min="6410" max="6410" width="16.875" style="95" customWidth="1"/>
    <col min="6411" max="6411" width="13.25" style="95" customWidth="1"/>
    <col min="6412" max="6412" width="18.375" style="95" bestFit="1" customWidth="1"/>
    <col min="6413" max="6413" width="15" style="95" bestFit="1" customWidth="1"/>
    <col min="6414" max="6414" width="14.75" style="95" bestFit="1" customWidth="1"/>
    <col min="6415" max="6415" width="14.625" style="95" bestFit="1" customWidth="1"/>
    <col min="6416" max="6416" width="13.75" style="95" bestFit="1" customWidth="1"/>
    <col min="6417" max="6417" width="14.25" style="95" bestFit="1" customWidth="1"/>
    <col min="6418" max="6418" width="15.125" style="95" customWidth="1"/>
    <col min="6419" max="6419" width="20.5" style="95" bestFit="1" customWidth="1"/>
    <col min="6420" max="6420" width="27.875" style="95" bestFit="1" customWidth="1"/>
    <col min="6421" max="6421" width="6.875" style="95" bestFit="1" customWidth="1"/>
    <col min="6422" max="6422" width="5" style="95" bestFit="1" customWidth="1"/>
    <col min="6423" max="6423" width="8" style="95" bestFit="1" customWidth="1"/>
    <col min="6424" max="6424" width="11.875" style="95" bestFit="1" customWidth="1"/>
    <col min="6425" max="6653" width="9" style="95"/>
    <col min="6654" max="6654" width="3.875" style="95" bestFit="1" customWidth="1"/>
    <col min="6655" max="6655" width="16" style="95" bestFit="1" customWidth="1"/>
    <col min="6656" max="6656" width="16.625" style="95" bestFit="1" customWidth="1"/>
    <col min="6657" max="6657" width="13.5" style="95" bestFit="1" customWidth="1"/>
    <col min="6658" max="6659" width="10.875" style="95" bestFit="1" customWidth="1"/>
    <col min="6660" max="6660" width="6.25" style="95" bestFit="1" customWidth="1"/>
    <col min="6661" max="6661" width="8.875" style="95" bestFit="1" customWidth="1"/>
    <col min="6662" max="6662" width="13.875" style="95" bestFit="1" customWidth="1"/>
    <col min="6663" max="6663" width="13.25" style="95" bestFit="1" customWidth="1"/>
    <col min="6664" max="6664" width="16" style="95" bestFit="1" customWidth="1"/>
    <col min="6665" max="6665" width="11.625" style="95" bestFit="1" customWidth="1"/>
    <col min="6666" max="6666" width="16.875" style="95" customWidth="1"/>
    <col min="6667" max="6667" width="13.25" style="95" customWidth="1"/>
    <col min="6668" max="6668" width="18.375" style="95" bestFit="1" customWidth="1"/>
    <col min="6669" max="6669" width="15" style="95" bestFit="1" customWidth="1"/>
    <col min="6670" max="6670" width="14.75" style="95" bestFit="1" customWidth="1"/>
    <col min="6671" max="6671" width="14.625" style="95" bestFit="1" customWidth="1"/>
    <col min="6672" max="6672" width="13.75" style="95" bestFit="1" customWidth="1"/>
    <col min="6673" max="6673" width="14.25" style="95" bestFit="1" customWidth="1"/>
    <col min="6674" max="6674" width="15.125" style="95" customWidth="1"/>
    <col min="6675" max="6675" width="20.5" style="95" bestFit="1" customWidth="1"/>
    <col min="6676" max="6676" width="27.875" style="95" bestFit="1" customWidth="1"/>
    <col min="6677" max="6677" width="6.875" style="95" bestFit="1" customWidth="1"/>
    <col min="6678" max="6678" width="5" style="95" bestFit="1" customWidth="1"/>
    <col min="6679" max="6679" width="8" style="95" bestFit="1" customWidth="1"/>
    <col min="6680" max="6680" width="11.875" style="95" bestFit="1" customWidth="1"/>
    <col min="6681" max="6909" width="9" style="95"/>
    <col min="6910" max="6910" width="3.875" style="95" bestFit="1" customWidth="1"/>
    <col min="6911" max="6911" width="16" style="95" bestFit="1" customWidth="1"/>
    <col min="6912" max="6912" width="16.625" style="95" bestFit="1" customWidth="1"/>
    <col min="6913" max="6913" width="13.5" style="95" bestFit="1" customWidth="1"/>
    <col min="6914" max="6915" width="10.875" style="95" bestFit="1" customWidth="1"/>
    <col min="6916" max="6916" width="6.25" style="95" bestFit="1" customWidth="1"/>
    <col min="6917" max="6917" width="8.875" style="95" bestFit="1" customWidth="1"/>
    <col min="6918" max="6918" width="13.875" style="95" bestFit="1" customWidth="1"/>
    <col min="6919" max="6919" width="13.25" style="95" bestFit="1" customWidth="1"/>
    <col min="6920" max="6920" width="16" style="95" bestFit="1" customWidth="1"/>
    <col min="6921" max="6921" width="11.625" style="95" bestFit="1" customWidth="1"/>
    <col min="6922" max="6922" width="16.875" style="95" customWidth="1"/>
    <col min="6923" max="6923" width="13.25" style="95" customWidth="1"/>
    <col min="6924" max="6924" width="18.375" style="95" bestFit="1" customWidth="1"/>
    <col min="6925" max="6925" width="15" style="95" bestFit="1" customWidth="1"/>
    <col min="6926" max="6926" width="14.75" style="95" bestFit="1" customWidth="1"/>
    <col min="6927" max="6927" width="14.625" style="95" bestFit="1" customWidth="1"/>
    <col min="6928" max="6928" width="13.75" style="95" bestFit="1" customWidth="1"/>
    <col min="6929" max="6929" width="14.25" style="95" bestFit="1" customWidth="1"/>
    <col min="6930" max="6930" width="15.125" style="95" customWidth="1"/>
    <col min="6931" max="6931" width="20.5" style="95" bestFit="1" customWidth="1"/>
    <col min="6932" max="6932" width="27.875" style="95" bestFit="1" customWidth="1"/>
    <col min="6933" max="6933" width="6.875" style="95" bestFit="1" customWidth="1"/>
    <col min="6934" max="6934" width="5" style="95" bestFit="1" customWidth="1"/>
    <col min="6935" max="6935" width="8" style="95" bestFit="1" customWidth="1"/>
    <col min="6936" max="6936" width="11.875" style="95" bestFit="1" customWidth="1"/>
    <col min="6937" max="7165" width="9" style="95"/>
    <col min="7166" max="7166" width="3.875" style="95" bestFit="1" customWidth="1"/>
    <col min="7167" max="7167" width="16" style="95" bestFit="1" customWidth="1"/>
    <col min="7168" max="7168" width="16.625" style="95" bestFit="1" customWidth="1"/>
    <col min="7169" max="7169" width="13.5" style="95" bestFit="1" customWidth="1"/>
    <col min="7170" max="7171" width="10.875" style="95" bestFit="1" customWidth="1"/>
    <col min="7172" max="7172" width="6.25" style="95" bestFit="1" customWidth="1"/>
    <col min="7173" max="7173" width="8.875" style="95" bestFit="1" customWidth="1"/>
    <col min="7174" max="7174" width="13.875" style="95" bestFit="1" customWidth="1"/>
    <col min="7175" max="7175" width="13.25" style="95" bestFit="1" customWidth="1"/>
    <col min="7176" max="7176" width="16" style="95" bestFit="1" customWidth="1"/>
    <col min="7177" max="7177" width="11.625" style="95" bestFit="1" customWidth="1"/>
    <col min="7178" max="7178" width="16.875" style="95" customWidth="1"/>
    <col min="7179" max="7179" width="13.25" style="95" customWidth="1"/>
    <col min="7180" max="7180" width="18.375" style="95" bestFit="1" customWidth="1"/>
    <col min="7181" max="7181" width="15" style="95" bestFit="1" customWidth="1"/>
    <col min="7182" max="7182" width="14.75" style="95" bestFit="1" customWidth="1"/>
    <col min="7183" max="7183" width="14.625" style="95" bestFit="1" customWidth="1"/>
    <col min="7184" max="7184" width="13.75" style="95" bestFit="1" customWidth="1"/>
    <col min="7185" max="7185" width="14.25" style="95" bestFit="1" customWidth="1"/>
    <col min="7186" max="7186" width="15.125" style="95" customWidth="1"/>
    <col min="7187" max="7187" width="20.5" style="95" bestFit="1" customWidth="1"/>
    <col min="7188" max="7188" width="27.875" style="95" bestFit="1" customWidth="1"/>
    <col min="7189" max="7189" width="6.875" style="95" bestFit="1" customWidth="1"/>
    <col min="7190" max="7190" width="5" style="95" bestFit="1" customWidth="1"/>
    <col min="7191" max="7191" width="8" style="95" bestFit="1" customWidth="1"/>
    <col min="7192" max="7192" width="11.875" style="95" bestFit="1" customWidth="1"/>
    <col min="7193" max="7421" width="9" style="95"/>
    <col min="7422" max="7422" width="3.875" style="95" bestFit="1" customWidth="1"/>
    <col min="7423" max="7423" width="16" style="95" bestFit="1" customWidth="1"/>
    <col min="7424" max="7424" width="16.625" style="95" bestFit="1" customWidth="1"/>
    <col min="7425" max="7425" width="13.5" style="95" bestFit="1" customWidth="1"/>
    <col min="7426" max="7427" width="10.875" style="95" bestFit="1" customWidth="1"/>
    <col min="7428" max="7428" width="6.25" style="95" bestFit="1" customWidth="1"/>
    <col min="7429" max="7429" width="8.875" style="95" bestFit="1" customWidth="1"/>
    <col min="7430" max="7430" width="13.875" style="95" bestFit="1" customWidth="1"/>
    <col min="7431" max="7431" width="13.25" style="95" bestFit="1" customWidth="1"/>
    <col min="7432" max="7432" width="16" style="95" bestFit="1" customWidth="1"/>
    <col min="7433" max="7433" width="11.625" style="95" bestFit="1" customWidth="1"/>
    <col min="7434" max="7434" width="16.875" style="95" customWidth="1"/>
    <col min="7435" max="7435" width="13.25" style="95" customWidth="1"/>
    <col min="7436" max="7436" width="18.375" style="95" bestFit="1" customWidth="1"/>
    <col min="7437" max="7437" width="15" style="95" bestFit="1" customWidth="1"/>
    <col min="7438" max="7438" width="14.75" style="95" bestFit="1" customWidth="1"/>
    <col min="7439" max="7439" width="14.625" style="95" bestFit="1" customWidth="1"/>
    <col min="7440" max="7440" width="13.75" style="95" bestFit="1" customWidth="1"/>
    <col min="7441" max="7441" width="14.25" style="95" bestFit="1" customWidth="1"/>
    <col min="7442" max="7442" width="15.125" style="95" customWidth="1"/>
    <col min="7443" max="7443" width="20.5" style="95" bestFit="1" customWidth="1"/>
    <col min="7444" max="7444" width="27.875" style="95" bestFit="1" customWidth="1"/>
    <col min="7445" max="7445" width="6.875" style="95" bestFit="1" customWidth="1"/>
    <col min="7446" max="7446" width="5" style="95" bestFit="1" customWidth="1"/>
    <col min="7447" max="7447" width="8" style="95" bestFit="1" customWidth="1"/>
    <col min="7448" max="7448" width="11.875" style="95" bestFit="1" customWidth="1"/>
    <col min="7449" max="7677" width="9" style="95"/>
    <col min="7678" max="7678" width="3.875" style="95" bestFit="1" customWidth="1"/>
    <col min="7679" max="7679" width="16" style="95" bestFit="1" customWidth="1"/>
    <col min="7680" max="7680" width="16.625" style="95" bestFit="1" customWidth="1"/>
    <col min="7681" max="7681" width="13.5" style="95" bestFit="1" customWidth="1"/>
    <col min="7682" max="7683" width="10.875" style="95" bestFit="1" customWidth="1"/>
    <col min="7684" max="7684" width="6.25" style="95" bestFit="1" customWidth="1"/>
    <col min="7685" max="7685" width="8.875" style="95" bestFit="1" customWidth="1"/>
    <col min="7686" max="7686" width="13.875" style="95" bestFit="1" customWidth="1"/>
    <col min="7687" max="7687" width="13.25" style="95" bestFit="1" customWidth="1"/>
    <col min="7688" max="7688" width="16" style="95" bestFit="1" customWidth="1"/>
    <col min="7689" max="7689" width="11.625" style="95" bestFit="1" customWidth="1"/>
    <col min="7690" max="7690" width="16.875" style="95" customWidth="1"/>
    <col min="7691" max="7691" width="13.25" style="95" customWidth="1"/>
    <col min="7692" max="7692" width="18.375" style="95" bestFit="1" customWidth="1"/>
    <col min="7693" max="7693" width="15" style="95" bestFit="1" customWidth="1"/>
    <col min="7694" max="7694" width="14.75" style="95" bestFit="1" customWidth="1"/>
    <col min="7695" max="7695" width="14.625" style="95" bestFit="1" customWidth="1"/>
    <col min="7696" max="7696" width="13.75" style="95" bestFit="1" customWidth="1"/>
    <col min="7697" max="7697" width="14.25" style="95" bestFit="1" customWidth="1"/>
    <col min="7698" max="7698" width="15.125" style="95" customWidth="1"/>
    <col min="7699" max="7699" width="20.5" style="95" bestFit="1" customWidth="1"/>
    <col min="7700" max="7700" width="27.875" style="95" bestFit="1" customWidth="1"/>
    <col min="7701" max="7701" width="6.875" style="95" bestFit="1" customWidth="1"/>
    <col min="7702" max="7702" width="5" style="95" bestFit="1" customWidth="1"/>
    <col min="7703" max="7703" width="8" style="95" bestFit="1" customWidth="1"/>
    <col min="7704" max="7704" width="11.875" style="95" bestFit="1" customWidth="1"/>
    <col min="7705" max="7933" width="9" style="95"/>
    <col min="7934" max="7934" width="3.875" style="95" bestFit="1" customWidth="1"/>
    <col min="7935" max="7935" width="16" style="95" bestFit="1" customWidth="1"/>
    <col min="7936" max="7936" width="16.625" style="95" bestFit="1" customWidth="1"/>
    <col min="7937" max="7937" width="13.5" style="95" bestFit="1" customWidth="1"/>
    <col min="7938" max="7939" width="10.875" style="95" bestFit="1" customWidth="1"/>
    <col min="7940" max="7940" width="6.25" style="95" bestFit="1" customWidth="1"/>
    <col min="7941" max="7941" width="8.875" style="95" bestFit="1" customWidth="1"/>
    <col min="7942" max="7942" width="13.875" style="95" bestFit="1" customWidth="1"/>
    <col min="7943" max="7943" width="13.25" style="95" bestFit="1" customWidth="1"/>
    <col min="7944" max="7944" width="16" style="95" bestFit="1" customWidth="1"/>
    <col min="7945" max="7945" width="11.625" style="95" bestFit="1" customWidth="1"/>
    <col min="7946" max="7946" width="16.875" style="95" customWidth="1"/>
    <col min="7947" max="7947" width="13.25" style="95" customWidth="1"/>
    <col min="7948" max="7948" width="18.375" style="95" bestFit="1" customWidth="1"/>
    <col min="7949" max="7949" width="15" style="95" bestFit="1" customWidth="1"/>
    <col min="7950" max="7950" width="14.75" style="95" bestFit="1" customWidth="1"/>
    <col min="7951" max="7951" width="14.625" style="95" bestFit="1" customWidth="1"/>
    <col min="7952" max="7952" width="13.75" style="95" bestFit="1" customWidth="1"/>
    <col min="7953" max="7953" width="14.25" style="95" bestFit="1" customWidth="1"/>
    <col min="7954" max="7954" width="15.125" style="95" customWidth="1"/>
    <col min="7955" max="7955" width="20.5" style="95" bestFit="1" customWidth="1"/>
    <col min="7956" max="7956" width="27.875" style="95" bestFit="1" customWidth="1"/>
    <col min="7957" max="7957" width="6.875" style="95" bestFit="1" customWidth="1"/>
    <col min="7958" max="7958" width="5" style="95" bestFit="1" customWidth="1"/>
    <col min="7959" max="7959" width="8" style="95" bestFit="1" customWidth="1"/>
    <col min="7960" max="7960" width="11.875" style="95" bestFit="1" customWidth="1"/>
    <col min="7961" max="8189" width="9" style="95"/>
    <col min="8190" max="8190" width="3.875" style="95" bestFit="1" customWidth="1"/>
    <col min="8191" max="8191" width="16" style="95" bestFit="1" customWidth="1"/>
    <col min="8192" max="8192" width="16.625" style="95" bestFit="1" customWidth="1"/>
    <col min="8193" max="8193" width="13.5" style="95" bestFit="1" customWidth="1"/>
    <col min="8194" max="8195" width="10.875" style="95" bestFit="1" customWidth="1"/>
    <col min="8196" max="8196" width="6.25" style="95" bestFit="1" customWidth="1"/>
    <col min="8197" max="8197" width="8.875" style="95" bestFit="1" customWidth="1"/>
    <col min="8198" max="8198" width="13.875" style="95" bestFit="1" customWidth="1"/>
    <col min="8199" max="8199" width="13.25" style="95" bestFit="1" customWidth="1"/>
    <col min="8200" max="8200" width="16" style="95" bestFit="1" customWidth="1"/>
    <col min="8201" max="8201" width="11.625" style="95" bestFit="1" customWidth="1"/>
    <col min="8202" max="8202" width="16.875" style="95" customWidth="1"/>
    <col min="8203" max="8203" width="13.25" style="95" customWidth="1"/>
    <col min="8204" max="8204" width="18.375" style="95" bestFit="1" customWidth="1"/>
    <col min="8205" max="8205" width="15" style="95" bestFit="1" customWidth="1"/>
    <col min="8206" max="8206" width="14.75" style="95" bestFit="1" customWidth="1"/>
    <col min="8207" max="8207" width="14.625" style="95" bestFit="1" customWidth="1"/>
    <col min="8208" max="8208" width="13.75" style="95" bestFit="1" customWidth="1"/>
    <col min="8209" max="8209" width="14.25" style="95" bestFit="1" customWidth="1"/>
    <col min="8210" max="8210" width="15.125" style="95" customWidth="1"/>
    <col min="8211" max="8211" width="20.5" style="95" bestFit="1" customWidth="1"/>
    <col min="8212" max="8212" width="27.875" style="95" bestFit="1" customWidth="1"/>
    <col min="8213" max="8213" width="6.875" style="95" bestFit="1" customWidth="1"/>
    <col min="8214" max="8214" width="5" style="95" bestFit="1" customWidth="1"/>
    <col min="8215" max="8215" width="8" style="95" bestFit="1" customWidth="1"/>
    <col min="8216" max="8216" width="11.875" style="95" bestFit="1" customWidth="1"/>
    <col min="8217" max="8445" width="9" style="95"/>
    <col min="8446" max="8446" width="3.875" style="95" bestFit="1" customWidth="1"/>
    <col min="8447" max="8447" width="16" style="95" bestFit="1" customWidth="1"/>
    <col min="8448" max="8448" width="16.625" style="95" bestFit="1" customWidth="1"/>
    <col min="8449" max="8449" width="13.5" style="95" bestFit="1" customWidth="1"/>
    <col min="8450" max="8451" width="10.875" style="95" bestFit="1" customWidth="1"/>
    <col min="8452" max="8452" width="6.25" style="95" bestFit="1" customWidth="1"/>
    <col min="8453" max="8453" width="8.875" style="95" bestFit="1" customWidth="1"/>
    <col min="8454" max="8454" width="13.875" style="95" bestFit="1" customWidth="1"/>
    <col min="8455" max="8455" width="13.25" style="95" bestFit="1" customWidth="1"/>
    <col min="8456" max="8456" width="16" style="95" bestFit="1" customWidth="1"/>
    <col min="8457" max="8457" width="11.625" style="95" bestFit="1" customWidth="1"/>
    <col min="8458" max="8458" width="16.875" style="95" customWidth="1"/>
    <col min="8459" max="8459" width="13.25" style="95" customWidth="1"/>
    <col min="8460" max="8460" width="18.375" style="95" bestFit="1" customWidth="1"/>
    <col min="8461" max="8461" width="15" style="95" bestFit="1" customWidth="1"/>
    <col min="8462" max="8462" width="14.75" style="95" bestFit="1" customWidth="1"/>
    <col min="8463" max="8463" width="14.625" style="95" bestFit="1" customWidth="1"/>
    <col min="8464" max="8464" width="13.75" style="95" bestFit="1" customWidth="1"/>
    <col min="8465" max="8465" width="14.25" style="95" bestFit="1" customWidth="1"/>
    <col min="8466" max="8466" width="15.125" style="95" customWidth="1"/>
    <col min="8467" max="8467" width="20.5" style="95" bestFit="1" customWidth="1"/>
    <col min="8468" max="8468" width="27.875" style="95" bestFit="1" customWidth="1"/>
    <col min="8469" max="8469" width="6.875" style="95" bestFit="1" customWidth="1"/>
    <col min="8470" max="8470" width="5" style="95" bestFit="1" customWidth="1"/>
    <col min="8471" max="8471" width="8" style="95" bestFit="1" customWidth="1"/>
    <col min="8472" max="8472" width="11.875" style="95" bestFit="1" customWidth="1"/>
    <col min="8473" max="8701" width="9" style="95"/>
    <col min="8702" max="8702" width="3.875" style="95" bestFit="1" customWidth="1"/>
    <col min="8703" max="8703" width="16" style="95" bestFit="1" customWidth="1"/>
    <col min="8704" max="8704" width="16.625" style="95" bestFit="1" customWidth="1"/>
    <col min="8705" max="8705" width="13.5" style="95" bestFit="1" customWidth="1"/>
    <col min="8706" max="8707" width="10.875" style="95" bestFit="1" customWidth="1"/>
    <col min="8708" max="8708" width="6.25" style="95" bestFit="1" customWidth="1"/>
    <col min="8709" max="8709" width="8.875" style="95" bestFit="1" customWidth="1"/>
    <col min="8710" max="8710" width="13.875" style="95" bestFit="1" customWidth="1"/>
    <col min="8711" max="8711" width="13.25" style="95" bestFit="1" customWidth="1"/>
    <col min="8712" max="8712" width="16" style="95" bestFit="1" customWidth="1"/>
    <col min="8713" max="8713" width="11.625" style="95" bestFit="1" customWidth="1"/>
    <col min="8714" max="8714" width="16.875" style="95" customWidth="1"/>
    <col min="8715" max="8715" width="13.25" style="95" customWidth="1"/>
    <col min="8716" max="8716" width="18.375" style="95" bestFit="1" customWidth="1"/>
    <col min="8717" max="8717" width="15" style="95" bestFit="1" customWidth="1"/>
    <col min="8718" max="8718" width="14.75" style="95" bestFit="1" customWidth="1"/>
    <col min="8719" max="8719" width="14.625" style="95" bestFit="1" customWidth="1"/>
    <col min="8720" max="8720" width="13.75" style="95" bestFit="1" customWidth="1"/>
    <col min="8721" max="8721" width="14.25" style="95" bestFit="1" customWidth="1"/>
    <col min="8722" max="8722" width="15.125" style="95" customWidth="1"/>
    <col min="8723" max="8723" width="20.5" style="95" bestFit="1" customWidth="1"/>
    <col min="8724" max="8724" width="27.875" style="95" bestFit="1" customWidth="1"/>
    <col min="8725" max="8725" width="6.875" style="95" bestFit="1" customWidth="1"/>
    <col min="8726" max="8726" width="5" style="95" bestFit="1" customWidth="1"/>
    <col min="8727" max="8727" width="8" style="95" bestFit="1" customWidth="1"/>
    <col min="8728" max="8728" width="11.875" style="95" bestFit="1" customWidth="1"/>
    <col min="8729" max="8957" width="9" style="95"/>
    <col min="8958" max="8958" width="3.875" style="95" bestFit="1" customWidth="1"/>
    <col min="8959" max="8959" width="16" style="95" bestFit="1" customWidth="1"/>
    <col min="8960" max="8960" width="16.625" style="95" bestFit="1" customWidth="1"/>
    <col min="8961" max="8961" width="13.5" style="95" bestFit="1" customWidth="1"/>
    <col min="8962" max="8963" width="10.875" style="95" bestFit="1" customWidth="1"/>
    <col min="8964" max="8964" width="6.25" style="95" bestFit="1" customWidth="1"/>
    <col min="8965" max="8965" width="8.875" style="95" bestFit="1" customWidth="1"/>
    <col min="8966" max="8966" width="13.875" style="95" bestFit="1" customWidth="1"/>
    <col min="8967" max="8967" width="13.25" style="95" bestFit="1" customWidth="1"/>
    <col min="8968" max="8968" width="16" style="95" bestFit="1" customWidth="1"/>
    <col min="8969" max="8969" width="11.625" style="95" bestFit="1" customWidth="1"/>
    <col min="8970" max="8970" width="16.875" style="95" customWidth="1"/>
    <col min="8971" max="8971" width="13.25" style="95" customWidth="1"/>
    <col min="8972" max="8972" width="18.375" style="95" bestFit="1" customWidth="1"/>
    <col min="8973" max="8973" width="15" style="95" bestFit="1" customWidth="1"/>
    <col min="8974" max="8974" width="14.75" style="95" bestFit="1" customWidth="1"/>
    <col min="8975" max="8975" width="14.625" style="95" bestFit="1" customWidth="1"/>
    <col min="8976" max="8976" width="13.75" style="95" bestFit="1" customWidth="1"/>
    <col min="8977" max="8977" width="14.25" style="95" bestFit="1" customWidth="1"/>
    <col min="8978" max="8978" width="15.125" style="95" customWidth="1"/>
    <col min="8979" max="8979" width="20.5" style="95" bestFit="1" customWidth="1"/>
    <col min="8980" max="8980" width="27.875" style="95" bestFit="1" customWidth="1"/>
    <col min="8981" max="8981" width="6.875" style="95" bestFit="1" customWidth="1"/>
    <col min="8982" max="8982" width="5" style="95" bestFit="1" customWidth="1"/>
    <col min="8983" max="8983" width="8" style="95" bestFit="1" customWidth="1"/>
    <col min="8984" max="8984" width="11.875" style="95" bestFit="1" customWidth="1"/>
    <col min="8985" max="9213" width="9" style="95"/>
    <col min="9214" max="9214" width="3.875" style="95" bestFit="1" customWidth="1"/>
    <col min="9215" max="9215" width="16" style="95" bestFit="1" customWidth="1"/>
    <col min="9216" max="9216" width="16.625" style="95" bestFit="1" customWidth="1"/>
    <col min="9217" max="9217" width="13.5" style="95" bestFit="1" customWidth="1"/>
    <col min="9218" max="9219" width="10.875" style="95" bestFit="1" customWidth="1"/>
    <col min="9220" max="9220" width="6.25" style="95" bestFit="1" customWidth="1"/>
    <col min="9221" max="9221" width="8.875" style="95" bestFit="1" customWidth="1"/>
    <col min="9222" max="9222" width="13.875" style="95" bestFit="1" customWidth="1"/>
    <col min="9223" max="9223" width="13.25" style="95" bestFit="1" customWidth="1"/>
    <col min="9224" max="9224" width="16" style="95" bestFit="1" customWidth="1"/>
    <col min="9225" max="9225" width="11.625" style="95" bestFit="1" customWidth="1"/>
    <col min="9226" max="9226" width="16.875" style="95" customWidth="1"/>
    <col min="9227" max="9227" width="13.25" style="95" customWidth="1"/>
    <col min="9228" max="9228" width="18.375" style="95" bestFit="1" customWidth="1"/>
    <col min="9229" max="9229" width="15" style="95" bestFit="1" customWidth="1"/>
    <col min="9230" max="9230" width="14.75" style="95" bestFit="1" customWidth="1"/>
    <col min="9231" max="9231" width="14.625" style="95" bestFit="1" customWidth="1"/>
    <col min="9232" max="9232" width="13.75" style="95" bestFit="1" customWidth="1"/>
    <col min="9233" max="9233" width="14.25" style="95" bestFit="1" customWidth="1"/>
    <col min="9234" max="9234" width="15.125" style="95" customWidth="1"/>
    <col min="9235" max="9235" width="20.5" style="95" bestFit="1" customWidth="1"/>
    <col min="9236" max="9236" width="27.875" style="95" bestFit="1" customWidth="1"/>
    <col min="9237" max="9237" width="6.875" style="95" bestFit="1" customWidth="1"/>
    <col min="9238" max="9238" width="5" style="95" bestFit="1" customWidth="1"/>
    <col min="9239" max="9239" width="8" style="95" bestFit="1" customWidth="1"/>
    <col min="9240" max="9240" width="11.875" style="95" bestFit="1" customWidth="1"/>
    <col min="9241" max="9469" width="9" style="95"/>
    <col min="9470" max="9470" width="3.875" style="95" bestFit="1" customWidth="1"/>
    <col min="9471" max="9471" width="16" style="95" bestFit="1" customWidth="1"/>
    <col min="9472" max="9472" width="16.625" style="95" bestFit="1" customWidth="1"/>
    <col min="9473" max="9473" width="13.5" style="95" bestFit="1" customWidth="1"/>
    <col min="9474" max="9475" width="10.875" style="95" bestFit="1" customWidth="1"/>
    <col min="9476" max="9476" width="6.25" style="95" bestFit="1" customWidth="1"/>
    <col min="9477" max="9477" width="8.875" style="95" bestFit="1" customWidth="1"/>
    <col min="9478" max="9478" width="13.875" style="95" bestFit="1" customWidth="1"/>
    <col min="9479" max="9479" width="13.25" style="95" bestFit="1" customWidth="1"/>
    <col min="9480" max="9480" width="16" style="95" bestFit="1" customWidth="1"/>
    <col min="9481" max="9481" width="11.625" style="95" bestFit="1" customWidth="1"/>
    <col min="9482" max="9482" width="16.875" style="95" customWidth="1"/>
    <col min="9483" max="9483" width="13.25" style="95" customWidth="1"/>
    <col min="9484" max="9484" width="18.375" style="95" bestFit="1" customWidth="1"/>
    <col min="9485" max="9485" width="15" style="95" bestFit="1" customWidth="1"/>
    <col min="9486" max="9486" width="14.75" style="95" bestFit="1" customWidth="1"/>
    <col min="9487" max="9487" width="14.625" style="95" bestFit="1" customWidth="1"/>
    <col min="9488" max="9488" width="13.75" style="95" bestFit="1" customWidth="1"/>
    <col min="9489" max="9489" width="14.25" style="95" bestFit="1" customWidth="1"/>
    <col min="9490" max="9490" width="15.125" style="95" customWidth="1"/>
    <col min="9491" max="9491" width="20.5" style="95" bestFit="1" customWidth="1"/>
    <col min="9492" max="9492" width="27.875" style="95" bestFit="1" customWidth="1"/>
    <col min="9493" max="9493" width="6.875" style="95" bestFit="1" customWidth="1"/>
    <col min="9494" max="9494" width="5" style="95" bestFit="1" customWidth="1"/>
    <col min="9495" max="9495" width="8" style="95" bestFit="1" customWidth="1"/>
    <col min="9496" max="9496" width="11.875" style="95" bestFit="1" customWidth="1"/>
    <col min="9497" max="9725" width="9" style="95"/>
    <col min="9726" max="9726" width="3.875" style="95" bestFit="1" customWidth="1"/>
    <col min="9727" max="9727" width="16" style="95" bestFit="1" customWidth="1"/>
    <col min="9728" max="9728" width="16.625" style="95" bestFit="1" customWidth="1"/>
    <col min="9729" max="9729" width="13.5" style="95" bestFit="1" customWidth="1"/>
    <col min="9730" max="9731" width="10.875" style="95" bestFit="1" customWidth="1"/>
    <col min="9732" max="9732" width="6.25" style="95" bestFit="1" customWidth="1"/>
    <col min="9733" max="9733" width="8.875" style="95" bestFit="1" customWidth="1"/>
    <col min="9734" max="9734" width="13.875" style="95" bestFit="1" customWidth="1"/>
    <col min="9735" max="9735" width="13.25" style="95" bestFit="1" customWidth="1"/>
    <col min="9736" max="9736" width="16" style="95" bestFit="1" customWidth="1"/>
    <col min="9737" max="9737" width="11.625" style="95" bestFit="1" customWidth="1"/>
    <col min="9738" max="9738" width="16.875" style="95" customWidth="1"/>
    <col min="9739" max="9739" width="13.25" style="95" customWidth="1"/>
    <col min="9740" max="9740" width="18.375" style="95" bestFit="1" customWidth="1"/>
    <col min="9741" max="9741" width="15" style="95" bestFit="1" customWidth="1"/>
    <col min="9742" max="9742" width="14.75" style="95" bestFit="1" customWidth="1"/>
    <col min="9743" max="9743" width="14.625" style="95" bestFit="1" customWidth="1"/>
    <col min="9744" max="9744" width="13.75" style="95" bestFit="1" customWidth="1"/>
    <col min="9745" max="9745" width="14.25" style="95" bestFit="1" customWidth="1"/>
    <col min="9746" max="9746" width="15.125" style="95" customWidth="1"/>
    <col min="9747" max="9747" width="20.5" style="95" bestFit="1" customWidth="1"/>
    <col min="9748" max="9748" width="27.875" style="95" bestFit="1" customWidth="1"/>
    <col min="9749" max="9749" width="6.875" style="95" bestFit="1" customWidth="1"/>
    <col min="9750" max="9750" width="5" style="95" bestFit="1" customWidth="1"/>
    <col min="9751" max="9751" width="8" style="95" bestFit="1" customWidth="1"/>
    <col min="9752" max="9752" width="11.875" style="95" bestFit="1" customWidth="1"/>
    <col min="9753" max="9981" width="9" style="95"/>
    <col min="9982" max="9982" width="3.875" style="95" bestFit="1" customWidth="1"/>
    <col min="9983" max="9983" width="16" style="95" bestFit="1" customWidth="1"/>
    <col min="9984" max="9984" width="16.625" style="95" bestFit="1" customWidth="1"/>
    <col min="9985" max="9985" width="13.5" style="95" bestFit="1" customWidth="1"/>
    <col min="9986" max="9987" width="10.875" style="95" bestFit="1" customWidth="1"/>
    <col min="9988" max="9988" width="6.25" style="95" bestFit="1" customWidth="1"/>
    <col min="9989" max="9989" width="8.875" style="95" bestFit="1" customWidth="1"/>
    <col min="9990" max="9990" width="13.875" style="95" bestFit="1" customWidth="1"/>
    <col min="9991" max="9991" width="13.25" style="95" bestFit="1" customWidth="1"/>
    <col min="9992" max="9992" width="16" style="95" bestFit="1" customWidth="1"/>
    <col min="9993" max="9993" width="11.625" style="95" bestFit="1" customWidth="1"/>
    <col min="9994" max="9994" width="16.875" style="95" customWidth="1"/>
    <col min="9995" max="9995" width="13.25" style="95" customWidth="1"/>
    <col min="9996" max="9996" width="18.375" style="95" bestFit="1" customWidth="1"/>
    <col min="9997" max="9997" width="15" style="95" bestFit="1" customWidth="1"/>
    <col min="9998" max="9998" width="14.75" style="95" bestFit="1" customWidth="1"/>
    <col min="9999" max="9999" width="14.625" style="95" bestFit="1" customWidth="1"/>
    <col min="10000" max="10000" width="13.75" style="95" bestFit="1" customWidth="1"/>
    <col min="10001" max="10001" width="14.25" style="95" bestFit="1" customWidth="1"/>
    <col min="10002" max="10002" width="15.125" style="95" customWidth="1"/>
    <col min="10003" max="10003" width="20.5" style="95" bestFit="1" customWidth="1"/>
    <col min="10004" max="10004" width="27.875" style="95" bestFit="1" customWidth="1"/>
    <col min="10005" max="10005" width="6.875" style="95" bestFit="1" customWidth="1"/>
    <col min="10006" max="10006" width="5" style="95" bestFit="1" customWidth="1"/>
    <col min="10007" max="10007" width="8" style="95" bestFit="1" customWidth="1"/>
    <col min="10008" max="10008" width="11.875" style="95" bestFit="1" customWidth="1"/>
    <col min="10009" max="10237" width="9" style="95"/>
    <col min="10238" max="10238" width="3.875" style="95" bestFit="1" customWidth="1"/>
    <col min="10239" max="10239" width="16" style="95" bestFit="1" customWidth="1"/>
    <col min="10240" max="10240" width="16.625" style="95" bestFit="1" customWidth="1"/>
    <col min="10241" max="10241" width="13.5" style="95" bestFit="1" customWidth="1"/>
    <col min="10242" max="10243" width="10.875" style="95" bestFit="1" customWidth="1"/>
    <col min="10244" max="10244" width="6.25" style="95" bestFit="1" customWidth="1"/>
    <col min="10245" max="10245" width="8.875" style="95" bestFit="1" customWidth="1"/>
    <col min="10246" max="10246" width="13.875" style="95" bestFit="1" customWidth="1"/>
    <col min="10247" max="10247" width="13.25" style="95" bestFit="1" customWidth="1"/>
    <col min="10248" max="10248" width="16" style="95" bestFit="1" customWidth="1"/>
    <col min="10249" max="10249" width="11.625" style="95" bestFit="1" customWidth="1"/>
    <col min="10250" max="10250" width="16.875" style="95" customWidth="1"/>
    <col min="10251" max="10251" width="13.25" style="95" customWidth="1"/>
    <col min="10252" max="10252" width="18.375" style="95" bestFit="1" customWidth="1"/>
    <col min="10253" max="10253" width="15" style="95" bestFit="1" customWidth="1"/>
    <col min="10254" max="10254" width="14.75" style="95" bestFit="1" customWidth="1"/>
    <col min="10255" max="10255" width="14.625" style="95" bestFit="1" customWidth="1"/>
    <col min="10256" max="10256" width="13.75" style="95" bestFit="1" customWidth="1"/>
    <col min="10257" max="10257" width="14.25" style="95" bestFit="1" customWidth="1"/>
    <col min="10258" max="10258" width="15.125" style="95" customWidth="1"/>
    <col min="10259" max="10259" width="20.5" style="95" bestFit="1" customWidth="1"/>
    <col min="10260" max="10260" width="27.875" style="95" bestFit="1" customWidth="1"/>
    <col min="10261" max="10261" width="6.875" style="95" bestFit="1" customWidth="1"/>
    <col min="10262" max="10262" width="5" style="95" bestFit="1" customWidth="1"/>
    <col min="10263" max="10263" width="8" style="95" bestFit="1" customWidth="1"/>
    <col min="10264" max="10264" width="11.875" style="95" bestFit="1" customWidth="1"/>
    <col min="10265" max="10493" width="9" style="95"/>
    <col min="10494" max="10494" width="3.875" style="95" bestFit="1" customWidth="1"/>
    <col min="10495" max="10495" width="16" style="95" bestFit="1" customWidth="1"/>
    <col min="10496" max="10496" width="16.625" style="95" bestFit="1" customWidth="1"/>
    <col min="10497" max="10497" width="13.5" style="95" bestFit="1" customWidth="1"/>
    <col min="10498" max="10499" width="10.875" style="95" bestFit="1" customWidth="1"/>
    <col min="10500" max="10500" width="6.25" style="95" bestFit="1" customWidth="1"/>
    <col min="10501" max="10501" width="8.875" style="95" bestFit="1" customWidth="1"/>
    <col min="10502" max="10502" width="13.875" style="95" bestFit="1" customWidth="1"/>
    <col min="10503" max="10503" width="13.25" style="95" bestFit="1" customWidth="1"/>
    <col min="10504" max="10504" width="16" style="95" bestFit="1" customWidth="1"/>
    <col min="10505" max="10505" width="11.625" style="95" bestFit="1" customWidth="1"/>
    <col min="10506" max="10506" width="16.875" style="95" customWidth="1"/>
    <col min="10507" max="10507" width="13.25" style="95" customWidth="1"/>
    <col min="10508" max="10508" width="18.375" style="95" bestFit="1" customWidth="1"/>
    <col min="10509" max="10509" width="15" style="95" bestFit="1" customWidth="1"/>
    <col min="10510" max="10510" width="14.75" style="95" bestFit="1" customWidth="1"/>
    <col min="10511" max="10511" width="14.625" style="95" bestFit="1" customWidth="1"/>
    <col min="10512" max="10512" width="13.75" style="95" bestFit="1" customWidth="1"/>
    <col min="10513" max="10513" width="14.25" style="95" bestFit="1" customWidth="1"/>
    <col min="10514" max="10514" width="15.125" style="95" customWidth="1"/>
    <col min="10515" max="10515" width="20.5" style="95" bestFit="1" customWidth="1"/>
    <col min="10516" max="10516" width="27.875" style="95" bestFit="1" customWidth="1"/>
    <col min="10517" max="10517" width="6.875" style="95" bestFit="1" customWidth="1"/>
    <col min="10518" max="10518" width="5" style="95" bestFit="1" customWidth="1"/>
    <col min="10519" max="10519" width="8" style="95" bestFit="1" customWidth="1"/>
    <col min="10520" max="10520" width="11.875" style="95" bestFit="1" customWidth="1"/>
    <col min="10521" max="10749" width="9" style="95"/>
    <col min="10750" max="10750" width="3.875" style="95" bestFit="1" customWidth="1"/>
    <col min="10751" max="10751" width="16" style="95" bestFit="1" customWidth="1"/>
    <col min="10752" max="10752" width="16.625" style="95" bestFit="1" customWidth="1"/>
    <col min="10753" max="10753" width="13.5" style="95" bestFit="1" customWidth="1"/>
    <col min="10754" max="10755" width="10.875" style="95" bestFit="1" customWidth="1"/>
    <col min="10756" max="10756" width="6.25" style="95" bestFit="1" customWidth="1"/>
    <col min="10757" max="10757" width="8.875" style="95" bestFit="1" customWidth="1"/>
    <col min="10758" max="10758" width="13.875" style="95" bestFit="1" customWidth="1"/>
    <col min="10759" max="10759" width="13.25" style="95" bestFit="1" customWidth="1"/>
    <col min="10760" max="10760" width="16" style="95" bestFit="1" customWidth="1"/>
    <col min="10761" max="10761" width="11.625" style="95" bestFit="1" customWidth="1"/>
    <col min="10762" max="10762" width="16.875" style="95" customWidth="1"/>
    <col min="10763" max="10763" width="13.25" style="95" customWidth="1"/>
    <col min="10764" max="10764" width="18.375" style="95" bestFit="1" customWidth="1"/>
    <col min="10765" max="10765" width="15" style="95" bestFit="1" customWidth="1"/>
    <col min="10766" max="10766" width="14.75" style="95" bestFit="1" customWidth="1"/>
    <col min="10767" max="10767" width="14.625" style="95" bestFit="1" customWidth="1"/>
    <col min="10768" max="10768" width="13.75" style="95" bestFit="1" customWidth="1"/>
    <col min="10769" max="10769" width="14.25" style="95" bestFit="1" customWidth="1"/>
    <col min="10770" max="10770" width="15.125" style="95" customWidth="1"/>
    <col min="10771" max="10771" width="20.5" style="95" bestFit="1" customWidth="1"/>
    <col min="10772" max="10772" width="27.875" style="95" bestFit="1" customWidth="1"/>
    <col min="10773" max="10773" width="6.875" style="95" bestFit="1" customWidth="1"/>
    <col min="10774" max="10774" width="5" style="95" bestFit="1" customWidth="1"/>
    <col min="10775" max="10775" width="8" style="95" bestFit="1" customWidth="1"/>
    <col min="10776" max="10776" width="11.875" style="95" bestFit="1" customWidth="1"/>
    <col min="10777" max="11005" width="9" style="95"/>
    <col min="11006" max="11006" width="3.875" style="95" bestFit="1" customWidth="1"/>
    <col min="11007" max="11007" width="16" style="95" bestFit="1" customWidth="1"/>
    <col min="11008" max="11008" width="16.625" style="95" bestFit="1" customWidth="1"/>
    <col min="11009" max="11009" width="13.5" style="95" bestFit="1" customWidth="1"/>
    <col min="11010" max="11011" width="10.875" style="95" bestFit="1" customWidth="1"/>
    <col min="11012" max="11012" width="6.25" style="95" bestFit="1" customWidth="1"/>
    <col min="11013" max="11013" width="8.875" style="95" bestFit="1" customWidth="1"/>
    <col min="11014" max="11014" width="13.875" style="95" bestFit="1" customWidth="1"/>
    <col min="11015" max="11015" width="13.25" style="95" bestFit="1" customWidth="1"/>
    <col min="11016" max="11016" width="16" style="95" bestFit="1" customWidth="1"/>
    <col min="11017" max="11017" width="11.625" style="95" bestFit="1" customWidth="1"/>
    <col min="11018" max="11018" width="16.875" style="95" customWidth="1"/>
    <col min="11019" max="11019" width="13.25" style="95" customWidth="1"/>
    <col min="11020" max="11020" width="18.375" style="95" bestFit="1" customWidth="1"/>
    <col min="11021" max="11021" width="15" style="95" bestFit="1" customWidth="1"/>
    <col min="11022" max="11022" width="14.75" style="95" bestFit="1" customWidth="1"/>
    <col min="11023" max="11023" width="14.625" style="95" bestFit="1" customWidth="1"/>
    <col min="11024" max="11024" width="13.75" style="95" bestFit="1" customWidth="1"/>
    <col min="11025" max="11025" width="14.25" style="95" bestFit="1" customWidth="1"/>
    <col min="11026" max="11026" width="15.125" style="95" customWidth="1"/>
    <col min="11027" max="11027" width="20.5" style="95" bestFit="1" customWidth="1"/>
    <col min="11028" max="11028" width="27.875" style="95" bestFit="1" customWidth="1"/>
    <col min="11029" max="11029" width="6.875" style="95" bestFit="1" customWidth="1"/>
    <col min="11030" max="11030" width="5" style="95" bestFit="1" customWidth="1"/>
    <col min="11031" max="11031" width="8" style="95" bestFit="1" customWidth="1"/>
    <col min="11032" max="11032" width="11.875" style="95" bestFit="1" customWidth="1"/>
    <col min="11033" max="11261" width="9" style="95"/>
    <col min="11262" max="11262" width="3.875" style="95" bestFit="1" customWidth="1"/>
    <col min="11263" max="11263" width="16" style="95" bestFit="1" customWidth="1"/>
    <col min="11264" max="11264" width="16.625" style="95" bestFit="1" customWidth="1"/>
    <col min="11265" max="11265" width="13.5" style="95" bestFit="1" customWidth="1"/>
    <col min="11266" max="11267" width="10.875" style="95" bestFit="1" customWidth="1"/>
    <col min="11268" max="11268" width="6.25" style="95" bestFit="1" customWidth="1"/>
    <col min="11269" max="11269" width="8.875" style="95" bestFit="1" customWidth="1"/>
    <col min="11270" max="11270" width="13.875" style="95" bestFit="1" customWidth="1"/>
    <col min="11271" max="11271" width="13.25" style="95" bestFit="1" customWidth="1"/>
    <col min="11272" max="11272" width="16" style="95" bestFit="1" customWidth="1"/>
    <col min="11273" max="11273" width="11.625" style="95" bestFit="1" customWidth="1"/>
    <col min="11274" max="11274" width="16.875" style="95" customWidth="1"/>
    <col min="11275" max="11275" width="13.25" style="95" customWidth="1"/>
    <col min="11276" max="11276" width="18.375" style="95" bestFit="1" customWidth="1"/>
    <col min="11277" max="11277" width="15" style="95" bestFit="1" customWidth="1"/>
    <col min="11278" max="11278" width="14.75" style="95" bestFit="1" customWidth="1"/>
    <col min="11279" max="11279" width="14.625" style="95" bestFit="1" customWidth="1"/>
    <col min="11280" max="11280" width="13.75" style="95" bestFit="1" customWidth="1"/>
    <col min="11281" max="11281" width="14.25" style="95" bestFit="1" customWidth="1"/>
    <col min="11282" max="11282" width="15.125" style="95" customWidth="1"/>
    <col min="11283" max="11283" width="20.5" style="95" bestFit="1" customWidth="1"/>
    <col min="11284" max="11284" width="27.875" style="95" bestFit="1" customWidth="1"/>
    <col min="11285" max="11285" width="6.875" style="95" bestFit="1" customWidth="1"/>
    <col min="11286" max="11286" width="5" style="95" bestFit="1" customWidth="1"/>
    <col min="11287" max="11287" width="8" style="95" bestFit="1" customWidth="1"/>
    <col min="11288" max="11288" width="11.875" style="95" bestFit="1" customWidth="1"/>
    <col min="11289" max="11517" width="9" style="95"/>
    <col min="11518" max="11518" width="3.875" style="95" bestFit="1" customWidth="1"/>
    <col min="11519" max="11519" width="16" style="95" bestFit="1" customWidth="1"/>
    <col min="11520" max="11520" width="16.625" style="95" bestFit="1" customWidth="1"/>
    <col min="11521" max="11521" width="13.5" style="95" bestFit="1" customWidth="1"/>
    <col min="11522" max="11523" width="10.875" style="95" bestFit="1" customWidth="1"/>
    <col min="11524" max="11524" width="6.25" style="95" bestFit="1" customWidth="1"/>
    <col min="11525" max="11525" width="8.875" style="95" bestFit="1" customWidth="1"/>
    <col min="11526" max="11526" width="13.875" style="95" bestFit="1" customWidth="1"/>
    <col min="11527" max="11527" width="13.25" style="95" bestFit="1" customWidth="1"/>
    <col min="11528" max="11528" width="16" style="95" bestFit="1" customWidth="1"/>
    <col min="11529" max="11529" width="11.625" style="95" bestFit="1" customWidth="1"/>
    <col min="11530" max="11530" width="16.875" style="95" customWidth="1"/>
    <col min="11531" max="11531" width="13.25" style="95" customWidth="1"/>
    <col min="11532" max="11532" width="18.375" style="95" bestFit="1" customWidth="1"/>
    <col min="11533" max="11533" width="15" style="95" bestFit="1" customWidth="1"/>
    <col min="11534" max="11534" width="14.75" style="95" bestFit="1" customWidth="1"/>
    <col min="11535" max="11535" width="14.625" style="95" bestFit="1" customWidth="1"/>
    <col min="11536" max="11536" width="13.75" style="95" bestFit="1" customWidth="1"/>
    <col min="11537" max="11537" width="14.25" style="95" bestFit="1" customWidth="1"/>
    <col min="11538" max="11538" width="15.125" style="95" customWidth="1"/>
    <col min="11539" max="11539" width="20.5" style="95" bestFit="1" customWidth="1"/>
    <col min="11540" max="11540" width="27.875" style="95" bestFit="1" customWidth="1"/>
    <col min="11541" max="11541" width="6.875" style="95" bestFit="1" customWidth="1"/>
    <col min="11542" max="11542" width="5" style="95" bestFit="1" customWidth="1"/>
    <col min="11543" max="11543" width="8" style="95" bestFit="1" customWidth="1"/>
    <col min="11544" max="11544" width="11.875" style="95" bestFit="1" customWidth="1"/>
    <col min="11545" max="11773" width="9" style="95"/>
    <col min="11774" max="11774" width="3.875" style="95" bestFit="1" customWidth="1"/>
    <col min="11775" max="11775" width="16" style="95" bestFit="1" customWidth="1"/>
    <col min="11776" max="11776" width="16.625" style="95" bestFit="1" customWidth="1"/>
    <col min="11777" max="11777" width="13.5" style="95" bestFit="1" customWidth="1"/>
    <col min="11778" max="11779" width="10.875" style="95" bestFit="1" customWidth="1"/>
    <col min="11780" max="11780" width="6.25" style="95" bestFit="1" customWidth="1"/>
    <col min="11781" max="11781" width="8.875" style="95" bestFit="1" customWidth="1"/>
    <col min="11782" max="11782" width="13.875" style="95" bestFit="1" customWidth="1"/>
    <col min="11783" max="11783" width="13.25" style="95" bestFit="1" customWidth="1"/>
    <col min="11784" max="11784" width="16" style="95" bestFit="1" customWidth="1"/>
    <col min="11785" max="11785" width="11.625" style="95" bestFit="1" customWidth="1"/>
    <col min="11786" max="11786" width="16.875" style="95" customWidth="1"/>
    <col min="11787" max="11787" width="13.25" style="95" customWidth="1"/>
    <col min="11788" max="11788" width="18.375" style="95" bestFit="1" customWidth="1"/>
    <col min="11789" max="11789" width="15" style="95" bestFit="1" customWidth="1"/>
    <col min="11790" max="11790" width="14.75" style="95" bestFit="1" customWidth="1"/>
    <col min="11791" max="11791" width="14.625" style="95" bestFit="1" customWidth="1"/>
    <col min="11792" max="11792" width="13.75" style="95" bestFit="1" customWidth="1"/>
    <col min="11793" max="11793" width="14.25" style="95" bestFit="1" customWidth="1"/>
    <col min="11794" max="11794" width="15.125" style="95" customWidth="1"/>
    <col min="11795" max="11795" width="20.5" style="95" bestFit="1" customWidth="1"/>
    <col min="11796" max="11796" width="27.875" style="95" bestFit="1" customWidth="1"/>
    <col min="11797" max="11797" width="6.875" style="95" bestFit="1" customWidth="1"/>
    <col min="11798" max="11798" width="5" style="95" bestFit="1" customWidth="1"/>
    <col min="11799" max="11799" width="8" style="95" bestFit="1" customWidth="1"/>
    <col min="11800" max="11800" width="11.875" style="95" bestFit="1" customWidth="1"/>
    <col min="11801" max="12029" width="9" style="95"/>
    <col min="12030" max="12030" width="3.875" style="95" bestFit="1" customWidth="1"/>
    <col min="12031" max="12031" width="16" style="95" bestFit="1" customWidth="1"/>
    <col min="12032" max="12032" width="16.625" style="95" bestFit="1" customWidth="1"/>
    <col min="12033" max="12033" width="13.5" style="95" bestFit="1" customWidth="1"/>
    <col min="12034" max="12035" width="10.875" style="95" bestFit="1" customWidth="1"/>
    <col min="12036" max="12036" width="6.25" style="95" bestFit="1" customWidth="1"/>
    <col min="12037" max="12037" width="8.875" style="95" bestFit="1" customWidth="1"/>
    <col min="12038" max="12038" width="13.875" style="95" bestFit="1" customWidth="1"/>
    <col min="12039" max="12039" width="13.25" style="95" bestFit="1" customWidth="1"/>
    <col min="12040" max="12040" width="16" style="95" bestFit="1" customWidth="1"/>
    <col min="12041" max="12041" width="11.625" style="95" bestFit="1" customWidth="1"/>
    <col min="12042" max="12042" width="16.875" style="95" customWidth="1"/>
    <col min="12043" max="12043" width="13.25" style="95" customWidth="1"/>
    <col min="12044" max="12044" width="18.375" style="95" bestFit="1" customWidth="1"/>
    <col min="12045" max="12045" width="15" style="95" bestFit="1" customWidth="1"/>
    <col min="12046" max="12046" width="14.75" style="95" bestFit="1" customWidth="1"/>
    <col min="12047" max="12047" width="14.625" style="95" bestFit="1" customWidth="1"/>
    <col min="12048" max="12048" width="13.75" style="95" bestFit="1" customWidth="1"/>
    <col min="12049" max="12049" width="14.25" style="95" bestFit="1" customWidth="1"/>
    <col min="12050" max="12050" width="15.125" style="95" customWidth="1"/>
    <col min="12051" max="12051" width="20.5" style="95" bestFit="1" customWidth="1"/>
    <col min="12052" max="12052" width="27.875" style="95" bestFit="1" customWidth="1"/>
    <col min="12053" max="12053" width="6.875" style="95" bestFit="1" customWidth="1"/>
    <col min="12054" max="12054" width="5" style="95" bestFit="1" customWidth="1"/>
    <col min="12055" max="12055" width="8" style="95" bestFit="1" customWidth="1"/>
    <col min="12056" max="12056" width="11.875" style="95" bestFit="1" customWidth="1"/>
    <col min="12057" max="12285" width="9" style="95"/>
    <col min="12286" max="12286" width="3.875" style="95" bestFit="1" customWidth="1"/>
    <col min="12287" max="12287" width="16" style="95" bestFit="1" customWidth="1"/>
    <col min="12288" max="12288" width="16.625" style="95" bestFit="1" customWidth="1"/>
    <col min="12289" max="12289" width="13.5" style="95" bestFit="1" customWidth="1"/>
    <col min="12290" max="12291" width="10.875" style="95" bestFit="1" customWidth="1"/>
    <col min="12292" max="12292" width="6.25" style="95" bestFit="1" customWidth="1"/>
    <col min="12293" max="12293" width="8.875" style="95" bestFit="1" customWidth="1"/>
    <col min="12294" max="12294" width="13.875" style="95" bestFit="1" customWidth="1"/>
    <col min="12295" max="12295" width="13.25" style="95" bestFit="1" customWidth="1"/>
    <col min="12296" max="12296" width="16" style="95" bestFit="1" customWidth="1"/>
    <col min="12297" max="12297" width="11.625" style="95" bestFit="1" customWidth="1"/>
    <col min="12298" max="12298" width="16.875" style="95" customWidth="1"/>
    <col min="12299" max="12299" width="13.25" style="95" customWidth="1"/>
    <col min="12300" max="12300" width="18.375" style="95" bestFit="1" customWidth="1"/>
    <col min="12301" max="12301" width="15" style="95" bestFit="1" customWidth="1"/>
    <col min="12302" max="12302" width="14.75" style="95" bestFit="1" customWidth="1"/>
    <col min="12303" max="12303" width="14.625" style="95" bestFit="1" customWidth="1"/>
    <col min="12304" max="12304" width="13.75" style="95" bestFit="1" customWidth="1"/>
    <col min="12305" max="12305" width="14.25" style="95" bestFit="1" customWidth="1"/>
    <col min="12306" max="12306" width="15.125" style="95" customWidth="1"/>
    <col min="12307" max="12307" width="20.5" style="95" bestFit="1" customWidth="1"/>
    <col min="12308" max="12308" width="27.875" style="95" bestFit="1" customWidth="1"/>
    <col min="12309" max="12309" width="6.875" style="95" bestFit="1" customWidth="1"/>
    <col min="12310" max="12310" width="5" style="95" bestFit="1" customWidth="1"/>
    <col min="12311" max="12311" width="8" style="95" bestFit="1" customWidth="1"/>
    <col min="12312" max="12312" width="11.875" style="95" bestFit="1" customWidth="1"/>
    <col min="12313" max="12541" width="9" style="95"/>
    <col min="12542" max="12542" width="3.875" style="95" bestFit="1" customWidth="1"/>
    <col min="12543" max="12543" width="16" style="95" bestFit="1" customWidth="1"/>
    <col min="12544" max="12544" width="16.625" style="95" bestFit="1" customWidth="1"/>
    <col min="12545" max="12545" width="13.5" style="95" bestFit="1" customWidth="1"/>
    <col min="12546" max="12547" width="10.875" style="95" bestFit="1" customWidth="1"/>
    <col min="12548" max="12548" width="6.25" style="95" bestFit="1" customWidth="1"/>
    <col min="12549" max="12549" width="8.875" style="95" bestFit="1" customWidth="1"/>
    <col min="12550" max="12550" width="13.875" style="95" bestFit="1" customWidth="1"/>
    <col min="12551" max="12551" width="13.25" style="95" bestFit="1" customWidth="1"/>
    <col min="12552" max="12552" width="16" style="95" bestFit="1" customWidth="1"/>
    <col min="12553" max="12553" width="11.625" style="95" bestFit="1" customWidth="1"/>
    <col min="12554" max="12554" width="16.875" style="95" customWidth="1"/>
    <col min="12555" max="12555" width="13.25" style="95" customWidth="1"/>
    <col min="12556" max="12556" width="18.375" style="95" bestFit="1" customWidth="1"/>
    <col min="12557" max="12557" width="15" style="95" bestFit="1" customWidth="1"/>
    <col min="12558" max="12558" width="14.75" style="95" bestFit="1" customWidth="1"/>
    <col min="12559" max="12559" width="14.625" style="95" bestFit="1" customWidth="1"/>
    <col min="12560" max="12560" width="13.75" style="95" bestFit="1" customWidth="1"/>
    <col min="12561" max="12561" width="14.25" style="95" bestFit="1" customWidth="1"/>
    <col min="12562" max="12562" width="15.125" style="95" customWidth="1"/>
    <col min="12563" max="12563" width="20.5" style="95" bestFit="1" customWidth="1"/>
    <col min="12564" max="12564" width="27.875" style="95" bestFit="1" customWidth="1"/>
    <col min="12565" max="12565" width="6.875" style="95" bestFit="1" customWidth="1"/>
    <col min="12566" max="12566" width="5" style="95" bestFit="1" customWidth="1"/>
    <col min="12567" max="12567" width="8" style="95" bestFit="1" customWidth="1"/>
    <col min="12568" max="12568" width="11.875" style="95" bestFit="1" customWidth="1"/>
    <col min="12569" max="12797" width="9" style="95"/>
    <col min="12798" max="12798" width="3.875" style="95" bestFit="1" customWidth="1"/>
    <col min="12799" max="12799" width="16" style="95" bestFit="1" customWidth="1"/>
    <col min="12800" max="12800" width="16.625" style="95" bestFit="1" customWidth="1"/>
    <col min="12801" max="12801" width="13.5" style="95" bestFit="1" customWidth="1"/>
    <col min="12802" max="12803" width="10.875" style="95" bestFit="1" customWidth="1"/>
    <col min="12804" max="12804" width="6.25" style="95" bestFit="1" customWidth="1"/>
    <col min="12805" max="12805" width="8.875" style="95" bestFit="1" customWidth="1"/>
    <col min="12806" max="12806" width="13.875" style="95" bestFit="1" customWidth="1"/>
    <col min="12807" max="12807" width="13.25" style="95" bestFit="1" customWidth="1"/>
    <col min="12808" max="12808" width="16" style="95" bestFit="1" customWidth="1"/>
    <col min="12809" max="12809" width="11.625" style="95" bestFit="1" customWidth="1"/>
    <col min="12810" max="12810" width="16.875" style="95" customWidth="1"/>
    <col min="12811" max="12811" width="13.25" style="95" customWidth="1"/>
    <col min="12812" max="12812" width="18.375" style="95" bestFit="1" customWidth="1"/>
    <col min="12813" max="12813" width="15" style="95" bestFit="1" customWidth="1"/>
    <col min="12814" max="12814" width="14.75" style="95" bestFit="1" customWidth="1"/>
    <col min="12815" max="12815" width="14.625" style="95" bestFit="1" customWidth="1"/>
    <col min="12816" max="12816" width="13.75" style="95" bestFit="1" customWidth="1"/>
    <col min="12817" max="12817" width="14.25" style="95" bestFit="1" customWidth="1"/>
    <col min="12818" max="12818" width="15.125" style="95" customWidth="1"/>
    <col min="12819" max="12819" width="20.5" style="95" bestFit="1" customWidth="1"/>
    <col min="12820" max="12820" width="27.875" style="95" bestFit="1" customWidth="1"/>
    <col min="12821" max="12821" width="6.875" style="95" bestFit="1" customWidth="1"/>
    <col min="12822" max="12822" width="5" style="95" bestFit="1" customWidth="1"/>
    <col min="12823" max="12823" width="8" style="95" bestFit="1" customWidth="1"/>
    <col min="12824" max="12824" width="11.875" style="95" bestFit="1" customWidth="1"/>
    <col min="12825" max="13053" width="9" style="95"/>
    <col min="13054" max="13054" width="3.875" style="95" bestFit="1" customWidth="1"/>
    <col min="13055" max="13055" width="16" style="95" bestFit="1" customWidth="1"/>
    <col min="13056" max="13056" width="16.625" style="95" bestFit="1" customWidth="1"/>
    <col min="13057" max="13057" width="13.5" style="95" bestFit="1" customWidth="1"/>
    <col min="13058" max="13059" width="10.875" style="95" bestFit="1" customWidth="1"/>
    <col min="13060" max="13060" width="6.25" style="95" bestFit="1" customWidth="1"/>
    <col min="13061" max="13061" width="8.875" style="95" bestFit="1" customWidth="1"/>
    <col min="13062" max="13062" width="13.875" style="95" bestFit="1" customWidth="1"/>
    <col min="13063" max="13063" width="13.25" style="95" bestFit="1" customWidth="1"/>
    <col min="13064" max="13064" width="16" style="95" bestFit="1" customWidth="1"/>
    <col min="13065" max="13065" width="11.625" style="95" bestFit="1" customWidth="1"/>
    <col min="13066" max="13066" width="16.875" style="95" customWidth="1"/>
    <col min="13067" max="13067" width="13.25" style="95" customWidth="1"/>
    <col min="13068" max="13068" width="18.375" style="95" bestFit="1" customWidth="1"/>
    <col min="13069" max="13069" width="15" style="95" bestFit="1" customWidth="1"/>
    <col min="13070" max="13070" width="14.75" style="95" bestFit="1" customWidth="1"/>
    <col min="13071" max="13071" width="14.625" style="95" bestFit="1" customWidth="1"/>
    <col min="13072" max="13072" width="13.75" style="95" bestFit="1" customWidth="1"/>
    <col min="13073" max="13073" width="14.25" style="95" bestFit="1" customWidth="1"/>
    <col min="13074" max="13074" width="15.125" style="95" customWidth="1"/>
    <col min="13075" max="13075" width="20.5" style="95" bestFit="1" customWidth="1"/>
    <col min="13076" max="13076" width="27.875" style="95" bestFit="1" customWidth="1"/>
    <col min="13077" max="13077" width="6.875" style="95" bestFit="1" customWidth="1"/>
    <col min="13078" max="13078" width="5" style="95" bestFit="1" customWidth="1"/>
    <col min="13079" max="13079" width="8" style="95" bestFit="1" customWidth="1"/>
    <col min="13080" max="13080" width="11.875" style="95" bestFit="1" customWidth="1"/>
    <col min="13081" max="13309" width="9" style="95"/>
    <col min="13310" max="13310" width="3.875" style="95" bestFit="1" customWidth="1"/>
    <col min="13311" max="13311" width="16" style="95" bestFit="1" customWidth="1"/>
    <col min="13312" max="13312" width="16.625" style="95" bestFit="1" customWidth="1"/>
    <col min="13313" max="13313" width="13.5" style="95" bestFit="1" customWidth="1"/>
    <col min="13314" max="13315" width="10.875" style="95" bestFit="1" customWidth="1"/>
    <col min="13316" max="13316" width="6.25" style="95" bestFit="1" customWidth="1"/>
    <col min="13317" max="13317" width="8.875" style="95" bestFit="1" customWidth="1"/>
    <col min="13318" max="13318" width="13.875" style="95" bestFit="1" customWidth="1"/>
    <col min="13319" max="13319" width="13.25" style="95" bestFit="1" customWidth="1"/>
    <col min="13320" max="13320" width="16" style="95" bestFit="1" customWidth="1"/>
    <col min="13321" max="13321" width="11.625" style="95" bestFit="1" customWidth="1"/>
    <col min="13322" max="13322" width="16.875" style="95" customWidth="1"/>
    <col min="13323" max="13323" width="13.25" style="95" customWidth="1"/>
    <col min="13324" max="13324" width="18.375" style="95" bestFit="1" customWidth="1"/>
    <col min="13325" max="13325" width="15" style="95" bestFit="1" customWidth="1"/>
    <col min="13326" max="13326" width="14.75" style="95" bestFit="1" customWidth="1"/>
    <col min="13327" max="13327" width="14.625" style="95" bestFit="1" customWidth="1"/>
    <col min="13328" max="13328" width="13.75" style="95" bestFit="1" customWidth="1"/>
    <col min="13329" max="13329" width="14.25" style="95" bestFit="1" customWidth="1"/>
    <col min="13330" max="13330" width="15.125" style="95" customWidth="1"/>
    <col min="13331" max="13331" width="20.5" style="95" bestFit="1" customWidth="1"/>
    <col min="13332" max="13332" width="27.875" style="95" bestFit="1" customWidth="1"/>
    <col min="13333" max="13333" width="6.875" style="95" bestFit="1" customWidth="1"/>
    <col min="13334" max="13334" width="5" style="95" bestFit="1" customWidth="1"/>
    <col min="13335" max="13335" width="8" style="95" bestFit="1" customWidth="1"/>
    <col min="13336" max="13336" width="11.875" style="95" bestFit="1" customWidth="1"/>
    <col min="13337" max="13565" width="9" style="95"/>
    <col min="13566" max="13566" width="3.875" style="95" bestFit="1" customWidth="1"/>
    <col min="13567" max="13567" width="16" style="95" bestFit="1" customWidth="1"/>
    <col min="13568" max="13568" width="16.625" style="95" bestFit="1" customWidth="1"/>
    <col min="13569" max="13569" width="13.5" style="95" bestFit="1" customWidth="1"/>
    <col min="13570" max="13571" width="10.875" style="95" bestFit="1" customWidth="1"/>
    <col min="13572" max="13572" width="6.25" style="95" bestFit="1" customWidth="1"/>
    <col min="13573" max="13573" width="8.875" style="95" bestFit="1" customWidth="1"/>
    <col min="13574" max="13574" width="13.875" style="95" bestFit="1" customWidth="1"/>
    <col min="13575" max="13575" width="13.25" style="95" bestFit="1" customWidth="1"/>
    <col min="13576" max="13576" width="16" style="95" bestFit="1" customWidth="1"/>
    <col min="13577" max="13577" width="11.625" style="95" bestFit="1" customWidth="1"/>
    <col min="13578" max="13578" width="16.875" style="95" customWidth="1"/>
    <col min="13579" max="13579" width="13.25" style="95" customWidth="1"/>
    <col min="13580" max="13580" width="18.375" style="95" bestFit="1" customWidth="1"/>
    <col min="13581" max="13581" width="15" style="95" bestFit="1" customWidth="1"/>
    <col min="13582" max="13582" width="14.75" style="95" bestFit="1" customWidth="1"/>
    <col min="13583" max="13583" width="14.625" style="95" bestFit="1" customWidth="1"/>
    <col min="13584" max="13584" width="13.75" style="95" bestFit="1" customWidth="1"/>
    <col min="13585" max="13585" width="14.25" style="95" bestFit="1" customWidth="1"/>
    <col min="13586" max="13586" width="15.125" style="95" customWidth="1"/>
    <col min="13587" max="13587" width="20.5" style="95" bestFit="1" customWidth="1"/>
    <col min="13588" max="13588" width="27.875" style="95" bestFit="1" customWidth="1"/>
    <col min="13589" max="13589" width="6.875" style="95" bestFit="1" customWidth="1"/>
    <col min="13590" max="13590" width="5" style="95" bestFit="1" customWidth="1"/>
    <col min="13591" max="13591" width="8" style="95" bestFit="1" customWidth="1"/>
    <col min="13592" max="13592" width="11.875" style="95" bestFit="1" customWidth="1"/>
    <col min="13593" max="13821" width="9" style="95"/>
    <col min="13822" max="13822" width="3.875" style="95" bestFit="1" customWidth="1"/>
    <col min="13823" max="13823" width="16" style="95" bestFit="1" customWidth="1"/>
    <col min="13824" max="13824" width="16.625" style="95" bestFit="1" customWidth="1"/>
    <col min="13825" max="13825" width="13.5" style="95" bestFit="1" customWidth="1"/>
    <col min="13826" max="13827" width="10.875" style="95" bestFit="1" customWidth="1"/>
    <col min="13828" max="13828" width="6.25" style="95" bestFit="1" customWidth="1"/>
    <col min="13829" max="13829" width="8.875" style="95" bestFit="1" customWidth="1"/>
    <col min="13830" max="13830" width="13.875" style="95" bestFit="1" customWidth="1"/>
    <col min="13831" max="13831" width="13.25" style="95" bestFit="1" customWidth="1"/>
    <col min="13832" max="13832" width="16" style="95" bestFit="1" customWidth="1"/>
    <col min="13833" max="13833" width="11.625" style="95" bestFit="1" customWidth="1"/>
    <col min="13834" max="13834" width="16.875" style="95" customWidth="1"/>
    <col min="13835" max="13835" width="13.25" style="95" customWidth="1"/>
    <col min="13836" max="13836" width="18.375" style="95" bestFit="1" customWidth="1"/>
    <col min="13837" max="13837" width="15" style="95" bestFit="1" customWidth="1"/>
    <col min="13838" max="13838" width="14.75" style="95" bestFit="1" customWidth="1"/>
    <col min="13839" max="13839" width="14.625" style="95" bestFit="1" customWidth="1"/>
    <col min="13840" max="13840" width="13.75" style="95" bestFit="1" customWidth="1"/>
    <col min="13841" max="13841" width="14.25" style="95" bestFit="1" customWidth="1"/>
    <col min="13842" max="13842" width="15.125" style="95" customWidth="1"/>
    <col min="13843" max="13843" width="20.5" style="95" bestFit="1" customWidth="1"/>
    <col min="13844" max="13844" width="27.875" style="95" bestFit="1" customWidth="1"/>
    <col min="13845" max="13845" width="6.875" style="95" bestFit="1" customWidth="1"/>
    <col min="13846" max="13846" width="5" style="95" bestFit="1" customWidth="1"/>
    <col min="13847" max="13847" width="8" style="95" bestFit="1" customWidth="1"/>
    <col min="13848" max="13848" width="11.875" style="95" bestFit="1" customWidth="1"/>
    <col min="13849" max="14077" width="9" style="95"/>
    <col min="14078" max="14078" width="3.875" style="95" bestFit="1" customWidth="1"/>
    <col min="14079" max="14079" width="16" style="95" bestFit="1" customWidth="1"/>
    <col min="14080" max="14080" width="16.625" style="95" bestFit="1" customWidth="1"/>
    <col min="14081" max="14081" width="13.5" style="95" bestFit="1" customWidth="1"/>
    <col min="14082" max="14083" width="10.875" style="95" bestFit="1" customWidth="1"/>
    <col min="14084" max="14084" width="6.25" style="95" bestFit="1" customWidth="1"/>
    <col min="14085" max="14085" width="8.875" style="95" bestFit="1" customWidth="1"/>
    <col min="14086" max="14086" width="13.875" style="95" bestFit="1" customWidth="1"/>
    <col min="14087" max="14087" width="13.25" style="95" bestFit="1" customWidth="1"/>
    <col min="14088" max="14088" width="16" style="95" bestFit="1" customWidth="1"/>
    <col min="14089" max="14089" width="11.625" style="95" bestFit="1" customWidth="1"/>
    <col min="14090" max="14090" width="16.875" style="95" customWidth="1"/>
    <col min="14091" max="14091" width="13.25" style="95" customWidth="1"/>
    <col min="14092" max="14092" width="18.375" style="95" bestFit="1" customWidth="1"/>
    <col min="14093" max="14093" width="15" style="95" bestFit="1" customWidth="1"/>
    <col min="14094" max="14094" width="14.75" style="95" bestFit="1" customWidth="1"/>
    <col min="14095" max="14095" width="14.625" style="95" bestFit="1" customWidth="1"/>
    <col min="14096" max="14096" width="13.75" style="95" bestFit="1" customWidth="1"/>
    <col min="14097" max="14097" width="14.25" style="95" bestFit="1" customWidth="1"/>
    <col min="14098" max="14098" width="15.125" style="95" customWidth="1"/>
    <col min="14099" max="14099" width="20.5" style="95" bestFit="1" customWidth="1"/>
    <col min="14100" max="14100" width="27.875" style="95" bestFit="1" customWidth="1"/>
    <col min="14101" max="14101" width="6.875" style="95" bestFit="1" customWidth="1"/>
    <col min="14102" max="14102" width="5" style="95" bestFit="1" customWidth="1"/>
    <col min="14103" max="14103" width="8" style="95" bestFit="1" customWidth="1"/>
    <col min="14104" max="14104" width="11.875" style="95" bestFit="1" customWidth="1"/>
    <col min="14105" max="14333" width="9" style="95"/>
    <col min="14334" max="14334" width="3.875" style="95" bestFit="1" customWidth="1"/>
    <col min="14335" max="14335" width="16" style="95" bestFit="1" customWidth="1"/>
    <col min="14336" max="14336" width="16.625" style="95" bestFit="1" customWidth="1"/>
    <col min="14337" max="14337" width="13.5" style="95" bestFit="1" customWidth="1"/>
    <col min="14338" max="14339" width="10.875" style="95" bestFit="1" customWidth="1"/>
    <col min="14340" max="14340" width="6.25" style="95" bestFit="1" customWidth="1"/>
    <col min="14341" max="14341" width="8.875" style="95" bestFit="1" customWidth="1"/>
    <col min="14342" max="14342" width="13.875" style="95" bestFit="1" customWidth="1"/>
    <col min="14343" max="14343" width="13.25" style="95" bestFit="1" customWidth="1"/>
    <col min="14344" max="14344" width="16" style="95" bestFit="1" customWidth="1"/>
    <col min="14345" max="14345" width="11.625" style="95" bestFit="1" customWidth="1"/>
    <col min="14346" max="14346" width="16.875" style="95" customWidth="1"/>
    <col min="14347" max="14347" width="13.25" style="95" customWidth="1"/>
    <col min="14348" max="14348" width="18.375" style="95" bestFit="1" customWidth="1"/>
    <col min="14349" max="14349" width="15" style="95" bestFit="1" customWidth="1"/>
    <col min="14350" max="14350" width="14.75" style="95" bestFit="1" customWidth="1"/>
    <col min="14351" max="14351" width="14.625" style="95" bestFit="1" customWidth="1"/>
    <col min="14352" max="14352" width="13.75" style="95" bestFit="1" customWidth="1"/>
    <col min="14353" max="14353" width="14.25" style="95" bestFit="1" customWidth="1"/>
    <col min="14354" max="14354" width="15.125" style="95" customWidth="1"/>
    <col min="14355" max="14355" width="20.5" style="95" bestFit="1" customWidth="1"/>
    <col min="14356" max="14356" width="27.875" style="95" bestFit="1" customWidth="1"/>
    <col min="14357" max="14357" width="6.875" style="95" bestFit="1" customWidth="1"/>
    <col min="14358" max="14358" width="5" style="95" bestFit="1" customWidth="1"/>
    <col min="14359" max="14359" width="8" style="95" bestFit="1" customWidth="1"/>
    <col min="14360" max="14360" width="11.875" style="95" bestFit="1" customWidth="1"/>
    <col min="14361" max="14589" width="9" style="95"/>
    <col min="14590" max="14590" width="3.875" style="95" bestFit="1" customWidth="1"/>
    <col min="14591" max="14591" width="16" style="95" bestFit="1" customWidth="1"/>
    <col min="14592" max="14592" width="16.625" style="95" bestFit="1" customWidth="1"/>
    <col min="14593" max="14593" width="13.5" style="95" bestFit="1" customWidth="1"/>
    <col min="14594" max="14595" width="10.875" style="95" bestFit="1" customWidth="1"/>
    <col min="14596" max="14596" width="6.25" style="95" bestFit="1" customWidth="1"/>
    <col min="14597" max="14597" width="8.875" style="95" bestFit="1" customWidth="1"/>
    <col min="14598" max="14598" width="13.875" style="95" bestFit="1" customWidth="1"/>
    <col min="14599" max="14599" width="13.25" style="95" bestFit="1" customWidth="1"/>
    <col min="14600" max="14600" width="16" style="95" bestFit="1" customWidth="1"/>
    <col min="14601" max="14601" width="11.625" style="95" bestFit="1" customWidth="1"/>
    <col min="14602" max="14602" width="16.875" style="95" customWidth="1"/>
    <col min="14603" max="14603" width="13.25" style="95" customWidth="1"/>
    <col min="14604" max="14604" width="18.375" style="95" bestFit="1" customWidth="1"/>
    <col min="14605" max="14605" width="15" style="95" bestFit="1" customWidth="1"/>
    <col min="14606" max="14606" width="14.75" style="95" bestFit="1" customWidth="1"/>
    <col min="14607" max="14607" width="14.625" style="95" bestFit="1" customWidth="1"/>
    <col min="14608" max="14608" width="13.75" style="95" bestFit="1" customWidth="1"/>
    <col min="14609" max="14609" width="14.25" style="95" bestFit="1" customWidth="1"/>
    <col min="14610" max="14610" width="15.125" style="95" customWidth="1"/>
    <col min="14611" max="14611" width="20.5" style="95" bestFit="1" customWidth="1"/>
    <col min="14612" max="14612" width="27.875" style="95" bestFit="1" customWidth="1"/>
    <col min="14613" max="14613" width="6.875" style="95" bestFit="1" customWidth="1"/>
    <col min="14614" max="14614" width="5" style="95" bestFit="1" customWidth="1"/>
    <col min="14615" max="14615" width="8" style="95" bestFit="1" customWidth="1"/>
    <col min="14616" max="14616" width="11.875" style="95" bestFit="1" customWidth="1"/>
    <col min="14617" max="14845" width="9" style="95"/>
    <col min="14846" max="14846" width="3.875" style="95" bestFit="1" customWidth="1"/>
    <col min="14847" max="14847" width="16" style="95" bestFit="1" customWidth="1"/>
    <col min="14848" max="14848" width="16.625" style="95" bestFit="1" customWidth="1"/>
    <col min="14849" max="14849" width="13.5" style="95" bestFit="1" customWidth="1"/>
    <col min="14850" max="14851" width="10.875" style="95" bestFit="1" customWidth="1"/>
    <col min="14852" max="14852" width="6.25" style="95" bestFit="1" customWidth="1"/>
    <col min="14853" max="14853" width="8.875" style="95" bestFit="1" customWidth="1"/>
    <col min="14854" max="14854" width="13.875" style="95" bestFit="1" customWidth="1"/>
    <col min="14855" max="14855" width="13.25" style="95" bestFit="1" customWidth="1"/>
    <col min="14856" max="14856" width="16" style="95" bestFit="1" customWidth="1"/>
    <col min="14857" max="14857" width="11.625" style="95" bestFit="1" customWidth="1"/>
    <col min="14858" max="14858" width="16.875" style="95" customWidth="1"/>
    <col min="14859" max="14859" width="13.25" style="95" customWidth="1"/>
    <col min="14860" max="14860" width="18.375" style="95" bestFit="1" customWidth="1"/>
    <col min="14861" max="14861" width="15" style="95" bestFit="1" customWidth="1"/>
    <col min="14862" max="14862" width="14.75" style="95" bestFit="1" customWidth="1"/>
    <col min="14863" max="14863" width="14.625" style="95" bestFit="1" customWidth="1"/>
    <col min="14864" max="14864" width="13.75" style="95" bestFit="1" customWidth="1"/>
    <col min="14865" max="14865" width="14.25" style="95" bestFit="1" customWidth="1"/>
    <col min="14866" max="14866" width="15.125" style="95" customWidth="1"/>
    <col min="14867" max="14867" width="20.5" style="95" bestFit="1" customWidth="1"/>
    <col min="14868" max="14868" width="27.875" style="95" bestFit="1" customWidth="1"/>
    <col min="14869" max="14869" width="6.875" style="95" bestFit="1" customWidth="1"/>
    <col min="14870" max="14870" width="5" style="95" bestFit="1" customWidth="1"/>
    <col min="14871" max="14871" width="8" style="95" bestFit="1" customWidth="1"/>
    <col min="14872" max="14872" width="11.875" style="95" bestFit="1" customWidth="1"/>
    <col min="14873" max="15101" width="9" style="95"/>
    <col min="15102" max="15102" width="3.875" style="95" bestFit="1" customWidth="1"/>
    <col min="15103" max="15103" width="16" style="95" bestFit="1" customWidth="1"/>
    <col min="15104" max="15104" width="16.625" style="95" bestFit="1" customWidth="1"/>
    <col min="15105" max="15105" width="13.5" style="95" bestFit="1" customWidth="1"/>
    <col min="15106" max="15107" width="10.875" style="95" bestFit="1" customWidth="1"/>
    <col min="15108" max="15108" width="6.25" style="95" bestFit="1" customWidth="1"/>
    <col min="15109" max="15109" width="8.875" style="95" bestFit="1" customWidth="1"/>
    <col min="15110" max="15110" width="13.875" style="95" bestFit="1" customWidth="1"/>
    <col min="15111" max="15111" width="13.25" style="95" bestFit="1" customWidth="1"/>
    <col min="15112" max="15112" width="16" style="95" bestFit="1" customWidth="1"/>
    <col min="15113" max="15113" width="11.625" style="95" bestFit="1" customWidth="1"/>
    <col min="15114" max="15114" width="16.875" style="95" customWidth="1"/>
    <col min="15115" max="15115" width="13.25" style="95" customWidth="1"/>
    <col min="15116" max="15116" width="18.375" style="95" bestFit="1" customWidth="1"/>
    <col min="15117" max="15117" width="15" style="95" bestFit="1" customWidth="1"/>
    <col min="15118" max="15118" width="14.75" style="95" bestFit="1" customWidth="1"/>
    <col min="15119" max="15119" width="14.625" style="95" bestFit="1" customWidth="1"/>
    <col min="15120" max="15120" width="13.75" style="95" bestFit="1" customWidth="1"/>
    <col min="15121" max="15121" width="14.25" style="95" bestFit="1" customWidth="1"/>
    <col min="15122" max="15122" width="15.125" style="95" customWidth="1"/>
    <col min="15123" max="15123" width="20.5" style="95" bestFit="1" customWidth="1"/>
    <col min="15124" max="15124" width="27.875" style="95" bestFit="1" customWidth="1"/>
    <col min="15125" max="15125" width="6.875" style="95" bestFit="1" customWidth="1"/>
    <col min="15126" max="15126" width="5" style="95" bestFit="1" customWidth="1"/>
    <col min="15127" max="15127" width="8" style="95" bestFit="1" customWidth="1"/>
    <col min="15128" max="15128" width="11.875" style="95" bestFit="1" customWidth="1"/>
    <col min="15129" max="15357" width="9" style="95"/>
    <col min="15358" max="15358" width="3.875" style="95" bestFit="1" customWidth="1"/>
    <col min="15359" max="15359" width="16" style="95" bestFit="1" customWidth="1"/>
    <col min="15360" max="15360" width="16.625" style="95" bestFit="1" customWidth="1"/>
    <col min="15361" max="15361" width="13.5" style="95" bestFit="1" customWidth="1"/>
    <col min="15362" max="15363" width="10.875" style="95" bestFit="1" customWidth="1"/>
    <col min="15364" max="15364" width="6.25" style="95" bestFit="1" customWidth="1"/>
    <col min="15365" max="15365" width="8.875" style="95" bestFit="1" customWidth="1"/>
    <col min="15366" max="15366" width="13.875" style="95" bestFit="1" customWidth="1"/>
    <col min="15367" max="15367" width="13.25" style="95" bestFit="1" customWidth="1"/>
    <col min="15368" max="15368" width="16" style="95" bestFit="1" customWidth="1"/>
    <col min="15369" max="15369" width="11.625" style="95" bestFit="1" customWidth="1"/>
    <col min="15370" max="15370" width="16.875" style="95" customWidth="1"/>
    <col min="15371" max="15371" width="13.25" style="95" customWidth="1"/>
    <col min="15372" max="15372" width="18.375" style="95" bestFit="1" customWidth="1"/>
    <col min="15373" max="15373" width="15" style="95" bestFit="1" customWidth="1"/>
    <col min="15374" max="15374" width="14.75" style="95" bestFit="1" customWidth="1"/>
    <col min="15375" max="15375" width="14.625" style="95" bestFit="1" customWidth="1"/>
    <col min="15376" max="15376" width="13.75" style="95" bestFit="1" customWidth="1"/>
    <col min="15377" max="15377" width="14.25" style="95" bestFit="1" customWidth="1"/>
    <col min="15378" max="15378" width="15.125" style="95" customWidth="1"/>
    <col min="15379" max="15379" width="20.5" style="95" bestFit="1" customWidth="1"/>
    <col min="15380" max="15380" width="27.875" style="95" bestFit="1" customWidth="1"/>
    <col min="15381" max="15381" width="6.875" style="95" bestFit="1" customWidth="1"/>
    <col min="15382" max="15382" width="5" style="95" bestFit="1" customWidth="1"/>
    <col min="15383" max="15383" width="8" style="95" bestFit="1" customWidth="1"/>
    <col min="15384" max="15384" width="11.875" style="95" bestFit="1" customWidth="1"/>
    <col min="15385" max="15613" width="9" style="95"/>
    <col min="15614" max="15614" width="3.875" style="95" bestFit="1" customWidth="1"/>
    <col min="15615" max="15615" width="16" style="95" bestFit="1" customWidth="1"/>
    <col min="15616" max="15616" width="16.625" style="95" bestFit="1" customWidth="1"/>
    <col min="15617" max="15617" width="13.5" style="95" bestFit="1" customWidth="1"/>
    <col min="15618" max="15619" width="10.875" style="95" bestFit="1" customWidth="1"/>
    <col min="15620" max="15620" width="6.25" style="95" bestFit="1" customWidth="1"/>
    <col min="15621" max="15621" width="8.875" style="95" bestFit="1" customWidth="1"/>
    <col min="15622" max="15622" width="13.875" style="95" bestFit="1" customWidth="1"/>
    <col min="15623" max="15623" width="13.25" style="95" bestFit="1" customWidth="1"/>
    <col min="15624" max="15624" width="16" style="95" bestFit="1" customWidth="1"/>
    <col min="15625" max="15625" width="11.625" style="95" bestFit="1" customWidth="1"/>
    <col min="15626" max="15626" width="16.875" style="95" customWidth="1"/>
    <col min="15627" max="15627" width="13.25" style="95" customWidth="1"/>
    <col min="15628" max="15628" width="18.375" style="95" bestFit="1" customWidth="1"/>
    <col min="15629" max="15629" width="15" style="95" bestFit="1" customWidth="1"/>
    <col min="15630" max="15630" width="14.75" style="95" bestFit="1" customWidth="1"/>
    <col min="15631" max="15631" width="14.625" style="95" bestFit="1" customWidth="1"/>
    <col min="15632" max="15632" width="13.75" style="95" bestFit="1" customWidth="1"/>
    <col min="15633" max="15633" width="14.25" style="95" bestFit="1" customWidth="1"/>
    <col min="15634" max="15634" width="15.125" style="95" customWidth="1"/>
    <col min="15635" max="15635" width="20.5" style="95" bestFit="1" customWidth="1"/>
    <col min="15636" max="15636" width="27.875" style="95" bestFit="1" customWidth="1"/>
    <col min="15637" max="15637" width="6.875" style="95" bestFit="1" customWidth="1"/>
    <col min="15638" max="15638" width="5" style="95" bestFit="1" customWidth="1"/>
    <col min="15639" max="15639" width="8" style="95" bestFit="1" customWidth="1"/>
    <col min="15640" max="15640" width="11.875" style="95" bestFit="1" customWidth="1"/>
    <col min="15641" max="15869" width="9" style="95"/>
    <col min="15870" max="15870" width="3.875" style="95" bestFit="1" customWidth="1"/>
    <col min="15871" max="15871" width="16" style="95" bestFit="1" customWidth="1"/>
    <col min="15872" max="15872" width="16.625" style="95" bestFit="1" customWidth="1"/>
    <col min="15873" max="15873" width="13.5" style="95" bestFit="1" customWidth="1"/>
    <col min="15874" max="15875" width="10.875" style="95" bestFit="1" customWidth="1"/>
    <col min="15876" max="15876" width="6.25" style="95" bestFit="1" customWidth="1"/>
    <col min="15877" max="15877" width="8.875" style="95" bestFit="1" customWidth="1"/>
    <col min="15878" max="15878" width="13.875" style="95" bestFit="1" customWidth="1"/>
    <col min="15879" max="15879" width="13.25" style="95" bestFit="1" customWidth="1"/>
    <col min="15880" max="15880" width="16" style="95" bestFit="1" customWidth="1"/>
    <col min="15881" max="15881" width="11.625" style="95" bestFit="1" customWidth="1"/>
    <col min="15882" max="15882" width="16.875" style="95" customWidth="1"/>
    <col min="15883" max="15883" width="13.25" style="95" customWidth="1"/>
    <col min="15884" max="15884" width="18.375" style="95" bestFit="1" customWidth="1"/>
    <col min="15885" max="15885" width="15" style="95" bestFit="1" customWidth="1"/>
    <col min="15886" max="15886" width="14.75" style="95" bestFit="1" customWidth="1"/>
    <col min="15887" max="15887" width="14.625" style="95" bestFit="1" customWidth="1"/>
    <col min="15888" max="15888" width="13.75" style="95" bestFit="1" customWidth="1"/>
    <col min="15889" max="15889" width="14.25" style="95" bestFit="1" customWidth="1"/>
    <col min="15890" max="15890" width="15.125" style="95" customWidth="1"/>
    <col min="15891" max="15891" width="20.5" style="95" bestFit="1" customWidth="1"/>
    <col min="15892" max="15892" width="27.875" style="95" bestFit="1" customWidth="1"/>
    <col min="15893" max="15893" width="6.875" style="95" bestFit="1" customWidth="1"/>
    <col min="15894" max="15894" width="5" style="95" bestFit="1" customWidth="1"/>
    <col min="15895" max="15895" width="8" style="95" bestFit="1" customWidth="1"/>
    <col min="15896" max="15896" width="11.875" style="95" bestFit="1" customWidth="1"/>
    <col min="15897" max="16125" width="9" style="95"/>
    <col min="16126" max="16126" width="3.875" style="95" bestFit="1" customWidth="1"/>
    <col min="16127" max="16127" width="16" style="95" bestFit="1" customWidth="1"/>
    <col min="16128" max="16128" width="16.625" style="95" bestFit="1" customWidth="1"/>
    <col min="16129" max="16129" width="13.5" style="95" bestFit="1" customWidth="1"/>
    <col min="16130" max="16131" width="10.875" style="95" bestFit="1" customWidth="1"/>
    <col min="16132" max="16132" width="6.25" style="95" bestFit="1" customWidth="1"/>
    <col min="16133" max="16133" width="8.875" style="95" bestFit="1" customWidth="1"/>
    <col min="16134" max="16134" width="13.875" style="95" bestFit="1" customWidth="1"/>
    <col min="16135" max="16135" width="13.25" style="95" bestFit="1" customWidth="1"/>
    <col min="16136" max="16136" width="16" style="95" bestFit="1" customWidth="1"/>
    <col min="16137" max="16137" width="11.625" style="95" bestFit="1" customWidth="1"/>
    <col min="16138" max="16138" width="16.875" style="95" customWidth="1"/>
    <col min="16139" max="16139" width="13.25" style="95" customWidth="1"/>
    <col min="16140" max="16140" width="18.375" style="95" bestFit="1" customWidth="1"/>
    <col min="16141" max="16141" width="15" style="95" bestFit="1" customWidth="1"/>
    <col min="16142" max="16142" width="14.75" style="95" bestFit="1" customWidth="1"/>
    <col min="16143" max="16143" width="14.625" style="95" bestFit="1" customWidth="1"/>
    <col min="16144" max="16144" width="13.75" style="95" bestFit="1" customWidth="1"/>
    <col min="16145" max="16145" width="14.25" style="95" bestFit="1" customWidth="1"/>
    <col min="16146" max="16146" width="15.125" style="95" customWidth="1"/>
    <col min="16147" max="16147" width="20.5" style="95" bestFit="1" customWidth="1"/>
    <col min="16148" max="16148" width="27.875" style="95" bestFit="1" customWidth="1"/>
    <col min="16149" max="16149" width="6.875" style="95" bestFit="1" customWidth="1"/>
    <col min="16150" max="16150" width="5" style="95" bestFit="1" customWidth="1"/>
    <col min="16151" max="16151" width="8" style="95" bestFit="1" customWidth="1"/>
    <col min="16152" max="16152" width="11.875" style="95" bestFit="1" customWidth="1"/>
    <col min="16153" max="16384" width="9" style="95"/>
  </cols>
  <sheetData>
    <row r="1" spans="1:52" ht="59.1" customHeight="1"/>
    <row r="2" spans="1:52" ht="18.75">
      <c r="P2" s="134"/>
      <c r="AD2" s="24"/>
    </row>
    <row r="3" spans="1:52" ht="18.75">
      <c r="P3" s="135"/>
      <c r="AD3" s="14"/>
    </row>
    <row r="4" spans="1:52" ht="18.75">
      <c r="P4" s="135"/>
      <c r="AD4" s="14"/>
    </row>
    <row r="5" spans="1:52" ht="18.75">
      <c r="A5" s="430"/>
      <c r="B5" s="430"/>
      <c r="C5" s="430"/>
      <c r="D5" s="430"/>
      <c r="E5" s="430"/>
      <c r="F5" s="430"/>
      <c r="G5" s="430"/>
      <c r="H5" s="430"/>
      <c r="I5" s="430"/>
      <c r="J5" s="430"/>
      <c r="K5" s="430"/>
      <c r="L5" s="430"/>
      <c r="M5" s="430"/>
      <c r="N5" s="430"/>
      <c r="O5" s="430"/>
      <c r="P5" s="430"/>
      <c r="AD5" s="14"/>
    </row>
    <row r="6" spans="1:52" ht="16.5">
      <c r="A6" s="430" t="s">
        <v>535</v>
      </c>
      <c r="B6" s="430"/>
      <c r="C6" s="430"/>
      <c r="D6" s="430"/>
      <c r="E6" s="430"/>
      <c r="F6" s="430"/>
      <c r="G6" s="430"/>
      <c r="H6" s="430"/>
      <c r="I6" s="430"/>
      <c r="J6" s="430"/>
      <c r="K6" s="430"/>
      <c r="L6" s="430"/>
      <c r="M6" s="430"/>
      <c r="N6" s="430"/>
      <c r="O6" s="430"/>
      <c r="P6" s="430"/>
      <c r="Q6" s="101"/>
      <c r="R6" s="101"/>
      <c r="S6" s="101"/>
      <c r="T6" s="101"/>
      <c r="U6" s="101"/>
      <c r="V6" s="101"/>
      <c r="W6" s="101"/>
      <c r="X6" s="101"/>
      <c r="Y6" s="101"/>
      <c r="Z6" s="101"/>
      <c r="AA6" s="101"/>
      <c r="AB6" s="101"/>
      <c r="AC6" s="101"/>
      <c r="AD6" s="101"/>
      <c r="AE6" s="101"/>
      <c r="AF6" s="101"/>
      <c r="AG6" s="101"/>
    </row>
    <row r="7" spans="1:52" ht="16.5">
      <c r="A7" s="122"/>
      <c r="B7" s="122"/>
      <c r="C7" s="122"/>
      <c r="D7" s="122"/>
      <c r="E7" s="122"/>
      <c r="F7" s="122"/>
      <c r="G7" s="122"/>
      <c r="H7" s="122"/>
      <c r="I7" s="122"/>
      <c r="J7" s="122"/>
      <c r="K7" s="122"/>
      <c r="L7" s="122"/>
      <c r="M7" s="122"/>
      <c r="N7" s="122"/>
      <c r="O7" s="122"/>
      <c r="P7" s="122"/>
      <c r="Q7" s="101"/>
      <c r="R7" s="101"/>
      <c r="S7" s="101"/>
      <c r="T7" s="101"/>
      <c r="U7" s="101"/>
      <c r="V7" s="101"/>
      <c r="W7" s="101"/>
      <c r="X7" s="101"/>
      <c r="Y7" s="101"/>
      <c r="Z7" s="101"/>
      <c r="AA7" s="101"/>
      <c r="AB7" s="101"/>
      <c r="AC7" s="101"/>
      <c r="AD7" s="101"/>
      <c r="AE7" s="101"/>
      <c r="AF7" s="101"/>
      <c r="AG7" s="101"/>
    </row>
    <row r="8" spans="1:52" ht="15.75">
      <c r="A8" s="435" t="s">
        <v>756</v>
      </c>
      <c r="B8" s="435"/>
      <c r="C8" s="435"/>
      <c r="D8" s="435"/>
      <c r="E8" s="435"/>
      <c r="F8" s="435"/>
      <c r="G8" s="435"/>
      <c r="H8" s="435"/>
      <c r="I8" s="435"/>
      <c r="J8" s="435"/>
      <c r="K8" s="435"/>
      <c r="L8" s="435"/>
      <c r="M8" s="435"/>
      <c r="N8" s="435"/>
      <c r="O8" s="435"/>
      <c r="P8" s="435"/>
      <c r="Q8" s="88"/>
      <c r="R8" s="88"/>
      <c r="S8" s="88"/>
      <c r="T8" s="88"/>
      <c r="U8" s="88"/>
      <c r="V8" s="88"/>
      <c r="W8" s="88"/>
      <c r="X8" s="88"/>
      <c r="Y8" s="88"/>
      <c r="Z8" s="88"/>
      <c r="AA8" s="88"/>
      <c r="AB8" s="88"/>
      <c r="AC8" s="88"/>
      <c r="AD8" s="88"/>
      <c r="AE8" s="88"/>
      <c r="AF8" s="88"/>
      <c r="AG8" s="88"/>
    </row>
    <row r="9" spans="1:52" ht="15.75">
      <c r="A9" s="436" t="s">
        <v>292</v>
      </c>
      <c r="B9" s="436"/>
      <c r="C9" s="436"/>
      <c r="D9" s="436"/>
      <c r="E9" s="436"/>
      <c r="F9" s="436"/>
      <c r="G9" s="436"/>
      <c r="H9" s="436"/>
      <c r="I9" s="436"/>
      <c r="J9" s="436"/>
      <c r="K9" s="436"/>
      <c r="L9" s="436"/>
      <c r="M9" s="436"/>
      <c r="N9" s="436"/>
      <c r="O9" s="436"/>
      <c r="P9" s="436"/>
      <c r="Q9" s="83"/>
      <c r="R9" s="83"/>
      <c r="S9" s="83"/>
      <c r="T9" s="83"/>
      <c r="U9" s="83"/>
      <c r="V9" s="83"/>
      <c r="W9" s="83"/>
      <c r="X9" s="83"/>
      <c r="Y9" s="83"/>
      <c r="Z9" s="83"/>
      <c r="AA9" s="83"/>
      <c r="AB9" s="83"/>
      <c r="AC9" s="83"/>
      <c r="AD9" s="83"/>
      <c r="AE9" s="83"/>
      <c r="AF9" s="83"/>
      <c r="AG9" s="83"/>
    </row>
    <row r="10" spans="1:52">
      <c r="A10" s="437"/>
      <c r="B10" s="437"/>
      <c r="C10" s="437"/>
      <c r="D10" s="437"/>
      <c r="E10" s="437"/>
      <c r="F10" s="437"/>
      <c r="G10" s="437"/>
      <c r="H10" s="437"/>
      <c r="I10" s="437"/>
      <c r="J10" s="437"/>
      <c r="K10" s="437"/>
      <c r="L10" s="437"/>
      <c r="M10" s="437"/>
      <c r="N10" s="437"/>
      <c r="O10" s="437"/>
      <c r="P10" s="437"/>
      <c r="Q10" s="102"/>
      <c r="R10" s="102"/>
      <c r="S10" s="102"/>
      <c r="T10" s="102"/>
      <c r="U10" s="102"/>
      <c r="V10" s="102"/>
      <c r="W10" s="102"/>
      <c r="X10" s="102"/>
      <c r="Y10" s="102"/>
      <c r="Z10" s="102"/>
      <c r="AA10" s="102"/>
      <c r="AB10" s="102"/>
      <c r="AC10" s="102"/>
      <c r="AD10" s="102"/>
      <c r="AE10" s="102"/>
      <c r="AF10" s="102"/>
      <c r="AG10" s="102"/>
    </row>
    <row r="11" spans="1:52" ht="18" customHeight="1">
      <c r="A11" s="359" t="s">
        <v>1125</v>
      </c>
      <c r="B11" s="359"/>
      <c r="C11" s="359"/>
      <c r="D11" s="359"/>
      <c r="E11" s="359"/>
      <c r="F11" s="359"/>
      <c r="G11" s="359"/>
      <c r="H11" s="359"/>
      <c r="I11" s="359"/>
      <c r="J11" s="359"/>
      <c r="K11" s="359"/>
      <c r="L11" s="359"/>
      <c r="M11" s="359"/>
      <c r="N11" s="359"/>
      <c r="O11" s="359"/>
      <c r="P11" s="359"/>
      <c r="Q11" s="11"/>
      <c r="R11" s="11"/>
      <c r="S11" s="11"/>
      <c r="T11" s="11"/>
      <c r="U11" s="11"/>
      <c r="V11" s="11"/>
      <c r="W11" s="11"/>
      <c r="X11" s="11"/>
      <c r="Y11" s="11"/>
      <c r="Z11" s="11"/>
      <c r="AA11" s="11"/>
      <c r="AB11" s="11"/>
      <c r="AC11" s="11"/>
      <c r="AD11" s="11"/>
      <c r="AE11" s="11"/>
      <c r="AF11" s="11"/>
      <c r="AG11" s="11"/>
    </row>
    <row r="12" spans="1:52" ht="18" customHeight="1">
      <c r="A12" s="127"/>
      <c r="B12" s="127"/>
      <c r="C12" s="127"/>
      <c r="D12" s="127"/>
      <c r="E12" s="127"/>
      <c r="F12" s="127"/>
      <c r="G12" s="127"/>
      <c r="H12" s="127"/>
      <c r="I12" s="127"/>
      <c r="J12" s="127"/>
      <c r="K12" s="127"/>
      <c r="L12" s="127"/>
      <c r="M12" s="127"/>
      <c r="N12" s="127"/>
      <c r="O12" s="127"/>
      <c r="P12" s="127"/>
      <c r="Q12" s="11"/>
      <c r="R12" s="11"/>
      <c r="S12" s="11"/>
      <c r="T12" s="11"/>
      <c r="U12" s="11"/>
      <c r="V12" s="11"/>
      <c r="W12" s="11"/>
      <c r="X12" s="11"/>
      <c r="Y12" s="11"/>
      <c r="Z12" s="11"/>
      <c r="AA12" s="11"/>
      <c r="AB12" s="11"/>
      <c r="AC12" s="11"/>
      <c r="AD12" s="11"/>
      <c r="AE12" s="11"/>
      <c r="AF12" s="11"/>
      <c r="AG12" s="11"/>
    </row>
    <row r="13" spans="1:52" ht="18.75">
      <c r="A13" s="359" t="s">
        <v>779</v>
      </c>
      <c r="B13" s="359"/>
      <c r="C13" s="359"/>
      <c r="D13" s="359"/>
      <c r="E13" s="359"/>
      <c r="F13" s="359"/>
      <c r="G13" s="359"/>
      <c r="H13" s="359"/>
      <c r="I13" s="359"/>
      <c r="J13" s="359"/>
      <c r="K13" s="359"/>
      <c r="L13" s="359"/>
      <c r="M13" s="359"/>
      <c r="N13" s="359"/>
      <c r="O13" s="359"/>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row>
    <row r="14" spans="1:52" ht="16.5" customHeight="1">
      <c r="A14" s="438" t="s">
        <v>611</v>
      </c>
      <c r="B14" s="438"/>
      <c r="C14" s="438"/>
      <c r="D14" s="438"/>
      <c r="E14" s="438"/>
      <c r="F14" s="438"/>
      <c r="G14" s="438"/>
      <c r="H14" s="438"/>
      <c r="I14" s="438"/>
      <c r="J14" s="438"/>
      <c r="K14" s="438"/>
      <c r="L14" s="438"/>
      <c r="M14" s="438"/>
      <c r="N14" s="438"/>
      <c r="O14" s="438"/>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row>
    <row r="15" spans="1:52">
      <c r="A15" s="426"/>
      <c r="B15" s="426"/>
      <c r="C15" s="426"/>
      <c r="D15" s="426"/>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26"/>
      <c r="AG15" s="426"/>
    </row>
    <row r="16" spans="1:52" ht="59.25" customHeight="1">
      <c r="A16" s="433" t="s">
        <v>484</v>
      </c>
      <c r="B16" s="378" t="s">
        <v>506</v>
      </c>
      <c r="C16" s="378" t="s">
        <v>507</v>
      </c>
      <c r="D16" s="374" t="s">
        <v>503</v>
      </c>
      <c r="E16" s="374"/>
      <c r="F16" s="374"/>
      <c r="G16" s="378" t="s">
        <v>590</v>
      </c>
      <c r="H16" s="370" t="s">
        <v>766</v>
      </c>
      <c r="I16" s="372"/>
      <c r="J16" s="370" t="s">
        <v>836</v>
      </c>
      <c r="K16" s="372"/>
      <c r="L16" s="370" t="s">
        <v>884</v>
      </c>
      <c r="M16" s="372"/>
      <c r="N16" s="370" t="s">
        <v>885</v>
      </c>
      <c r="O16" s="372"/>
      <c r="R16" s="10"/>
    </row>
    <row r="17" spans="1:15" ht="78.75">
      <c r="A17" s="434"/>
      <c r="B17" s="380"/>
      <c r="C17" s="380"/>
      <c r="D17" s="254" t="s">
        <v>969</v>
      </c>
      <c r="E17" s="254" t="s">
        <v>764</v>
      </c>
      <c r="F17" s="254" t="s">
        <v>765</v>
      </c>
      <c r="G17" s="380"/>
      <c r="H17" s="126" t="s">
        <v>164</v>
      </c>
      <c r="I17" s="126" t="s">
        <v>389</v>
      </c>
      <c r="J17" s="126" t="s">
        <v>164</v>
      </c>
      <c r="K17" s="126" t="s">
        <v>389</v>
      </c>
      <c r="L17" s="126" t="s">
        <v>164</v>
      </c>
      <c r="M17" s="126" t="s">
        <v>388</v>
      </c>
      <c r="N17" s="126" t="s">
        <v>164</v>
      </c>
      <c r="O17" s="126" t="s">
        <v>388</v>
      </c>
    </row>
    <row r="18" spans="1:15" ht="15.75">
      <c r="A18" s="131">
        <v>1</v>
      </c>
      <c r="B18" s="126">
        <v>2</v>
      </c>
      <c r="C18" s="126">
        <v>3</v>
      </c>
      <c r="D18" s="126">
        <v>4</v>
      </c>
      <c r="E18" s="126">
        <v>5</v>
      </c>
      <c r="F18" s="126">
        <v>6</v>
      </c>
      <c r="G18" s="126">
        <v>7</v>
      </c>
      <c r="H18" s="126">
        <v>8</v>
      </c>
      <c r="I18" s="126">
        <v>9</v>
      </c>
      <c r="J18" s="126">
        <v>10</v>
      </c>
      <c r="K18" s="126">
        <v>11</v>
      </c>
      <c r="L18" s="126">
        <v>12</v>
      </c>
      <c r="M18" s="126">
        <v>13</v>
      </c>
      <c r="N18" s="126">
        <v>14</v>
      </c>
      <c r="O18" s="126">
        <v>15</v>
      </c>
    </row>
    <row r="19" spans="1:15" ht="38.25" customHeight="1">
      <c r="A19" s="139" t="s">
        <v>511</v>
      </c>
      <c r="B19" s="200" t="s">
        <v>808</v>
      </c>
      <c r="C19" s="138" t="s">
        <v>591</v>
      </c>
      <c r="D19" s="138" t="s">
        <v>589</v>
      </c>
      <c r="E19" s="138" t="s">
        <v>589</v>
      </c>
      <c r="F19" s="138" t="s">
        <v>589</v>
      </c>
      <c r="G19" s="138" t="s">
        <v>589</v>
      </c>
      <c r="H19" s="138" t="s">
        <v>589</v>
      </c>
      <c r="I19" s="138" t="s">
        <v>589</v>
      </c>
      <c r="J19" s="138" t="s">
        <v>589</v>
      </c>
      <c r="K19" s="138" t="s">
        <v>589</v>
      </c>
      <c r="L19" s="138" t="s">
        <v>589</v>
      </c>
      <c r="M19" s="138" t="s">
        <v>589</v>
      </c>
      <c r="N19" s="138" t="s">
        <v>589</v>
      </c>
      <c r="O19" s="138" t="s">
        <v>589</v>
      </c>
    </row>
    <row r="20" spans="1:15" ht="84" customHeight="1">
      <c r="A20" s="139" t="s">
        <v>512</v>
      </c>
      <c r="B20" s="136" t="s">
        <v>595</v>
      </c>
      <c r="C20" s="138" t="s">
        <v>589</v>
      </c>
      <c r="D20" s="138" t="s">
        <v>589</v>
      </c>
      <c r="E20" s="138" t="s">
        <v>589</v>
      </c>
      <c r="F20" s="138" t="s">
        <v>589</v>
      </c>
      <c r="G20" s="138" t="s">
        <v>589</v>
      </c>
      <c r="H20" s="138" t="s">
        <v>589</v>
      </c>
      <c r="I20" s="138" t="s">
        <v>589</v>
      </c>
      <c r="J20" s="138" t="s">
        <v>589</v>
      </c>
      <c r="K20" s="138" t="s">
        <v>589</v>
      </c>
      <c r="L20" s="138" t="s">
        <v>589</v>
      </c>
      <c r="M20" s="138" t="s">
        <v>589</v>
      </c>
      <c r="N20" s="138" t="s">
        <v>589</v>
      </c>
      <c r="O20" s="138" t="s">
        <v>589</v>
      </c>
    </row>
    <row r="21" spans="1:15" ht="48" customHeight="1">
      <c r="A21" s="431" t="s">
        <v>514</v>
      </c>
      <c r="B21" s="432" t="s">
        <v>596</v>
      </c>
      <c r="C21" s="138" t="s">
        <v>510</v>
      </c>
      <c r="D21" s="191" t="s">
        <v>589</v>
      </c>
      <c r="E21" s="191" t="s">
        <v>589</v>
      </c>
      <c r="F21" s="191" t="s">
        <v>589</v>
      </c>
      <c r="G21" s="191" t="s">
        <v>589</v>
      </c>
      <c r="H21" s="191" t="s">
        <v>589</v>
      </c>
      <c r="I21" s="191" t="s">
        <v>589</v>
      </c>
      <c r="J21" s="191" t="s">
        <v>589</v>
      </c>
      <c r="K21" s="191" t="s">
        <v>589</v>
      </c>
      <c r="L21" s="191" t="s">
        <v>589</v>
      </c>
      <c r="M21" s="191" t="s">
        <v>589</v>
      </c>
      <c r="N21" s="191" t="s">
        <v>589</v>
      </c>
      <c r="O21" s="191" t="s">
        <v>589</v>
      </c>
    </row>
    <row r="22" spans="1:15" ht="40.5" customHeight="1">
      <c r="A22" s="431"/>
      <c r="B22" s="432"/>
      <c r="C22" s="138" t="s">
        <v>509</v>
      </c>
      <c r="D22" s="191" t="s">
        <v>589</v>
      </c>
      <c r="E22" s="191" t="s">
        <v>589</v>
      </c>
      <c r="F22" s="191" t="s">
        <v>589</v>
      </c>
      <c r="G22" s="191" t="s">
        <v>589</v>
      </c>
      <c r="H22" s="191" t="s">
        <v>589</v>
      </c>
      <c r="I22" s="191" t="s">
        <v>589</v>
      </c>
      <c r="J22" s="191" t="s">
        <v>589</v>
      </c>
      <c r="K22" s="191" t="s">
        <v>589</v>
      </c>
      <c r="L22" s="191" t="s">
        <v>589</v>
      </c>
      <c r="M22" s="191" t="s">
        <v>589</v>
      </c>
      <c r="N22" s="191" t="s">
        <v>589</v>
      </c>
      <c r="O22" s="191" t="s">
        <v>589</v>
      </c>
    </row>
    <row r="23" spans="1:15" ht="28.5" customHeight="1">
      <c r="A23" s="431" t="s">
        <v>537</v>
      </c>
      <c r="B23" s="432" t="s">
        <v>508</v>
      </c>
      <c r="C23" s="138" t="s">
        <v>510</v>
      </c>
      <c r="D23" s="191" t="s">
        <v>589</v>
      </c>
      <c r="E23" s="191" t="s">
        <v>589</v>
      </c>
      <c r="F23" s="191" t="s">
        <v>589</v>
      </c>
      <c r="G23" s="191" t="s">
        <v>589</v>
      </c>
      <c r="H23" s="191" t="s">
        <v>589</v>
      </c>
      <c r="I23" s="191" t="s">
        <v>589</v>
      </c>
      <c r="J23" s="191" t="s">
        <v>589</v>
      </c>
      <c r="K23" s="191" t="s">
        <v>589</v>
      </c>
      <c r="L23" s="191" t="s">
        <v>589</v>
      </c>
      <c r="M23" s="191" t="s">
        <v>589</v>
      </c>
      <c r="N23" s="191" t="s">
        <v>589</v>
      </c>
      <c r="O23" s="191" t="s">
        <v>589</v>
      </c>
    </row>
    <row r="24" spans="1:15" ht="26.25" customHeight="1">
      <c r="A24" s="431"/>
      <c r="B24" s="432"/>
      <c r="C24" s="138" t="s">
        <v>509</v>
      </c>
      <c r="D24" s="191" t="s">
        <v>589</v>
      </c>
      <c r="E24" s="191" t="s">
        <v>589</v>
      </c>
      <c r="F24" s="191" t="s">
        <v>589</v>
      </c>
      <c r="G24" s="191" t="s">
        <v>589</v>
      </c>
      <c r="H24" s="191" t="s">
        <v>589</v>
      </c>
      <c r="I24" s="191" t="s">
        <v>589</v>
      </c>
      <c r="J24" s="191" t="s">
        <v>589</v>
      </c>
      <c r="K24" s="191" t="s">
        <v>589</v>
      </c>
      <c r="L24" s="191" t="s">
        <v>589</v>
      </c>
      <c r="M24" s="191" t="s">
        <v>589</v>
      </c>
      <c r="N24" s="191" t="s">
        <v>589</v>
      </c>
      <c r="O24" s="191" t="s">
        <v>589</v>
      </c>
    </row>
    <row r="25" spans="1:15" ht="25.5" customHeight="1">
      <c r="A25" s="431" t="s">
        <v>538</v>
      </c>
      <c r="B25" s="432" t="s">
        <v>523</v>
      </c>
      <c r="C25" s="138" t="s">
        <v>510</v>
      </c>
      <c r="D25" s="191" t="s">
        <v>589</v>
      </c>
      <c r="E25" s="191" t="s">
        <v>589</v>
      </c>
      <c r="F25" s="191" t="s">
        <v>589</v>
      </c>
      <c r="G25" s="191" t="s">
        <v>589</v>
      </c>
      <c r="H25" s="191" t="s">
        <v>589</v>
      </c>
      <c r="I25" s="191" t="s">
        <v>589</v>
      </c>
      <c r="J25" s="191" t="s">
        <v>589</v>
      </c>
      <c r="K25" s="191" t="s">
        <v>589</v>
      </c>
      <c r="L25" s="191" t="s">
        <v>589</v>
      </c>
      <c r="M25" s="191" t="s">
        <v>589</v>
      </c>
      <c r="N25" s="191" t="s">
        <v>589</v>
      </c>
      <c r="O25" s="191" t="s">
        <v>589</v>
      </c>
    </row>
    <row r="26" spans="1:15" ht="23.25" customHeight="1">
      <c r="A26" s="431"/>
      <c r="B26" s="432"/>
      <c r="C26" s="138" t="s">
        <v>509</v>
      </c>
      <c r="D26" s="191" t="s">
        <v>589</v>
      </c>
      <c r="E26" s="191" t="s">
        <v>589</v>
      </c>
      <c r="F26" s="191" t="s">
        <v>589</v>
      </c>
      <c r="G26" s="191" t="s">
        <v>589</v>
      </c>
      <c r="H26" s="191" t="s">
        <v>589</v>
      </c>
      <c r="I26" s="191" t="s">
        <v>589</v>
      </c>
      <c r="J26" s="191" t="s">
        <v>589</v>
      </c>
      <c r="K26" s="191" t="s">
        <v>589</v>
      </c>
      <c r="L26" s="191" t="s">
        <v>589</v>
      </c>
      <c r="M26" s="191" t="s">
        <v>589</v>
      </c>
      <c r="N26" s="191" t="s">
        <v>589</v>
      </c>
      <c r="O26" s="191" t="s">
        <v>589</v>
      </c>
    </row>
    <row r="27" spans="1:15" ht="29.25" customHeight="1">
      <c r="A27" s="431" t="s">
        <v>539</v>
      </c>
      <c r="B27" s="432" t="s">
        <v>524</v>
      </c>
      <c r="C27" s="138" t="s">
        <v>510</v>
      </c>
      <c r="D27" s="191" t="s">
        <v>589</v>
      </c>
      <c r="E27" s="191" t="s">
        <v>589</v>
      </c>
      <c r="F27" s="191" t="s">
        <v>589</v>
      </c>
      <c r="G27" s="191" t="s">
        <v>589</v>
      </c>
      <c r="H27" s="191" t="s">
        <v>589</v>
      </c>
      <c r="I27" s="191" t="s">
        <v>589</v>
      </c>
      <c r="J27" s="191" t="s">
        <v>589</v>
      </c>
      <c r="K27" s="191" t="s">
        <v>589</v>
      </c>
      <c r="L27" s="191" t="s">
        <v>589</v>
      </c>
      <c r="M27" s="191" t="s">
        <v>589</v>
      </c>
      <c r="N27" s="191" t="s">
        <v>589</v>
      </c>
      <c r="O27" s="191" t="s">
        <v>589</v>
      </c>
    </row>
    <row r="28" spans="1:15" ht="32.25" customHeight="1">
      <c r="A28" s="431"/>
      <c r="B28" s="432"/>
      <c r="C28" s="138" t="s">
        <v>509</v>
      </c>
      <c r="D28" s="191" t="s">
        <v>589</v>
      </c>
      <c r="E28" s="191" t="s">
        <v>589</v>
      </c>
      <c r="F28" s="191" t="s">
        <v>589</v>
      </c>
      <c r="G28" s="191" t="s">
        <v>589</v>
      </c>
      <c r="H28" s="191" t="s">
        <v>589</v>
      </c>
      <c r="I28" s="191" t="s">
        <v>589</v>
      </c>
      <c r="J28" s="191" t="s">
        <v>589</v>
      </c>
      <c r="K28" s="191" t="s">
        <v>589</v>
      </c>
      <c r="L28" s="191" t="s">
        <v>589</v>
      </c>
      <c r="M28" s="191" t="s">
        <v>589</v>
      </c>
      <c r="N28" s="191" t="s">
        <v>589</v>
      </c>
      <c r="O28" s="191" t="s">
        <v>589</v>
      </c>
    </row>
    <row r="29" spans="1:15" ht="24.75" customHeight="1">
      <c r="A29" s="431" t="s">
        <v>540</v>
      </c>
      <c r="B29" s="432" t="s">
        <v>525</v>
      </c>
      <c r="C29" s="138" t="s">
        <v>510</v>
      </c>
      <c r="D29" s="191" t="s">
        <v>589</v>
      </c>
      <c r="E29" s="191" t="s">
        <v>589</v>
      </c>
      <c r="F29" s="191" t="s">
        <v>589</v>
      </c>
      <c r="G29" s="191" t="s">
        <v>589</v>
      </c>
      <c r="H29" s="191" t="s">
        <v>589</v>
      </c>
      <c r="I29" s="191" t="s">
        <v>589</v>
      </c>
      <c r="J29" s="191" t="s">
        <v>589</v>
      </c>
      <c r="K29" s="191" t="s">
        <v>589</v>
      </c>
      <c r="L29" s="191" t="s">
        <v>589</v>
      </c>
      <c r="M29" s="191" t="s">
        <v>589</v>
      </c>
      <c r="N29" s="191" t="s">
        <v>589</v>
      </c>
      <c r="O29" s="191" t="s">
        <v>589</v>
      </c>
    </row>
    <row r="30" spans="1:15" ht="24.75" customHeight="1">
      <c r="A30" s="431"/>
      <c r="B30" s="432"/>
      <c r="C30" s="138" t="s">
        <v>509</v>
      </c>
      <c r="D30" s="191" t="s">
        <v>589</v>
      </c>
      <c r="E30" s="191" t="s">
        <v>589</v>
      </c>
      <c r="F30" s="191" t="s">
        <v>589</v>
      </c>
      <c r="G30" s="191" t="s">
        <v>589</v>
      </c>
      <c r="H30" s="191" t="s">
        <v>589</v>
      </c>
      <c r="I30" s="191" t="s">
        <v>589</v>
      </c>
      <c r="J30" s="191" t="s">
        <v>589</v>
      </c>
      <c r="K30" s="191" t="s">
        <v>589</v>
      </c>
      <c r="L30" s="191" t="s">
        <v>589</v>
      </c>
      <c r="M30" s="191" t="s">
        <v>589</v>
      </c>
      <c r="N30" s="191" t="s">
        <v>589</v>
      </c>
      <c r="O30" s="191" t="s">
        <v>589</v>
      </c>
    </row>
    <row r="31" spans="1:15" ht="39.75" customHeight="1">
      <c r="A31" s="431" t="s">
        <v>515</v>
      </c>
      <c r="B31" s="432" t="s">
        <v>526</v>
      </c>
      <c r="C31" s="138" t="s">
        <v>510</v>
      </c>
      <c r="D31" s="191" t="s">
        <v>589</v>
      </c>
      <c r="E31" s="191" t="s">
        <v>589</v>
      </c>
      <c r="F31" s="191" t="s">
        <v>589</v>
      </c>
      <c r="G31" s="191" t="s">
        <v>589</v>
      </c>
      <c r="H31" s="191" t="s">
        <v>589</v>
      </c>
      <c r="I31" s="191" t="s">
        <v>589</v>
      </c>
      <c r="J31" s="191" t="s">
        <v>589</v>
      </c>
      <c r="K31" s="191" t="s">
        <v>589</v>
      </c>
      <c r="L31" s="191" t="s">
        <v>589</v>
      </c>
      <c r="M31" s="191" t="s">
        <v>589</v>
      </c>
      <c r="N31" s="191" t="s">
        <v>589</v>
      </c>
      <c r="O31" s="191" t="s">
        <v>589</v>
      </c>
    </row>
    <row r="32" spans="1:15" ht="45" customHeight="1">
      <c r="A32" s="431"/>
      <c r="B32" s="432"/>
      <c r="C32" s="138" t="s">
        <v>509</v>
      </c>
      <c r="D32" s="191" t="s">
        <v>589</v>
      </c>
      <c r="E32" s="191" t="s">
        <v>589</v>
      </c>
      <c r="F32" s="191" t="s">
        <v>589</v>
      </c>
      <c r="G32" s="191" t="s">
        <v>589</v>
      </c>
      <c r="H32" s="191" t="s">
        <v>589</v>
      </c>
      <c r="I32" s="191" t="s">
        <v>589</v>
      </c>
      <c r="J32" s="191" t="s">
        <v>589</v>
      </c>
      <c r="K32" s="191" t="s">
        <v>589</v>
      </c>
      <c r="L32" s="191" t="s">
        <v>589</v>
      </c>
      <c r="M32" s="191" t="s">
        <v>589</v>
      </c>
      <c r="N32" s="191" t="s">
        <v>589</v>
      </c>
      <c r="O32" s="191" t="s">
        <v>589</v>
      </c>
    </row>
    <row r="33" spans="1:15" ht="28.5" customHeight="1">
      <c r="A33" s="431" t="s">
        <v>541</v>
      </c>
      <c r="B33" s="432" t="s">
        <v>508</v>
      </c>
      <c r="C33" s="138" t="s">
        <v>510</v>
      </c>
      <c r="D33" s="191" t="s">
        <v>589</v>
      </c>
      <c r="E33" s="191" t="s">
        <v>589</v>
      </c>
      <c r="F33" s="191" t="s">
        <v>589</v>
      </c>
      <c r="G33" s="191" t="s">
        <v>589</v>
      </c>
      <c r="H33" s="191" t="s">
        <v>589</v>
      </c>
      <c r="I33" s="191" t="s">
        <v>589</v>
      </c>
      <c r="J33" s="191" t="s">
        <v>589</v>
      </c>
      <c r="K33" s="191" t="s">
        <v>589</v>
      </c>
      <c r="L33" s="191" t="s">
        <v>589</v>
      </c>
      <c r="M33" s="191" t="s">
        <v>589</v>
      </c>
      <c r="N33" s="191" t="s">
        <v>589</v>
      </c>
      <c r="O33" s="191" t="s">
        <v>589</v>
      </c>
    </row>
    <row r="34" spans="1:15" ht="26.25" customHeight="1">
      <c r="A34" s="431"/>
      <c r="B34" s="432"/>
      <c r="C34" s="138" t="s">
        <v>509</v>
      </c>
      <c r="D34" s="191" t="s">
        <v>589</v>
      </c>
      <c r="E34" s="191" t="s">
        <v>589</v>
      </c>
      <c r="F34" s="191" t="s">
        <v>589</v>
      </c>
      <c r="G34" s="191" t="s">
        <v>589</v>
      </c>
      <c r="H34" s="191" t="s">
        <v>589</v>
      </c>
      <c r="I34" s="191" t="s">
        <v>589</v>
      </c>
      <c r="J34" s="191" t="s">
        <v>589</v>
      </c>
      <c r="K34" s="191" t="s">
        <v>589</v>
      </c>
      <c r="L34" s="191" t="s">
        <v>589</v>
      </c>
      <c r="M34" s="191" t="s">
        <v>589</v>
      </c>
      <c r="N34" s="191" t="s">
        <v>589</v>
      </c>
      <c r="O34" s="191" t="s">
        <v>589</v>
      </c>
    </row>
    <row r="35" spans="1:15" ht="30.75" customHeight="1">
      <c r="A35" s="431" t="s">
        <v>542</v>
      </c>
      <c r="B35" s="432" t="s">
        <v>523</v>
      </c>
      <c r="C35" s="138" t="s">
        <v>510</v>
      </c>
      <c r="D35" s="191" t="s">
        <v>589</v>
      </c>
      <c r="E35" s="191" t="s">
        <v>589</v>
      </c>
      <c r="F35" s="191" t="s">
        <v>589</v>
      </c>
      <c r="G35" s="191" t="s">
        <v>589</v>
      </c>
      <c r="H35" s="191" t="s">
        <v>589</v>
      </c>
      <c r="I35" s="191" t="s">
        <v>589</v>
      </c>
      <c r="J35" s="191" t="s">
        <v>589</v>
      </c>
      <c r="K35" s="191" t="s">
        <v>589</v>
      </c>
      <c r="L35" s="191" t="s">
        <v>589</v>
      </c>
      <c r="M35" s="191" t="s">
        <v>589</v>
      </c>
      <c r="N35" s="191" t="s">
        <v>589</v>
      </c>
      <c r="O35" s="191" t="s">
        <v>589</v>
      </c>
    </row>
    <row r="36" spans="1:15" ht="30.75" customHeight="1">
      <c r="A36" s="431"/>
      <c r="B36" s="432"/>
      <c r="C36" s="138" t="s">
        <v>509</v>
      </c>
      <c r="D36" s="191" t="s">
        <v>589</v>
      </c>
      <c r="E36" s="191" t="s">
        <v>589</v>
      </c>
      <c r="F36" s="191" t="s">
        <v>589</v>
      </c>
      <c r="G36" s="191" t="s">
        <v>589</v>
      </c>
      <c r="H36" s="191" t="s">
        <v>589</v>
      </c>
      <c r="I36" s="191" t="s">
        <v>589</v>
      </c>
      <c r="J36" s="191" t="s">
        <v>589</v>
      </c>
      <c r="K36" s="191" t="s">
        <v>589</v>
      </c>
      <c r="L36" s="191" t="s">
        <v>589</v>
      </c>
      <c r="M36" s="191" t="s">
        <v>589</v>
      </c>
      <c r="N36" s="191" t="s">
        <v>589</v>
      </c>
      <c r="O36" s="191" t="s">
        <v>589</v>
      </c>
    </row>
    <row r="37" spans="1:15" ht="30.75" customHeight="1">
      <c r="A37" s="431" t="s">
        <v>543</v>
      </c>
      <c r="B37" s="432" t="s">
        <v>524</v>
      </c>
      <c r="C37" s="138" t="s">
        <v>510</v>
      </c>
      <c r="D37" s="191" t="s">
        <v>589</v>
      </c>
      <c r="E37" s="191" t="s">
        <v>589</v>
      </c>
      <c r="F37" s="191" t="s">
        <v>589</v>
      </c>
      <c r="G37" s="191" t="s">
        <v>589</v>
      </c>
      <c r="H37" s="191" t="s">
        <v>589</v>
      </c>
      <c r="I37" s="191" t="s">
        <v>589</v>
      </c>
      <c r="J37" s="191" t="s">
        <v>589</v>
      </c>
      <c r="K37" s="191" t="s">
        <v>589</v>
      </c>
      <c r="L37" s="191" t="s">
        <v>589</v>
      </c>
      <c r="M37" s="191" t="s">
        <v>589</v>
      </c>
      <c r="N37" s="191" t="s">
        <v>589</v>
      </c>
      <c r="O37" s="191" t="s">
        <v>589</v>
      </c>
    </row>
    <row r="38" spans="1:15" ht="27.75" customHeight="1">
      <c r="A38" s="431"/>
      <c r="B38" s="432"/>
      <c r="C38" s="138" t="s">
        <v>509</v>
      </c>
      <c r="D38" s="191" t="s">
        <v>589</v>
      </c>
      <c r="E38" s="191" t="s">
        <v>589</v>
      </c>
      <c r="F38" s="191" t="s">
        <v>589</v>
      </c>
      <c r="G38" s="191" t="s">
        <v>589</v>
      </c>
      <c r="H38" s="191" t="s">
        <v>589</v>
      </c>
      <c r="I38" s="191" t="s">
        <v>589</v>
      </c>
      <c r="J38" s="191" t="s">
        <v>589</v>
      </c>
      <c r="K38" s="191" t="s">
        <v>589</v>
      </c>
      <c r="L38" s="191" t="s">
        <v>589</v>
      </c>
      <c r="M38" s="191" t="s">
        <v>589</v>
      </c>
      <c r="N38" s="191" t="s">
        <v>589</v>
      </c>
      <c r="O38" s="191" t="s">
        <v>589</v>
      </c>
    </row>
    <row r="39" spans="1:15" ht="30.75" customHeight="1">
      <c r="A39" s="431" t="s">
        <v>544</v>
      </c>
      <c r="B39" s="432" t="s">
        <v>525</v>
      </c>
      <c r="C39" s="138" t="s">
        <v>510</v>
      </c>
      <c r="D39" s="191" t="s">
        <v>589</v>
      </c>
      <c r="E39" s="191" t="s">
        <v>589</v>
      </c>
      <c r="F39" s="191" t="s">
        <v>589</v>
      </c>
      <c r="G39" s="191" t="s">
        <v>589</v>
      </c>
      <c r="H39" s="191" t="s">
        <v>589</v>
      </c>
      <c r="I39" s="191" t="s">
        <v>589</v>
      </c>
      <c r="J39" s="191" t="s">
        <v>589</v>
      </c>
      <c r="K39" s="191" t="s">
        <v>589</v>
      </c>
      <c r="L39" s="191" t="s">
        <v>589</v>
      </c>
      <c r="M39" s="191" t="s">
        <v>589</v>
      </c>
      <c r="N39" s="191" t="s">
        <v>589</v>
      </c>
      <c r="O39" s="191" t="s">
        <v>589</v>
      </c>
    </row>
    <row r="40" spans="1:15" ht="32.25" customHeight="1">
      <c r="A40" s="431"/>
      <c r="B40" s="432"/>
      <c r="C40" s="138" t="s">
        <v>509</v>
      </c>
      <c r="D40" s="191" t="s">
        <v>589</v>
      </c>
      <c r="E40" s="191" t="s">
        <v>589</v>
      </c>
      <c r="F40" s="191" t="s">
        <v>589</v>
      </c>
      <c r="G40" s="191" t="s">
        <v>589</v>
      </c>
      <c r="H40" s="191" t="s">
        <v>589</v>
      </c>
      <c r="I40" s="191" t="s">
        <v>589</v>
      </c>
      <c r="J40" s="191" t="s">
        <v>589</v>
      </c>
      <c r="K40" s="191" t="s">
        <v>589</v>
      </c>
      <c r="L40" s="191" t="s">
        <v>589</v>
      </c>
      <c r="M40" s="191" t="s">
        <v>589</v>
      </c>
      <c r="N40" s="191" t="s">
        <v>589</v>
      </c>
      <c r="O40" s="191" t="s">
        <v>589</v>
      </c>
    </row>
    <row r="41" spans="1:15" ht="40.5" customHeight="1">
      <c r="A41" s="431" t="s">
        <v>516</v>
      </c>
      <c r="B41" s="432" t="s">
        <v>527</v>
      </c>
      <c r="C41" s="138" t="s">
        <v>510</v>
      </c>
      <c r="D41" s="191" t="s">
        <v>589</v>
      </c>
      <c r="E41" s="191" t="s">
        <v>589</v>
      </c>
      <c r="F41" s="191" t="s">
        <v>589</v>
      </c>
      <c r="G41" s="191" t="s">
        <v>589</v>
      </c>
      <c r="H41" s="191" t="s">
        <v>589</v>
      </c>
      <c r="I41" s="191" t="s">
        <v>589</v>
      </c>
      <c r="J41" s="191" t="s">
        <v>589</v>
      </c>
      <c r="K41" s="191" t="s">
        <v>589</v>
      </c>
      <c r="L41" s="191" t="s">
        <v>589</v>
      </c>
      <c r="M41" s="191" t="s">
        <v>589</v>
      </c>
      <c r="N41" s="191" t="s">
        <v>589</v>
      </c>
      <c r="O41" s="191" t="s">
        <v>589</v>
      </c>
    </row>
    <row r="42" spans="1:15" ht="33" customHeight="1">
      <c r="A42" s="431"/>
      <c r="B42" s="432"/>
      <c r="C42" s="138" t="s">
        <v>509</v>
      </c>
      <c r="D42" s="191" t="s">
        <v>589</v>
      </c>
      <c r="E42" s="191" t="s">
        <v>589</v>
      </c>
      <c r="F42" s="191" t="s">
        <v>589</v>
      </c>
      <c r="G42" s="191" t="s">
        <v>589</v>
      </c>
      <c r="H42" s="191" t="s">
        <v>589</v>
      </c>
      <c r="I42" s="191" t="s">
        <v>589</v>
      </c>
      <c r="J42" s="191" t="s">
        <v>589</v>
      </c>
      <c r="K42" s="191" t="s">
        <v>589</v>
      </c>
      <c r="L42" s="191" t="s">
        <v>589</v>
      </c>
      <c r="M42" s="191" t="s">
        <v>589</v>
      </c>
      <c r="N42" s="191" t="s">
        <v>589</v>
      </c>
      <c r="O42" s="191" t="s">
        <v>589</v>
      </c>
    </row>
    <row r="43" spans="1:15" ht="27" customHeight="1">
      <c r="A43" s="431" t="s">
        <v>545</v>
      </c>
      <c r="B43" s="432" t="s">
        <v>508</v>
      </c>
      <c r="C43" s="138" t="s">
        <v>510</v>
      </c>
      <c r="D43" s="191" t="s">
        <v>589</v>
      </c>
      <c r="E43" s="191" t="s">
        <v>589</v>
      </c>
      <c r="F43" s="191" t="s">
        <v>589</v>
      </c>
      <c r="G43" s="191" t="s">
        <v>589</v>
      </c>
      <c r="H43" s="191" t="s">
        <v>589</v>
      </c>
      <c r="I43" s="191" t="s">
        <v>589</v>
      </c>
      <c r="J43" s="191" t="s">
        <v>589</v>
      </c>
      <c r="K43" s="191" t="s">
        <v>589</v>
      </c>
      <c r="L43" s="191" t="s">
        <v>589</v>
      </c>
      <c r="M43" s="191" t="s">
        <v>589</v>
      </c>
      <c r="N43" s="191" t="s">
        <v>589</v>
      </c>
      <c r="O43" s="191" t="s">
        <v>589</v>
      </c>
    </row>
    <row r="44" spans="1:15" ht="30.75" customHeight="1">
      <c r="A44" s="431"/>
      <c r="B44" s="432"/>
      <c r="C44" s="138" t="s">
        <v>509</v>
      </c>
      <c r="D44" s="191" t="s">
        <v>589</v>
      </c>
      <c r="E44" s="191" t="s">
        <v>589</v>
      </c>
      <c r="F44" s="191" t="s">
        <v>589</v>
      </c>
      <c r="G44" s="191" t="s">
        <v>589</v>
      </c>
      <c r="H44" s="191" t="s">
        <v>589</v>
      </c>
      <c r="I44" s="191" t="s">
        <v>589</v>
      </c>
      <c r="J44" s="191" t="s">
        <v>589</v>
      </c>
      <c r="K44" s="191" t="s">
        <v>589</v>
      </c>
      <c r="L44" s="191" t="s">
        <v>589</v>
      </c>
      <c r="M44" s="191" t="s">
        <v>589</v>
      </c>
      <c r="N44" s="191" t="s">
        <v>589</v>
      </c>
      <c r="O44" s="191" t="s">
        <v>589</v>
      </c>
    </row>
    <row r="45" spans="1:15" ht="30.75" customHeight="1">
      <c r="A45" s="431" t="s">
        <v>546</v>
      </c>
      <c r="B45" s="432" t="s">
        <v>523</v>
      </c>
      <c r="C45" s="138" t="s">
        <v>510</v>
      </c>
      <c r="D45" s="191" t="s">
        <v>589</v>
      </c>
      <c r="E45" s="191" t="s">
        <v>589</v>
      </c>
      <c r="F45" s="191" t="s">
        <v>589</v>
      </c>
      <c r="G45" s="191" t="s">
        <v>589</v>
      </c>
      <c r="H45" s="191" t="s">
        <v>589</v>
      </c>
      <c r="I45" s="191" t="s">
        <v>589</v>
      </c>
      <c r="J45" s="191" t="s">
        <v>589</v>
      </c>
      <c r="K45" s="191" t="s">
        <v>589</v>
      </c>
      <c r="L45" s="191" t="s">
        <v>589</v>
      </c>
      <c r="M45" s="191" t="s">
        <v>589</v>
      </c>
      <c r="N45" s="191" t="s">
        <v>589</v>
      </c>
      <c r="O45" s="191" t="s">
        <v>589</v>
      </c>
    </row>
    <row r="46" spans="1:15" ht="29.25" customHeight="1">
      <c r="A46" s="431"/>
      <c r="B46" s="432"/>
      <c r="C46" s="138" t="s">
        <v>509</v>
      </c>
      <c r="D46" s="191" t="s">
        <v>589</v>
      </c>
      <c r="E46" s="191" t="s">
        <v>589</v>
      </c>
      <c r="F46" s="191" t="s">
        <v>589</v>
      </c>
      <c r="G46" s="191" t="s">
        <v>589</v>
      </c>
      <c r="H46" s="191" t="s">
        <v>589</v>
      </c>
      <c r="I46" s="191" t="s">
        <v>589</v>
      </c>
      <c r="J46" s="191" t="s">
        <v>589</v>
      </c>
      <c r="K46" s="191" t="s">
        <v>589</v>
      </c>
      <c r="L46" s="191" t="s">
        <v>589</v>
      </c>
      <c r="M46" s="191" t="s">
        <v>589</v>
      </c>
      <c r="N46" s="191" t="s">
        <v>589</v>
      </c>
      <c r="O46" s="191" t="s">
        <v>589</v>
      </c>
    </row>
    <row r="47" spans="1:15" ht="31.5" customHeight="1">
      <c r="A47" s="431" t="s">
        <v>547</v>
      </c>
      <c r="B47" s="432" t="s">
        <v>524</v>
      </c>
      <c r="C47" s="138" t="s">
        <v>510</v>
      </c>
      <c r="D47" s="191" t="s">
        <v>589</v>
      </c>
      <c r="E47" s="191" t="s">
        <v>589</v>
      </c>
      <c r="F47" s="191" t="s">
        <v>589</v>
      </c>
      <c r="G47" s="191" t="s">
        <v>589</v>
      </c>
      <c r="H47" s="191" t="s">
        <v>589</v>
      </c>
      <c r="I47" s="191" t="s">
        <v>589</v>
      </c>
      <c r="J47" s="191" t="s">
        <v>589</v>
      </c>
      <c r="K47" s="191" t="s">
        <v>589</v>
      </c>
      <c r="L47" s="191" t="s">
        <v>589</v>
      </c>
      <c r="M47" s="191" t="s">
        <v>589</v>
      </c>
      <c r="N47" s="191" t="s">
        <v>589</v>
      </c>
      <c r="O47" s="191" t="s">
        <v>589</v>
      </c>
    </row>
    <row r="48" spans="1:15" ht="30.75" customHeight="1">
      <c r="A48" s="431"/>
      <c r="B48" s="432"/>
      <c r="C48" s="138" t="s">
        <v>509</v>
      </c>
      <c r="D48" s="191" t="s">
        <v>589</v>
      </c>
      <c r="E48" s="191" t="s">
        <v>589</v>
      </c>
      <c r="F48" s="191" t="s">
        <v>589</v>
      </c>
      <c r="G48" s="191" t="s">
        <v>589</v>
      </c>
      <c r="H48" s="191" t="s">
        <v>589</v>
      </c>
      <c r="I48" s="191" t="s">
        <v>589</v>
      </c>
      <c r="J48" s="191" t="s">
        <v>589</v>
      </c>
      <c r="K48" s="191" t="s">
        <v>589</v>
      </c>
      <c r="L48" s="191" t="s">
        <v>589</v>
      </c>
      <c r="M48" s="191" t="s">
        <v>589</v>
      </c>
      <c r="N48" s="191" t="s">
        <v>589</v>
      </c>
      <c r="O48" s="191" t="s">
        <v>589</v>
      </c>
    </row>
    <row r="49" spans="1:15" ht="27.75" customHeight="1">
      <c r="A49" s="431" t="s">
        <v>548</v>
      </c>
      <c r="B49" s="432" t="s">
        <v>525</v>
      </c>
      <c r="C49" s="138" t="s">
        <v>510</v>
      </c>
      <c r="D49" s="191" t="s">
        <v>589</v>
      </c>
      <c r="E49" s="191" t="s">
        <v>589</v>
      </c>
      <c r="F49" s="191" t="s">
        <v>589</v>
      </c>
      <c r="G49" s="191" t="s">
        <v>589</v>
      </c>
      <c r="H49" s="191" t="s">
        <v>589</v>
      </c>
      <c r="I49" s="191" t="s">
        <v>589</v>
      </c>
      <c r="J49" s="191" t="s">
        <v>589</v>
      </c>
      <c r="K49" s="191" t="s">
        <v>589</v>
      </c>
      <c r="L49" s="191" t="s">
        <v>589</v>
      </c>
      <c r="M49" s="191" t="s">
        <v>589</v>
      </c>
      <c r="N49" s="191" t="s">
        <v>589</v>
      </c>
      <c r="O49" s="191" t="s">
        <v>589</v>
      </c>
    </row>
    <row r="50" spans="1:15" ht="27.75" customHeight="1">
      <c r="A50" s="431"/>
      <c r="B50" s="432"/>
      <c r="C50" s="138" t="s">
        <v>509</v>
      </c>
      <c r="D50" s="191" t="s">
        <v>589</v>
      </c>
      <c r="E50" s="191" t="s">
        <v>589</v>
      </c>
      <c r="F50" s="191" t="s">
        <v>589</v>
      </c>
      <c r="G50" s="191" t="s">
        <v>589</v>
      </c>
      <c r="H50" s="191" t="s">
        <v>589</v>
      </c>
      <c r="I50" s="191" t="s">
        <v>589</v>
      </c>
      <c r="J50" s="191" t="s">
        <v>589</v>
      </c>
      <c r="K50" s="191" t="s">
        <v>589</v>
      </c>
      <c r="L50" s="191" t="s">
        <v>589</v>
      </c>
      <c r="M50" s="191" t="s">
        <v>589</v>
      </c>
      <c r="N50" s="191" t="s">
        <v>589</v>
      </c>
      <c r="O50" s="191" t="s">
        <v>589</v>
      </c>
    </row>
    <row r="51" spans="1:15" ht="102.75" customHeight="1">
      <c r="A51" s="139" t="s">
        <v>517</v>
      </c>
      <c r="B51" s="125" t="s">
        <v>599</v>
      </c>
      <c r="C51" s="138" t="s">
        <v>600</v>
      </c>
      <c r="D51" s="191" t="s">
        <v>589</v>
      </c>
      <c r="E51" s="191" t="s">
        <v>589</v>
      </c>
      <c r="F51" s="191" t="s">
        <v>589</v>
      </c>
      <c r="G51" s="191" t="s">
        <v>589</v>
      </c>
      <c r="H51" s="191" t="s">
        <v>589</v>
      </c>
      <c r="I51" s="191" t="s">
        <v>589</v>
      </c>
      <c r="J51" s="191" t="s">
        <v>589</v>
      </c>
      <c r="K51" s="191" t="s">
        <v>589</v>
      </c>
      <c r="L51" s="191" t="s">
        <v>589</v>
      </c>
      <c r="M51" s="191" t="s">
        <v>589</v>
      </c>
      <c r="N51" s="191" t="s">
        <v>589</v>
      </c>
      <c r="O51" s="191" t="s">
        <v>589</v>
      </c>
    </row>
    <row r="52" spans="1:15" ht="39.75" customHeight="1">
      <c r="A52" s="139" t="s">
        <v>549</v>
      </c>
      <c r="B52" s="125" t="s">
        <v>528</v>
      </c>
      <c r="C52" s="138" t="s">
        <v>600</v>
      </c>
      <c r="D52" s="191" t="s">
        <v>589</v>
      </c>
      <c r="E52" s="191" t="s">
        <v>589</v>
      </c>
      <c r="F52" s="191" t="s">
        <v>589</v>
      </c>
      <c r="G52" s="191" t="s">
        <v>589</v>
      </c>
      <c r="H52" s="191" t="s">
        <v>589</v>
      </c>
      <c r="I52" s="191" t="s">
        <v>589</v>
      </c>
      <c r="J52" s="191" t="s">
        <v>589</v>
      </c>
      <c r="K52" s="191" t="s">
        <v>589</v>
      </c>
      <c r="L52" s="191" t="s">
        <v>589</v>
      </c>
      <c r="M52" s="191" t="s">
        <v>589</v>
      </c>
      <c r="N52" s="191" t="s">
        <v>589</v>
      </c>
      <c r="O52" s="191" t="s">
        <v>589</v>
      </c>
    </row>
    <row r="53" spans="1:15" ht="47.25">
      <c r="A53" s="139" t="s">
        <v>550</v>
      </c>
      <c r="B53" s="125" t="s">
        <v>529</v>
      </c>
      <c r="C53" s="138" t="s">
        <v>600</v>
      </c>
      <c r="D53" s="191" t="s">
        <v>589</v>
      </c>
      <c r="E53" s="191" t="s">
        <v>589</v>
      </c>
      <c r="F53" s="191" t="s">
        <v>589</v>
      </c>
      <c r="G53" s="191" t="s">
        <v>589</v>
      </c>
      <c r="H53" s="191" t="s">
        <v>589</v>
      </c>
      <c r="I53" s="191" t="s">
        <v>589</v>
      </c>
      <c r="J53" s="191" t="s">
        <v>589</v>
      </c>
      <c r="K53" s="191" t="s">
        <v>589</v>
      </c>
      <c r="L53" s="191" t="s">
        <v>589</v>
      </c>
      <c r="M53" s="191" t="s">
        <v>589</v>
      </c>
      <c r="N53" s="191" t="s">
        <v>589</v>
      </c>
      <c r="O53" s="191" t="s">
        <v>589</v>
      </c>
    </row>
    <row r="54" spans="1:15" ht="54.75" customHeight="1">
      <c r="A54" s="139" t="s">
        <v>551</v>
      </c>
      <c r="B54" s="125" t="s">
        <v>530</v>
      </c>
      <c r="C54" s="138" t="s">
        <v>600</v>
      </c>
      <c r="D54" s="191" t="s">
        <v>589</v>
      </c>
      <c r="E54" s="191" t="s">
        <v>589</v>
      </c>
      <c r="F54" s="191" t="s">
        <v>589</v>
      </c>
      <c r="G54" s="191" t="s">
        <v>589</v>
      </c>
      <c r="H54" s="191" t="s">
        <v>589</v>
      </c>
      <c r="I54" s="191" t="s">
        <v>589</v>
      </c>
      <c r="J54" s="191" t="s">
        <v>589</v>
      </c>
      <c r="K54" s="191" t="s">
        <v>589</v>
      </c>
      <c r="L54" s="191" t="s">
        <v>589</v>
      </c>
      <c r="M54" s="191" t="s">
        <v>589</v>
      </c>
      <c r="N54" s="191" t="s">
        <v>589</v>
      </c>
      <c r="O54" s="191" t="s">
        <v>589</v>
      </c>
    </row>
    <row r="55" spans="1:15" ht="48.75" customHeight="1">
      <c r="A55" s="139" t="s">
        <v>552</v>
      </c>
      <c r="B55" s="125" t="s">
        <v>531</v>
      </c>
      <c r="C55" s="138" t="s">
        <v>600</v>
      </c>
      <c r="D55" s="191" t="s">
        <v>589</v>
      </c>
      <c r="E55" s="191" t="s">
        <v>589</v>
      </c>
      <c r="F55" s="191" t="s">
        <v>589</v>
      </c>
      <c r="G55" s="191" t="s">
        <v>589</v>
      </c>
      <c r="H55" s="191" t="s">
        <v>589</v>
      </c>
      <c r="I55" s="191" t="s">
        <v>589</v>
      </c>
      <c r="J55" s="191" t="s">
        <v>589</v>
      </c>
      <c r="K55" s="191" t="s">
        <v>589</v>
      </c>
      <c r="L55" s="191" t="s">
        <v>589</v>
      </c>
      <c r="M55" s="191" t="s">
        <v>589</v>
      </c>
      <c r="N55" s="191" t="s">
        <v>589</v>
      </c>
      <c r="O55" s="191" t="s">
        <v>589</v>
      </c>
    </row>
    <row r="56" spans="1:15" ht="29.25" customHeight="1">
      <c r="A56" s="431" t="s">
        <v>553</v>
      </c>
      <c r="B56" s="432" t="s">
        <v>598</v>
      </c>
      <c r="C56" s="138" t="s">
        <v>2</v>
      </c>
      <c r="D56" s="191" t="s">
        <v>589</v>
      </c>
      <c r="E56" s="191" t="s">
        <v>589</v>
      </c>
      <c r="F56" s="191" t="s">
        <v>589</v>
      </c>
      <c r="G56" s="191" t="s">
        <v>589</v>
      </c>
      <c r="H56" s="191" t="s">
        <v>589</v>
      </c>
      <c r="I56" s="191" t="s">
        <v>589</v>
      </c>
      <c r="J56" s="191" t="s">
        <v>589</v>
      </c>
      <c r="K56" s="191" t="s">
        <v>589</v>
      </c>
      <c r="L56" s="191" t="s">
        <v>589</v>
      </c>
      <c r="M56" s="191" t="s">
        <v>589</v>
      </c>
      <c r="N56" s="191" t="s">
        <v>589</v>
      </c>
      <c r="O56" s="191" t="s">
        <v>589</v>
      </c>
    </row>
    <row r="57" spans="1:15" ht="27.75" customHeight="1">
      <c r="A57" s="431"/>
      <c r="B57" s="432"/>
      <c r="C57" s="138" t="s">
        <v>504</v>
      </c>
      <c r="D57" s="191" t="s">
        <v>589</v>
      </c>
      <c r="E57" s="191" t="s">
        <v>589</v>
      </c>
      <c r="F57" s="191" t="s">
        <v>589</v>
      </c>
      <c r="G57" s="191" t="s">
        <v>589</v>
      </c>
      <c r="H57" s="191" t="s">
        <v>589</v>
      </c>
      <c r="I57" s="191" t="s">
        <v>589</v>
      </c>
      <c r="J57" s="191" t="s">
        <v>589</v>
      </c>
      <c r="K57" s="191" t="s">
        <v>589</v>
      </c>
      <c r="L57" s="191" t="s">
        <v>589</v>
      </c>
      <c r="M57" s="191" t="s">
        <v>589</v>
      </c>
      <c r="N57" s="191" t="s">
        <v>589</v>
      </c>
      <c r="O57" s="191" t="s">
        <v>589</v>
      </c>
    </row>
    <row r="58" spans="1:15" ht="27.75" customHeight="1">
      <c r="A58" s="431"/>
      <c r="B58" s="432"/>
      <c r="C58" s="138" t="s">
        <v>505</v>
      </c>
      <c r="D58" s="191" t="s">
        <v>589</v>
      </c>
      <c r="E58" s="191" t="s">
        <v>589</v>
      </c>
      <c r="F58" s="191" t="s">
        <v>589</v>
      </c>
      <c r="G58" s="191" t="s">
        <v>589</v>
      </c>
      <c r="H58" s="191" t="s">
        <v>589</v>
      </c>
      <c r="I58" s="191" t="s">
        <v>589</v>
      </c>
      <c r="J58" s="191" t="s">
        <v>589</v>
      </c>
      <c r="K58" s="191" t="s">
        <v>589</v>
      </c>
      <c r="L58" s="191" t="s">
        <v>589</v>
      </c>
      <c r="M58" s="191" t="s">
        <v>589</v>
      </c>
      <c r="N58" s="191" t="s">
        <v>589</v>
      </c>
      <c r="O58" s="191" t="s">
        <v>589</v>
      </c>
    </row>
    <row r="59" spans="1:15" ht="24" customHeight="1">
      <c r="A59" s="431"/>
      <c r="B59" s="432"/>
      <c r="C59" s="138" t="s">
        <v>601</v>
      </c>
      <c r="D59" s="191" t="s">
        <v>589</v>
      </c>
      <c r="E59" s="191" t="s">
        <v>589</v>
      </c>
      <c r="F59" s="191" t="s">
        <v>589</v>
      </c>
      <c r="G59" s="191" t="s">
        <v>589</v>
      </c>
      <c r="H59" s="191" t="s">
        <v>589</v>
      </c>
      <c r="I59" s="191" t="s">
        <v>589</v>
      </c>
      <c r="J59" s="191" t="s">
        <v>589</v>
      </c>
      <c r="K59" s="191" t="s">
        <v>589</v>
      </c>
      <c r="L59" s="191" t="s">
        <v>589</v>
      </c>
      <c r="M59" s="191" t="s">
        <v>589</v>
      </c>
      <c r="N59" s="191" t="s">
        <v>589</v>
      </c>
      <c r="O59" s="191" t="s">
        <v>589</v>
      </c>
    </row>
    <row r="60" spans="1:15" ht="15.75">
      <c r="A60" s="431" t="s">
        <v>554</v>
      </c>
      <c r="B60" s="432" t="s">
        <v>523</v>
      </c>
      <c r="C60" s="138" t="s">
        <v>2</v>
      </c>
      <c r="D60" s="191" t="s">
        <v>589</v>
      </c>
      <c r="E60" s="191" t="s">
        <v>589</v>
      </c>
      <c r="F60" s="191" t="s">
        <v>589</v>
      </c>
      <c r="G60" s="191" t="s">
        <v>589</v>
      </c>
      <c r="H60" s="191" t="s">
        <v>589</v>
      </c>
      <c r="I60" s="191" t="s">
        <v>589</v>
      </c>
      <c r="J60" s="191" t="s">
        <v>589</v>
      </c>
      <c r="K60" s="191" t="s">
        <v>589</v>
      </c>
      <c r="L60" s="191" t="s">
        <v>589</v>
      </c>
      <c r="M60" s="191" t="s">
        <v>589</v>
      </c>
      <c r="N60" s="191" t="s">
        <v>589</v>
      </c>
      <c r="O60" s="191" t="s">
        <v>589</v>
      </c>
    </row>
    <row r="61" spans="1:15" ht="15.75">
      <c r="A61" s="431"/>
      <c r="B61" s="432"/>
      <c r="C61" s="138" t="s">
        <v>504</v>
      </c>
      <c r="D61" s="191" t="s">
        <v>589</v>
      </c>
      <c r="E61" s="191" t="s">
        <v>589</v>
      </c>
      <c r="F61" s="191" t="s">
        <v>589</v>
      </c>
      <c r="G61" s="191" t="s">
        <v>589</v>
      </c>
      <c r="H61" s="191" t="s">
        <v>589</v>
      </c>
      <c r="I61" s="191" t="s">
        <v>589</v>
      </c>
      <c r="J61" s="191" t="s">
        <v>589</v>
      </c>
      <c r="K61" s="191" t="s">
        <v>589</v>
      </c>
      <c r="L61" s="191" t="s">
        <v>589</v>
      </c>
      <c r="M61" s="191" t="s">
        <v>589</v>
      </c>
      <c r="N61" s="191" t="s">
        <v>589</v>
      </c>
      <c r="O61" s="191" t="s">
        <v>589</v>
      </c>
    </row>
    <row r="62" spans="1:15" ht="15.75">
      <c r="A62" s="431"/>
      <c r="B62" s="432"/>
      <c r="C62" s="138" t="s">
        <v>505</v>
      </c>
      <c r="D62" s="191" t="s">
        <v>589</v>
      </c>
      <c r="E62" s="191" t="s">
        <v>589</v>
      </c>
      <c r="F62" s="191" t="s">
        <v>589</v>
      </c>
      <c r="G62" s="191" t="s">
        <v>589</v>
      </c>
      <c r="H62" s="191" t="s">
        <v>589</v>
      </c>
      <c r="I62" s="191" t="s">
        <v>589</v>
      </c>
      <c r="J62" s="191" t="s">
        <v>589</v>
      </c>
      <c r="K62" s="191" t="s">
        <v>589</v>
      </c>
      <c r="L62" s="191" t="s">
        <v>589</v>
      </c>
      <c r="M62" s="191" t="s">
        <v>589</v>
      </c>
      <c r="N62" s="191" t="s">
        <v>589</v>
      </c>
      <c r="O62" s="191" t="s">
        <v>589</v>
      </c>
    </row>
    <row r="63" spans="1:15" ht="18.75">
      <c r="A63" s="431"/>
      <c r="B63" s="432"/>
      <c r="C63" s="138" t="s">
        <v>601</v>
      </c>
      <c r="D63" s="191" t="s">
        <v>589</v>
      </c>
      <c r="E63" s="191" t="s">
        <v>589</v>
      </c>
      <c r="F63" s="191" t="s">
        <v>589</v>
      </c>
      <c r="G63" s="191" t="s">
        <v>589</v>
      </c>
      <c r="H63" s="191" t="s">
        <v>589</v>
      </c>
      <c r="I63" s="191" t="s">
        <v>589</v>
      </c>
      <c r="J63" s="191" t="s">
        <v>589</v>
      </c>
      <c r="K63" s="191" t="s">
        <v>589</v>
      </c>
      <c r="L63" s="191" t="s">
        <v>589</v>
      </c>
      <c r="M63" s="191" t="s">
        <v>589</v>
      </c>
      <c r="N63" s="191" t="s">
        <v>589</v>
      </c>
      <c r="O63" s="191" t="s">
        <v>589</v>
      </c>
    </row>
    <row r="64" spans="1:15" ht="15.75">
      <c r="A64" s="431" t="s">
        <v>555</v>
      </c>
      <c r="B64" s="432" t="s">
        <v>524</v>
      </c>
      <c r="C64" s="138" t="s">
        <v>2</v>
      </c>
      <c r="D64" s="191" t="s">
        <v>589</v>
      </c>
      <c r="E64" s="191" t="s">
        <v>589</v>
      </c>
      <c r="F64" s="191" t="s">
        <v>589</v>
      </c>
      <c r="G64" s="191" t="s">
        <v>589</v>
      </c>
      <c r="H64" s="191" t="s">
        <v>589</v>
      </c>
      <c r="I64" s="191" t="s">
        <v>589</v>
      </c>
      <c r="J64" s="191" t="s">
        <v>589</v>
      </c>
      <c r="K64" s="191" t="s">
        <v>589</v>
      </c>
      <c r="L64" s="191" t="s">
        <v>589</v>
      </c>
      <c r="M64" s="191" t="s">
        <v>589</v>
      </c>
      <c r="N64" s="191" t="s">
        <v>589</v>
      </c>
      <c r="O64" s="191" t="s">
        <v>589</v>
      </c>
    </row>
    <row r="65" spans="1:15" ht="15.75">
      <c r="A65" s="431"/>
      <c r="B65" s="432"/>
      <c r="C65" s="138" t="s">
        <v>504</v>
      </c>
      <c r="D65" s="191" t="s">
        <v>589</v>
      </c>
      <c r="E65" s="191" t="s">
        <v>589</v>
      </c>
      <c r="F65" s="191" t="s">
        <v>589</v>
      </c>
      <c r="G65" s="191" t="s">
        <v>589</v>
      </c>
      <c r="H65" s="191" t="s">
        <v>589</v>
      </c>
      <c r="I65" s="191" t="s">
        <v>589</v>
      </c>
      <c r="J65" s="191" t="s">
        <v>589</v>
      </c>
      <c r="K65" s="191" t="s">
        <v>589</v>
      </c>
      <c r="L65" s="191" t="s">
        <v>589</v>
      </c>
      <c r="M65" s="191" t="s">
        <v>589</v>
      </c>
      <c r="N65" s="191" t="s">
        <v>589</v>
      </c>
      <c r="O65" s="191" t="s">
        <v>589</v>
      </c>
    </row>
    <row r="66" spans="1:15" ht="15.75">
      <c r="A66" s="431"/>
      <c r="B66" s="432"/>
      <c r="C66" s="138" t="s">
        <v>505</v>
      </c>
      <c r="D66" s="191" t="s">
        <v>589</v>
      </c>
      <c r="E66" s="191" t="s">
        <v>589</v>
      </c>
      <c r="F66" s="191" t="s">
        <v>589</v>
      </c>
      <c r="G66" s="191" t="s">
        <v>589</v>
      </c>
      <c r="H66" s="191" t="s">
        <v>589</v>
      </c>
      <c r="I66" s="191" t="s">
        <v>589</v>
      </c>
      <c r="J66" s="191" t="s">
        <v>589</v>
      </c>
      <c r="K66" s="191" t="s">
        <v>589</v>
      </c>
      <c r="L66" s="191" t="s">
        <v>589</v>
      </c>
      <c r="M66" s="191" t="s">
        <v>589</v>
      </c>
      <c r="N66" s="191" t="s">
        <v>589</v>
      </c>
      <c r="O66" s="191" t="s">
        <v>589</v>
      </c>
    </row>
    <row r="67" spans="1:15" ht="18.75">
      <c r="A67" s="431"/>
      <c r="B67" s="432"/>
      <c r="C67" s="138" t="s">
        <v>601</v>
      </c>
      <c r="D67" s="191" t="s">
        <v>589</v>
      </c>
      <c r="E67" s="191" t="s">
        <v>589</v>
      </c>
      <c r="F67" s="191" t="s">
        <v>589</v>
      </c>
      <c r="G67" s="191" t="s">
        <v>589</v>
      </c>
      <c r="H67" s="191" t="s">
        <v>589</v>
      </c>
      <c r="I67" s="191" t="s">
        <v>589</v>
      </c>
      <c r="J67" s="191" t="s">
        <v>589</v>
      </c>
      <c r="K67" s="191" t="s">
        <v>589</v>
      </c>
      <c r="L67" s="191" t="s">
        <v>589</v>
      </c>
      <c r="M67" s="191" t="s">
        <v>589</v>
      </c>
      <c r="N67" s="191" t="s">
        <v>589</v>
      </c>
      <c r="O67" s="191" t="s">
        <v>589</v>
      </c>
    </row>
    <row r="68" spans="1:15" ht="15.75">
      <c r="A68" s="431" t="s">
        <v>556</v>
      </c>
      <c r="B68" s="432" t="s">
        <v>525</v>
      </c>
      <c r="C68" s="138" t="s">
        <v>2</v>
      </c>
      <c r="D68" s="191" t="s">
        <v>589</v>
      </c>
      <c r="E68" s="191" t="s">
        <v>589</v>
      </c>
      <c r="F68" s="191" t="s">
        <v>589</v>
      </c>
      <c r="G68" s="191" t="s">
        <v>589</v>
      </c>
      <c r="H68" s="191" t="s">
        <v>589</v>
      </c>
      <c r="I68" s="191" t="s">
        <v>589</v>
      </c>
      <c r="J68" s="191" t="s">
        <v>589</v>
      </c>
      <c r="K68" s="191" t="s">
        <v>589</v>
      </c>
      <c r="L68" s="191" t="s">
        <v>589</v>
      </c>
      <c r="M68" s="191" t="s">
        <v>589</v>
      </c>
      <c r="N68" s="191" t="s">
        <v>589</v>
      </c>
      <c r="O68" s="191" t="s">
        <v>589</v>
      </c>
    </row>
    <row r="69" spans="1:15" ht="15.75">
      <c r="A69" s="431"/>
      <c r="B69" s="432"/>
      <c r="C69" s="138" t="s">
        <v>504</v>
      </c>
      <c r="D69" s="191" t="s">
        <v>589</v>
      </c>
      <c r="E69" s="191" t="s">
        <v>589</v>
      </c>
      <c r="F69" s="191" t="s">
        <v>589</v>
      </c>
      <c r="G69" s="191" t="s">
        <v>589</v>
      </c>
      <c r="H69" s="191" t="s">
        <v>589</v>
      </c>
      <c r="I69" s="191" t="s">
        <v>589</v>
      </c>
      <c r="J69" s="191" t="s">
        <v>589</v>
      </c>
      <c r="K69" s="191" t="s">
        <v>589</v>
      </c>
      <c r="L69" s="191" t="s">
        <v>589</v>
      </c>
      <c r="M69" s="191" t="s">
        <v>589</v>
      </c>
      <c r="N69" s="191" t="s">
        <v>589</v>
      </c>
      <c r="O69" s="191" t="s">
        <v>589</v>
      </c>
    </row>
    <row r="70" spans="1:15" ht="29.25" customHeight="1">
      <c r="A70" s="431"/>
      <c r="B70" s="432"/>
      <c r="C70" s="138" t="s">
        <v>505</v>
      </c>
      <c r="D70" s="191" t="s">
        <v>589</v>
      </c>
      <c r="E70" s="191" t="s">
        <v>589</v>
      </c>
      <c r="F70" s="191" t="s">
        <v>589</v>
      </c>
      <c r="G70" s="191" t="s">
        <v>589</v>
      </c>
      <c r="H70" s="191" t="s">
        <v>589</v>
      </c>
      <c r="I70" s="191" t="s">
        <v>589</v>
      </c>
      <c r="J70" s="191" t="s">
        <v>589</v>
      </c>
      <c r="K70" s="191" t="s">
        <v>589</v>
      </c>
      <c r="L70" s="191" t="s">
        <v>589</v>
      </c>
      <c r="M70" s="191" t="s">
        <v>589</v>
      </c>
      <c r="N70" s="191" t="s">
        <v>589</v>
      </c>
      <c r="O70" s="191" t="s">
        <v>589</v>
      </c>
    </row>
    <row r="71" spans="1:15" ht="25.5" customHeight="1">
      <c r="A71" s="431"/>
      <c r="B71" s="432"/>
      <c r="C71" s="138" t="s">
        <v>601</v>
      </c>
      <c r="D71" s="191" t="s">
        <v>589</v>
      </c>
      <c r="E71" s="191" t="s">
        <v>589</v>
      </c>
      <c r="F71" s="191" t="s">
        <v>589</v>
      </c>
      <c r="G71" s="191" t="s">
        <v>589</v>
      </c>
      <c r="H71" s="191" t="s">
        <v>589</v>
      </c>
      <c r="I71" s="191" t="s">
        <v>589</v>
      </c>
      <c r="J71" s="191" t="s">
        <v>589</v>
      </c>
      <c r="K71" s="191" t="s">
        <v>589</v>
      </c>
      <c r="L71" s="191" t="s">
        <v>589</v>
      </c>
      <c r="M71" s="191" t="s">
        <v>589</v>
      </c>
      <c r="N71" s="191" t="s">
        <v>589</v>
      </c>
      <c r="O71" s="191" t="s">
        <v>589</v>
      </c>
    </row>
    <row r="72" spans="1:15" ht="27.75" customHeight="1">
      <c r="A72" s="431" t="s">
        <v>557</v>
      </c>
      <c r="B72" s="432" t="s">
        <v>597</v>
      </c>
      <c r="C72" s="138" t="s">
        <v>2</v>
      </c>
      <c r="D72" s="191" t="s">
        <v>589</v>
      </c>
      <c r="E72" s="191" t="s">
        <v>589</v>
      </c>
      <c r="F72" s="191" t="s">
        <v>589</v>
      </c>
      <c r="G72" s="191" t="s">
        <v>589</v>
      </c>
      <c r="H72" s="191" t="s">
        <v>589</v>
      </c>
      <c r="I72" s="191" t="s">
        <v>589</v>
      </c>
      <c r="J72" s="191" t="s">
        <v>589</v>
      </c>
      <c r="K72" s="191" t="s">
        <v>589</v>
      </c>
      <c r="L72" s="191" t="s">
        <v>589</v>
      </c>
      <c r="M72" s="191" t="s">
        <v>589</v>
      </c>
      <c r="N72" s="191" t="s">
        <v>589</v>
      </c>
      <c r="O72" s="191" t="s">
        <v>589</v>
      </c>
    </row>
    <row r="73" spans="1:15" ht="28.5" customHeight="1">
      <c r="A73" s="431"/>
      <c r="B73" s="432"/>
      <c r="C73" s="138" t="s">
        <v>504</v>
      </c>
      <c r="D73" s="191" t="s">
        <v>589</v>
      </c>
      <c r="E73" s="191" t="s">
        <v>589</v>
      </c>
      <c r="F73" s="191" t="s">
        <v>589</v>
      </c>
      <c r="G73" s="191" t="s">
        <v>589</v>
      </c>
      <c r="H73" s="191" t="s">
        <v>589</v>
      </c>
      <c r="I73" s="191" t="s">
        <v>589</v>
      </c>
      <c r="J73" s="191" t="s">
        <v>589</v>
      </c>
      <c r="K73" s="191" t="s">
        <v>589</v>
      </c>
      <c r="L73" s="191" t="s">
        <v>589</v>
      </c>
      <c r="M73" s="191" t="s">
        <v>589</v>
      </c>
      <c r="N73" s="191" t="s">
        <v>589</v>
      </c>
      <c r="O73" s="191" t="s">
        <v>589</v>
      </c>
    </row>
    <row r="74" spans="1:15" ht="24" customHeight="1">
      <c r="A74" s="431"/>
      <c r="B74" s="432"/>
      <c r="C74" s="138" t="s">
        <v>505</v>
      </c>
      <c r="D74" s="191" t="s">
        <v>589</v>
      </c>
      <c r="E74" s="191" t="s">
        <v>589</v>
      </c>
      <c r="F74" s="191" t="s">
        <v>589</v>
      </c>
      <c r="G74" s="191" t="s">
        <v>589</v>
      </c>
      <c r="H74" s="191" t="s">
        <v>589</v>
      </c>
      <c r="I74" s="191" t="s">
        <v>589</v>
      </c>
      <c r="J74" s="191" t="s">
        <v>589</v>
      </c>
      <c r="K74" s="191" t="s">
        <v>589</v>
      </c>
      <c r="L74" s="191" t="s">
        <v>589</v>
      </c>
      <c r="M74" s="191" t="s">
        <v>589</v>
      </c>
      <c r="N74" s="191" t="s">
        <v>589</v>
      </c>
      <c r="O74" s="191" t="s">
        <v>589</v>
      </c>
    </row>
    <row r="75" spans="1:15" ht="21.75" customHeight="1">
      <c r="A75" s="431"/>
      <c r="B75" s="432"/>
      <c r="C75" s="138" t="s">
        <v>601</v>
      </c>
      <c r="D75" s="191" t="s">
        <v>589</v>
      </c>
      <c r="E75" s="191" t="s">
        <v>589</v>
      </c>
      <c r="F75" s="191" t="s">
        <v>589</v>
      </c>
      <c r="G75" s="191" t="s">
        <v>589</v>
      </c>
      <c r="H75" s="191" t="s">
        <v>589</v>
      </c>
      <c r="I75" s="191" t="s">
        <v>589</v>
      </c>
      <c r="J75" s="191" t="s">
        <v>589</v>
      </c>
      <c r="K75" s="191" t="s">
        <v>589</v>
      </c>
      <c r="L75" s="191" t="s">
        <v>589</v>
      </c>
      <c r="M75" s="191" t="s">
        <v>589</v>
      </c>
      <c r="N75" s="191" t="s">
        <v>589</v>
      </c>
      <c r="O75" s="191" t="s">
        <v>589</v>
      </c>
    </row>
    <row r="76" spans="1:15" ht="15.75">
      <c r="A76" s="431" t="s">
        <v>558</v>
      </c>
      <c r="B76" s="432" t="s">
        <v>523</v>
      </c>
      <c r="C76" s="138" t="s">
        <v>2</v>
      </c>
      <c r="D76" s="191" t="s">
        <v>589</v>
      </c>
      <c r="E76" s="191" t="s">
        <v>589</v>
      </c>
      <c r="F76" s="191" t="s">
        <v>589</v>
      </c>
      <c r="G76" s="191" t="s">
        <v>589</v>
      </c>
      <c r="H76" s="191" t="s">
        <v>589</v>
      </c>
      <c r="I76" s="191" t="s">
        <v>589</v>
      </c>
      <c r="J76" s="191" t="s">
        <v>589</v>
      </c>
      <c r="K76" s="191" t="s">
        <v>589</v>
      </c>
      <c r="L76" s="191" t="s">
        <v>589</v>
      </c>
      <c r="M76" s="191" t="s">
        <v>589</v>
      </c>
      <c r="N76" s="191" t="s">
        <v>589</v>
      </c>
      <c r="O76" s="191" t="s">
        <v>589</v>
      </c>
    </row>
    <row r="77" spans="1:15" ht="15.75">
      <c r="A77" s="431"/>
      <c r="B77" s="432"/>
      <c r="C77" s="138" t="s">
        <v>504</v>
      </c>
      <c r="D77" s="191" t="s">
        <v>589</v>
      </c>
      <c r="E77" s="191" t="s">
        <v>589</v>
      </c>
      <c r="F77" s="191" t="s">
        <v>589</v>
      </c>
      <c r="G77" s="191" t="s">
        <v>589</v>
      </c>
      <c r="H77" s="191" t="s">
        <v>589</v>
      </c>
      <c r="I77" s="191" t="s">
        <v>589</v>
      </c>
      <c r="J77" s="191" t="s">
        <v>589</v>
      </c>
      <c r="K77" s="191" t="s">
        <v>589</v>
      </c>
      <c r="L77" s="191" t="s">
        <v>589</v>
      </c>
      <c r="M77" s="191" t="s">
        <v>589</v>
      </c>
      <c r="N77" s="191" t="s">
        <v>589</v>
      </c>
      <c r="O77" s="191" t="s">
        <v>589</v>
      </c>
    </row>
    <row r="78" spans="1:15" ht="15.75">
      <c r="A78" s="431"/>
      <c r="B78" s="432"/>
      <c r="C78" s="138" t="s">
        <v>505</v>
      </c>
      <c r="D78" s="191" t="s">
        <v>589</v>
      </c>
      <c r="E78" s="191" t="s">
        <v>589</v>
      </c>
      <c r="F78" s="191" t="s">
        <v>589</v>
      </c>
      <c r="G78" s="191" t="s">
        <v>589</v>
      </c>
      <c r="H78" s="191" t="s">
        <v>589</v>
      </c>
      <c r="I78" s="191" t="s">
        <v>589</v>
      </c>
      <c r="J78" s="191" t="s">
        <v>589</v>
      </c>
      <c r="K78" s="191" t="s">
        <v>589</v>
      </c>
      <c r="L78" s="191" t="s">
        <v>589</v>
      </c>
      <c r="M78" s="191" t="s">
        <v>589</v>
      </c>
      <c r="N78" s="191" t="s">
        <v>589</v>
      </c>
      <c r="O78" s="191" t="s">
        <v>589</v>
      </c>
    </row>
    <row r="79" spans="1:15" ht="15.75">
      <c r="A79" s="431"/>
      <c r="B79" s="432"/>
      <c r="C79" s="138" t="s">
        <v>140</v>
      </c>
      <c r="D79" s="191" t="s">
        <v>589</v>
      </c>
      <c r="E79" s="191" t="s">
        <v>589</v>
      </c>
      <c r="F79" s="191" t="s">
        <v>589</v>
      </c>
      <c r="G79" s="191" t="s">
        <v>589</v>
      </c>
      <c r="H79" s="191" t="s">
        <v>589</v>
      </c>
      <c r="I79" s="191" t="s">
        <v>589</v>
      </c>
      <c r="J79" s="191" t="s">
        <v>589</v>
      </c>
      <c r="K79" s="191" t="s">
        <v>589</v>
      </c>
      <c r="L79" s="191" t="s">
        <v>589</v>
      </c>
      <c r="M79" s="191" t="s">
        <v>589</v>
      </c>
      <c r="N79" s="191" t="s">
        <v>589</v>
      </c>
      <c r="O79" s="191" t="s">
        <v>589</v>
      </c>
    </row>
    <row r="80" spans="1:15" ht="15.75">
      <c r="A80" s="431" t="s">
        <v>559</v>
      </c>
      <c r="B80" s="432" t="s">
        <v>524</v>
      </c>
      <c r="C80" s="138" t="s">
        <v>2</v>
      </c>
      <c r="D80" s="191" t="s">
        <v>589</v>
      </c>
      <c r="E80" s="191" t="s">
        <v>589</v>
      </c>
      <c r="F80" s="191" t="s">
        <v>589</v>
      </c>
      <c r="G80" s="191" t="s">
        <v>589</v>
      </c>
      <c r="H80" s="191" t="s">
        <v>589</v>
      </c>
      <c r="I80" s="191" t="s">
        <v>589</v>
      </c>
      <c r="J80" s="191" t="s">
        <v>589</v>
      </c>
      <c r="K80" s="191" t="s">
        <v>589</v>
      </c>
      <c r="L80" s="191" t="s">
        <v>589</v>
      </c>
      <c r="M80" s="191" t="s">
        <v>589</v>
      </c>
      <c r="N80" s="191" t="s">
        <v>589</v>
      </c>
      <c r="O80" s="191" t="s">
        <v>589</v>
      </c>
    </row>
    <row r="81" spans="1:15" ht="15.75">
      <c r="A81" s="431"/>
      <c r="B81" s="432"/>
      <c r="C81" s="138" t="s">
        <v>504</v>
      </c>
      <c r="D81" s="191" t="s">
        <v>589</v>
      </c>
      <c r="E81" s="191" t="s">
        <v>589</v>
      </c>
      <c r="F81" s="191" t="s">
        <v>589</v>
      </c>
      <c r="G81" s="191" t="s">
        <v>589</v>
      </c>
      <c r="H81" s="191" t="s">
        <v>589</v>
      </c>
      <c r="I81" s="191" t="s">
        <v>589</v>
      </c>
      <c r="J81" s="191" t="s">
        <v>589</v>
      </c>
      <c r="K81" s="191" t="s">
        <v>589</v>
      </c>
      <c r="L81" s="191" t="s">
        <v>589</v>
      </c>
      <c r="M81" s="191" t="s">
        <v>589</v>
      </c>
      <c r="N81" s="191" t="s">
        <v>589</v>
      </c>
      <c r="O81" s="191" t="s">
        <v>589</v>
      </c>
    </row>
    <row r="82" spans="1:15" ht="15.75">
      <c r="A82" s="431"/>
      <c r="B82" s="432"/>
      <c r="C82" s="138" t="s">
        <v>505</v>
      </c>
      <c r="D82" s="191" t="s">
        <v>589</v>
      </c>
      <c r="E82" s="191" t="s">
        <v>589</v>
      </c>
      <c r="F82" s="191" t="s">
        <v>589</v>
      </c>
      <c r="G82" s="191" t="s">
        <v>589</v>
      </c>
      <c r="H82" s="191" t="s">
        <v>589</v>
      </c>
      <c r="I82" s="191" t="s">
        <v>589</v>
      </c>
      <c r="J82" s="191" t="s">
        <v>589</v>
      </c>
      <c r="K82" s="191" t="s">
        <v>589</v>
      </c>
      <c r="L82" s="191" t="s">
        <v>589</v>
      </c>
      <c r="M82" s="191" t="s">
        <v>589</v>
      </c>
      <c r="N82" s="191" t="s">
        <v>589</v>
      </c>
      <c r="O82" s="191" t="s">
        <v>589</v>
      </c>
    </row>
    <row r="83" spans="1:15" ht="18.75">
      <c r="A83" s="431"/>
      <c r="B83" s="432"/>
      <c r="C83" s="138" t="s">
        <v>601</v>
      </c>
      <c r="D83" s="191" t="s">
        <v>589</v>
      </c>
      <c r="E83" s="191" t="s">
        <v>589</v>
      </c>
      <c r="F83" s="191" t="s">
        <v>589</v>
      </c>
      <c r="G83" s="191" t="s">
        <v>589</v>
      </c>
      <c r="H83" s="191" t="s">
        <v>589</v>
      </c>
      <c r="I83" s="191" t="s">
        <v>589</v>
      </c>
      <c r="J83" s="191" t="s">
        <v>589</v>
      </c>
      <c r="K83" s="191" t="s">
        <v>589</v>
      </c>
      <c r="L83" s="191" t="s">
        <v>589</v>
      </c>
      <c r="M83" s="191" t="s">
        <v>589</v>
      </c>
      <c r="N83" s="191" t="s">
        <v>589</v>
      </c>
      <c r="O83" s="191" t="s">
        <v>589</v>
      </c>
    </row>
    <row r="84" spans="1:15" ht="15.75">
      <c r="A84" s="431" t="s">
        <v>593</v>
      </c>
      <c r="B84" s="432" t="s">
        <v>525</v>
      </c>
      <c r="C84" s="138" t="s">
        <v>2</v>
      </c>
      <c r="D84" s="191" t="s">
        <v>589</v>
      </c>
      <c r="E84" s="191" t="s">
        <v>589</v>
      </c>
      <c r="F84" s="191" t="s">
        <v>589</v>
      </c>
      <c r="G84" s="191" t="s">
        <v>589</v>
      </c>
      <c r="H84" s="191" t="s">
        <v>589</v>
      </c>
      <c r="I84" s="191" t="s">
        <v>589</v>
      </c>
      <c r="J84" s="191" t="s">
        <v>589</v>
      </c>
      <c r="K84" s="191" t="s">
        <v>589</v>
      </c>
      <c r="L84" s="191" t="s">
        <v>589</v>
      </c>
      <c r="M84" s="191" t="s">
        <v>589</v>
      </c>
      <c r="N84" s="191" t="s">
        <v>589</v>
      </c>
      <c r="O84" s="191" t="s">
        <v>589</v>
      </c>
    </row>
    <row r="85" spans="1:15" ht="15.75">
      <c r="A85" s="431"/>
      <c r="B85" s="432"/>
      <c r="C85" s="138" t="s">
        <v>504</v>
      </c>
      <c r="D85" s="191" t="s">
        <v>589</v>
      </c>
      <c r="E85" s="191" t="s">
        <v>589</v>
      </c>
      <c r="F85" s="191" t="s">
        <v>589</v>
      </c>
      <c r="G85" s="191" t="s">
        <v>589</v>
      </c>
      <c r="H85" s="191" t="s">
        <v>589</v>
      </c>
      <c r="I85" s="191" t="s">
        <v>589</v>
      </c>
      <c r="J85" s="191" t="s">
        <v>589</v>
      </c>
      <c r="K85" s="191" t="s">
        <v>589</v>
      </c>
      <c r="L85" s="191" t="s">
        <v>589</v>
      </c>
      <c r="M85" s="191" t="s">
        <v>589</v>
      </c>
      <c r="N85" s="191" t="s">
        <v>589</v>
      </c>
      <c r="O85" s="191" t="s">
        <v>589</v>
      </c>
    </row>
    <row r="86" spans="1:15" ht="15.75">
      <c r="A86" s="431"/>
      <c r="B86" s="432"/>
      <c r="C86" s="138" t="s">
        <v>505</v>
      </c>
      <c r="D86" s="191" t="s">
        <v>589</v>
      </c>
      <c r="E86" s="191" t="s">
        <v>589</v>
      </c>
      <c r="F86" s="191" t="s">
        <v>589</v>
      </c>
      <c r="G86" s="191" t="s">
        <v>589</v>
      </c>
      <c r="H86" s="191" t="s">
        <v>589</v>
      </c>
      <c r="I86" s="191" t="s">
        <v>589</v>
      </c>
      <c r="J86" s="191" t="s">
        <v>589</v>
      </c>
      <c r="K86" s="191" t="s">
        <v>589</v>
      </c>
      <c r="L86" s="191" t="s">
        <v>589</v>
      </c>
      <c r="M86" s="191" t="s">
        <v>589</v>
      </c>
      <c r="N86" s="191" t="s">
        <v>589</v>
      </c>
      <c r="O86" s="191" t="s">
        <v>589</v>
      </c>
    </row>
    <row r="87" spans="1:15" ht="20.25" customHeight="1">
      <c r="A87" s="431"/>
      <c r="B87" s="432"/>
      <c r="C87" s="138" t="s">
        <v>601</v>
      </c>
      <c r="D87" s="191" t="s">
        <v>589</v>
      </c>
      <c r="E87" s="191" t="s">
        <v>589</v>
      </c>
      <c r="F87" s="191" t="s">
        <v>589</v>
      </c>
      <c r="G87" s="191" t="s">
        <v>589</v>
      </c>
      <c r="H87" s="191" t="s">
        <v>589</v>
      </c>
      <c r="I87" s="191" t="s">
        <v>589</v>
      </c>
      <c r="J87" s="191" t="s">
        <v>589</v>
      </c>
      <c r="K87" s="191" t="s">
        <v>589</v>
      </c>
      <c r="L87" s="191" t="s">
        <v>589</v>
      </c>
      <c r="M87" s="191" t="s">
        <v>589</v>
      </c>
      <c r="N87" s="191" t="s">
        <v>589</v>
      </c>
      <c r="O87" s="191" t="s">
        <v>589</v>
      </c>
    </row>
    <row r="88" spans="1:15" ht="89.25" customHeight="1">
      <c r="A88" s="139" t="s">
        <v>513</v>
      </c>
      <c r="B88" s="136" t="s">
        <v>633</v>
      </c>
      <c r="C88" s="138" t="s">
        <v>589</v>
      </c>
      <c r="D88" s="191" t="s">
        <v>589</v>
      </c>
      <c r="E88" s="191" t="s">
        <v>589</v>
      </c>
      <c r="F88" s="191" t="s">
        <v>589</v>
      </c>
      <c r="G88" s="191" t="s">
        <v>589</v>
      </c>
      <c r="H88" s="191" t="s">
        <v>589</v>
      </c>
      <c r="I88" s="191" t="s">
        <v>589</v>
      </c>
      <c r="J88" s="191" t="s">
        <v>589</v>
      </c>
      <c r="K88" s="191" t="s">
        <v>589</v>
      </c>
      <c r="L88" s="191" t="s">
        <v>589</v>
      </c>
      <c r="M88" s="191" t="s">
        <v>589</v>
      </c>
      <c r="N88" s="191" t="s">
        <v>589</v>
      </c>
      <c r="O88" s="191" t="s">
        <v>589</v>
      </c>
    </row>
    <row r="89" spans="1:15" ht="50.25" customHeight="1">
      <c r="A89" s="431" t="s">
        <v>518</v>
      </c>
      <c r="B89" s="432" t="s">
        <v>596</v>
      </c>
      <c r="C89" s="138" t="s">
        <v>510</v>
      </c>
      <c r="D89" s="191" t="s">
        <v>589</v>
      </c>
      <c r="E89" s="191" t="s">
        <v>589</v>
      </c>
      <c r="F89" s="191" t="s">
        <v>589</v>
      </c>
      <c r="G89" s="191" t="s">
        <v>589</v>
      </c>
      <c r="H89" s="191" t="s">
        <v>589</v>
      </c>
      <c r="I89" s="191" t="s">
        <v>589</v>
      </c>
      <c r="J89" s="191" t="s">
        <v>589</v>
      </c>
      <c r="K89" s="191" t="s">
        <v>589</v>
      </c>
      <c r="L89" s="191" t="s">
        <v>589</v>
      </c>
      <c r="M89" s="191" t="s">
        <v>589</v>
      </c>
      <c r="N89" s="191" t="s">
        <v>589</v>
      </c>
      <c r="O89" s="191" t="s">
        <v>589</v>
      </c>
    </row>
    <row r="90" spans="1:15" ht="40.5" customHeight="1">
      <c r="A90" s="431"/>
      <c r="B90" s="432"/>
      <c r="C90" s="138" t="s">
        <v>509</v>
      </c>
      <c r="D90" s="191" t="s">
        <v>589</v>
      </c>
      <c r="E90" s="191" t="s">
        <v>589</v>
      </c>
      <c r="F90" s="191" t="s">
        <v>589</v>
      </c>
      <c r="G90" s="191" t="s">
        <v>589</v>
      </c>
      <c r="H90" s="191" t="s">
        <v>589</v>
      </c>
      <c r="I90" s="191" t="s">
        <v>589</v>
      </c>
      <c r="J90" s="191" t="s">
        <v>589</v>
      </c>
      <c r="K90" s="191" t="s">
        <v>589</v>
      </c>
      <c r="L90" s="191" t="s">
        <v>589</v>
      </c>
      <c r="M90" s="191" t="s">
        <v>589</v>
      </c>
      <c r="N90" s="191" t="s">
        <v>589</v>
      </c>
      <c r="O90" s="191" t="s">
        <v>589</v>
      </c>
    </row>
    <row r="91" spans="1:15" ht="33.75" customHeight="1">
      <c r="A91" s="431" t="s">
        <v>560</v>
      </c>
      <c r="B91" s="432" t="s">
        <v>508</v>
      </c>
      <c r="C91" s="138" t="s">
        <v>510</v>
      </c>
      <c r="D91" s="191" t="s">
        <v>589</v>
      </c>
      <c r="E91" s="191" t="s">
        <v>589</v>
      </c>
      <c r="F91" s="191" t="s">
        <v>589</v>
      </c>
      <c r="G91" s="191" t="s">
        <v>589</v>
      </c>
      <c r="H91" s="191" t="s">
        <v>589</v>
      </c>
      <c r="I91" s="191" t="s">
        <v>589</v>
      </c>
      <c r="J91" s="191" t="s">
        <v>589</v>
      </c>
      <c r="K91" s="191" t="s">
        <v>589</v>
      </c>
      <c r="L91" s="191" t="s">
        <v>589</v>
      </c>
      <c r="M91" s="191" t="s">
        <v>589</v>
      </c>
      <c r="N91" s="191" t="s">
        <v>589</v>
      </c>
      <c r="O91" s="191" t="s">
        <v>589</v>
      </c>
    </row>
    <row r="92" spans="1:15" ht="25.5" customHeight="1">
      <c r="A92" s="431"/>
      <c r="B92" s="432"/>
      <c r="C92" s="138" t="s">
        <v>509</v>
      </c>
      <c r="D92" s="191" t="s">
        <v>589</v>
      </c>
      <c r="E92" s="191" t="s">
        <v>589</v>
      </c>
      <c r="F92" s="191" t="s">
        <v>589</v>
      </c>
      <c r="G92" s="191" t="s">
        <v>589</v>
      </c>
      <c r="H92" s="191" t="s">
        <v>589</v>
      </c>
      <c r="I92" s="191" t="s">
        <v>589</v>
      </c>
      <c r="J92" s="191" t="s">
        <v>589</v>
      </c>
      <c r="K92" s="191" t="s">
        <v>589</v>
      </c>
      <c r="L92" s="191" t="s">
        <v>589</v>
      </c>
      <c r="M92" s="191" t="s">
        <v>589</v>
      </c>
      <c r="N92" s="191" t="s">
        <v>589</v>
      </c>
      <c r="O92" s="191" t="s">
        <v>589</v>
      </c>
    </row>
    <row r="93" spans="1:15" ht="25.5" customHeight="1">
      <c r="A93" s="431" t="s">
        <v>561</v>
      </c>
      <c r="B93" s="432" t="s">
        <v>523</v>
      </c>
      <c r="C93" s="138" t="s">
        <v>510</v>
      </c>
      <c r="D93" s="191" t="s">
        <v>589</v>
      </c>
      <c r="E93" s="191" t="s">
        <v>589</v>
      </c>
      <c r="F93" s="191" t="s">
        <v>589</v>
      </c>
      <c r="G93" s="191" t="s">
        <v>589</v>
      </c>
      <c r="H93" s="191" t="s">
        <v>589</v>
      </c>
      <c r="I93" s="191" t="s">
        <v>589</v>
      </c>
      <c r="J93" s="191" t="s">
        <v>589</v>
      </c>
      <c r="K93" s="191" t="s">
        <v>589</v>
      </c>
      <c r="L93" s="191" t="s">
        <v>589</v>
      </c>
      <c r="M93" s="191" t="s">
        <v>589</v>
      </c>
      <c r="N93" s="191" t="s">
        <v>589</v>
      </c>
      <c r="O93" s="191" t="s">
        <v>589</v>
      </c>
    </row>
    <row r="94" spans="1:15" ht="24" customHeight="1">
      <c r="A94" s="431"/>
      <c r="B94" s="432"/>
      <c r="C94" s="138" t="s">
        <v>509</v>
      </c>
      <c r="D94" s="191" t="s">
        <v>589</v>
      </c>
      <c r="E94" s="191" t="s">
        <v>589</v>
      </c>
      <c r="F94" s="191" t="s">
        <v>589</v>
      </c>
      <c r="G94" s="191" t="s">
        <v>589</v>
      </c>
      <c r="H94" s="191" t="s">
        <v>589</v>
      </c>
      <c r="I94" s="191" t="s">
        <v>589</v>
      </c>
      <c r="J94" s="191" t="s">
        <v>589</v>
      </c>
      <c r="K94" s="191" t="s">
        <v>589</v>
      </c>
      <c r="L94" s="191" t="s">
        <v>589</v>
      </c>
      <c r="M94" s="191" t="s">
        <v>589</v>
      </c>
      <c r="N94" s="191" t="s">
        <v>589</v>
      </c>
      <c r="O94" s="191" t="s">
        <v>589</v>
      </c>
    </row>
    <row r="95" spans="1:15" ht="25.5" customHeight="1">
      <c r="A95" s="431" t="s">
        <v>562</v>
      </c>
      <c r="B95" s="432" t="s">
        <v>524</v>
      </c>
      <c r="C95" s="138" t="s">
        <v>510</v>
      </c>
      <c r="D95" s="191" t="s">
        <v>589</v>
      </c>
      <c r="E95" s="191" t="s">
        <v>589</v>
      </c>
      <c r="F95" s="191" t="s">
        <v>589</v>
      </c>
      <c r="G95" s="191" t="s">
        <v>589</v>
      </c>
      <c r="H95" s="191" t="s">
        <v>589</v>
      </c>
      <c r="I95" s="191" t="s">
        <v>589</v>
      </c>
      <c r="J95" s="191" t="s">
        <v>589</v>
      </c>
      <c r="K95" s="191" t="s">
        <v>589</v>
      </c>
      <c r="L95" s="191" t="s">
        <v>589</v>
      </c>
      <c r="M95" s="191" t="s">
        <v>589</v>
      </c>
      <c r="N95" s="191" t="s">
        <v>589</v>
      </c>
      <c r="O95" s="191" t="s">
        <v>589</v>
      </c>
    </row>
    <row r="96" spans="1:15" ht="27.75" customHeight="1">
      <c r="A96" s="431"/>
      <c r="B96" s="432"/>
      <c r="C96" s="138" t="s">
        <v>509</v>
      </c>
      <c r="D96" s="191" t="s">
        <v>589</v>
      </c>
      <c r="E96" s="191" t="s">
        <v>589</v>
      </c>
      <c r="F96" s="191" t="s">
        <v>589</v>
      </c>
      <c r="G96" s="191" t="s">
        <v>589</v>
      </c>
      <c r="H96" s="191" t="s">
        <v>589</v>
      </c>
      <c r="I96" s="191" t="s">
        <v>589</v>
      </c>
      <c r="J96" s="191" t="s">
        <v>589</v>
      </c>
      <c r="K96" s="191" t="s">
        <v>589</v>
      </c>
      <c r="L96" s="191" t="s">
        <v>589</v>
      </c>
      <c r="M96" s="191" t="s">
        <v>589</v>
      </c>
      <c r="N96" s="191" t="s">
        <v>589</v>
      </c>
      <c r="O96" s="191" t="s">
        <v>589</v>
      </c>
    </row>
    <row r="97" spans="1:15" ht="28.5" customHeight="1">
      <c r="A97" s="431" t="s">
        <v>563</v>
      </c>
      <c r="B97" s="432" t="s">
        <v>525</v>
      </c>
      <c r="C97" s="138" t="s">
        <v>510</v>
      </c>
      <c r="D97" s="191" t="s">
        <v>589</v>
      </c>
      <c r="E97" s="191" t="s">
        <v>589</v>
      </c>
      <c r="F97" s="191" t="s">
        <v>589</v>
      </c>
      <c r="G97" s="191" t="s">
        <v>589</v>
      </c>
      <c r="H97" s="191" t="s">
        <v>589</v>
      </c>
      <c r="I97" s="191" t="s">
        <v>589</v>
      </c>
      <c r="J97" s="191" t="s">
        <v>589</v>
      </c>
      <c r="K97" s="191" t="s">
        <v>589</v>
      </c>
      <c r="L97" s="191" t="s">
        <v>589</v>
      </c>
      <c r="M97" s="191" t="s">
        <v>589</v>
      </c>
      <c r="N97" s="191" t="s">
        <v>589</v>
      </c>
      <c r="O97" s="191" t="s">
        <v>589</v>
      </c>
    </row>
    <row r="98" spans="1:15" ht="28.5" customHeight="1">
      <c r="A98" s="431"/>
      <c r="B98" s="432"/>
      <c r="C98" s="138" t="s">
        <v>509</v>
      </c>
      <c r="D98" s="191" t="s">
        <v>589</v>
      </c>
      <c r="E98" s="191" t="s">
        <v>589</v>
      </c>
      <c r="F98" s="191" t="s">
        <v>589</v>
      </c>
      <c r="G98" s="191" t="s">
        <v>589</v>
      </c>
      <c r="H98" s="191" t="s">
        <v>589</v>
      </c>
      <c r="I98" s="191" t="s">
        <v>589</v>
      </c>
      <c r="J98" s="191" t="s">
        <v>589</v>
      </c>
      <c r="K98" s="191" t="s">
        <v>589</v>
      </c>
      <c r="L98" s="191" t="s">
        <v>589</v>
      </c>
      <c r="M98" s="191" t="s">
        <v>589</v>
      </c>
      <c r="N98" s="191" t="s">
        <v>589</v>
      </c>
      <c r="O98" s="191" t="s">
        <v>589</v>
      </c>
    </row>
    <row r="99" spans="1:15" ht="47.25" customHeight="1">
      <c r="A99" s="431" t="s">
        <v>519</v>
      </c>
      <c r="B99" s="432" t="s">
        <v>526</v>
      </c>
      <c r="C99" s="138" t="s">
        <v>510</v>
      </c>
      <c r="D99" s="191" t="s">
        <v>589</v>
      </c>
      <c r="E99" s="191" t="s">
        <v>589</v>
      </c>
      <c r="F99" s="191" t="s">
        <v>589</v>
      </c>
      <c r="G99" s="191" t="s">
        <v>589</v>
      </c>
      <c r="H99" s="191" t="s">
        <v>589</v>
      </c>
      <c r="I99" s="191" t="s">
        <v>589</v>
      </c>
      <c r="J99" s="191" t="s">
        <v>589</v>
      </c>
      <c r="K99" s="191" t="s">
        <v>589</v>
      </c>
      <c r="L99" s="191" t="s">
        <v>589</v>
      </c>
      <c r="M99" s="191" t="s">
        <v>589</v>
      </c>
      <c r="N99" s="191" t="s">
        <v>589</v>
      </c>
      <c r="O99" s="191" t="s">
        <v>589</v>
      </c>
    </row>
    <row r="100" spans="1:15" ht="44.25" customHeight="1">
      <c r="A100" s="431"/>
      <c r="B100" s="432"/>
      <c r="C100" s="138" t="s">
        <v>509</v>
      </c>
      <c r="D100" s="191" t="s">
        <v>589</v>
      </c>
      <c r="E100" s="191" t="s">
        <v>589</v>
      </c>
      <c r="F100" s="191" t="s">
        <v>589</v>
      </c>
      <c r="G100" s="191" t="s">
        <v>589</v>
      </c>
      <c r="H100" s="191" t="s">
        <v>589</v>
      </c>
      <c r="I100" s="191" t="s">
        <v>589</v>
      </c>
      <c r="J100" s="191" t="s">
        <v>589</v>
      </c>
      <c r="K100" s="191" t="s">
        <v>589</v>
      </c>
      <c r="L100" s="191" t="s">
        <v>589</v>
      </c>
      <c r="M100" s="191" t="s">
        <v>589</v>
      </c>
      <c r="N100" s="191" t="s">
        <v>589</v>
      </c>
      <c r="O100" s="191" t="s">
        <v>589</v>
      </c>
    </row>
    <row r="101" spans="1:15" ht="25.5" customHeight="1">
      <c r="A101" s="431" t="s">
        <v>564</v>
      </c>
      <c r="B101" s="432" t="s">
        <v>508</v>
      </c>
      <c r="C101" s="138" t="s">
        <v>510</v>
      </c>
      <c r="D101" s="191" t="s">
        <v>589</v>
      </c>
      <c r="E101" s="191" t="s">
        <v>589</v>
      </c>
      <c r="F101" s="191" t="s">
        <v>589</v>
      </c>
      <c r="G101" s="191" t="s">
        <v>589</v>
      </c>
      <c r="H101" s="191" t="s">
        <v>589</v>
      </c>
      <c r="I101" s="191" t="s">
        <v>589</v>
      </c>
      <c r="J101" s="191" t="s">
        <v>589</v>
      </c>
      <c r="K101" s="191" t="s">
        <v>589</v>
      </c>
      <c r="L101" s="191" t="s">
        <v>589</v>
      </c>
      <c r="M101" s="191" t="s">
        <v>589</v>
      </c>
      <c r="N101" s="191" t="s">
        <v>589</v>
      </c>
      <c r="O101" s="191" t="s">
        <v>589</v>
      </c>
    </row>
    <row r="102" spans="1:15" ht="24.75" customHeight="1">
      <c r="A102" s="431"/>
      <c r="B102" s="432"/>
      <c r="C102" s="138" t="s">
        <v>509</v>
      </c>
      <c r="D102" s="191" t="s">
        <v>589</v>
      </c>
      <c r="E102" s="191" t="s">
        <v>589</v>
      </c>
      <c r="F102" s="191" t="s">
        <v>589</v>
      </c>
      <c r="G102" s="191" t="s">
        <v>589</v>
      </c>
      <c r="H102" s="191" t="s">
        <v>589</v>
      </c>
      <c r="I102" s="191" t="s">
        <v>589</v>
      </c>
      <c r="J102" s="191" t="s">
        <v>589</v>
      </c>
      <c r="K102" s="191" t="s">
        <v>589</v>
      </c>
      <c r="L102" s="191" t="s">
        <v>589</v>
      </c>
      <c r="M102" s="191" t="s">
        <v>589</v>
      </c>
      <c r="N102" s="191" t="s">
        <v>589</v>
      </c>
      <c r="O102" s="191" t="s">
        <v>589</v>
      </c>
    </row>
    <row r="103" spans="1:15" ht="24" customHeight="1">
      <c r="A103" s="431" t="s">
        <v>565</v>
      </c>
      <c r="B103" s="432" t="s">
        <v>523</v>
      </c>
      <c r="C103" s="138" t="s">
        <v>510</v>
      </c>
      <c r="D103" s="191" t="s">
        <v>589</v>
      </c>
      <c r="E103" s="191" t="s">
        <v>589</v>
      </c>
      <c r="F103" s="191" t="s">
        <v>589</v>
      </c>
      <c r="G103" s="191" t="s">
        <v>589</v>
      </c>
      <c r="H103" s="191" t="s">
        <v>589</v>
      </c>
      <c r="I103" s="191" t="s">
        <v>589</v>
      </c>
      <c r="J103" s="191" t="s">
        <v>589</v>
      </c>
      <c r="K103" s="191" t="s">
        <v>589</v>
      </c>
      <c r="L103" s="191" t="s">
        <v>589</v>
      </c>
      <c r="M103" s="191" t="s">
        <v>589</v>
      </c>
      <c r="N103" s="191" t="s">
        <v>589</v>
      </c>
      <c r="O103" s="191" t="s">
        <v>589</v>
      </c>
    </row>
    <row r="104" spans="1:15" ht="24" customHeight="1">
      <c r="A104" s="431"/>
      <c r="B104" s="432"/>
      <c r="C104" s="138" t="s">
        <v>509</v>
      </c>
      <c r="D104" s="191" t="s">
        <v>589</v>
      </c>
      <c r="E104" s="191" t="s">
        <v>589</v>
      </c>
      <c r="F104" s="191" t="s">
        <v>589</v>
      </c>
      <c r="G104" s="191" t="s">
        <v>589</v>
      </c>
      <c r="H104" s="191" t="s">
        <v>589</v>
      </c>
      <c r="I104" s="191" t="s">
        <v>589</v>
      </c>
      <c r="J104" s="191" t="s">
        <v>589</v>
      </c>
      <c r="K104" s="191" t="s">
        <v>589</v>
      </c>
      <c r="L104" s="191" t="s">
        <v>589</v>
      </c>
      <c r="M104" s="191" t="s">
        <v>589</v>
      </c>
      <c r="N104" s="191" t="s">
        <v>589</v>
      </c>
      <c r="O104" s="191" t="s">
        <v>589</v>
      </c>
    </row>
    <row r="105" spans="1:15" ht="30" customHeight="1">
      <c r="A105" s="431" t="s">
        <v>566</v>
      </c>
      <c r="B105" s="432" t="s">
        <v>524</v>
      </c>
      <c r="C105" s="138" t="s">
        <v>510</v>
      </c>
      <c r="D105" s="191" t="s">
        <v>589</v>
      </c>
      <c r="E105" s="191" t="s">
        <v>589</v>
      </c>
      <c r="F105" s="191" t="s">
        <v>589</v>
      </c>
      <c r="G105" s="191" t="s">
        <v>589</v>
      </c>
      <c r="H105" s="191" t="s">
        <v>589</v>
      </c>
      <c r="I105" s="191" t="s">
        <v>589</v>
      </c>
      <c r="J105" s="191" t="s">
        <v>589</v>
      </c>
      <c r="K105" s="191" t="s">
        <v>589</v>
      </c>
      <c r="L105" s="191" t="s">
        <v>589</v>
      </c>
      <c r="M105" s="191" t="s">
        <v>589</v>
      </c>
      <c r="N105" s="191" t="s">
        <v>589</v>
      </c>
      <c r="O105" s="191" t="s">
        <v>589</v>
      </c>
    </row>
    <row r="106" spans="1:15" ht="30" customHeight="1">
      <c r="A106" s="431"/>
      <c r="B106" s="432"/>
      <c r="C106" s="138" t="s">
        <v>509</v>
      </c>
      <c r="D106" s="191" t="s">
        <v>589</v>
      </c>
      <c r="E106" s="191" t="s">
        <v>589</v>
      </c>
      <c r="F106" s="191" t="s">
        <v>589</v>
      </c>
      <c r="G106" s="191" t="s">
        <v>589</v>
      </c>
      <c r="H106" s="191" t="s">
        <v>589</v>
      </c>
      <c r="I106" s="191" t="s">
        <v>589</v>
      </c>
      <c r="J106" s="191" t="s">
        <v>589</v>
      </c>
      <c r="K106" s="191" t="s">
        <v>589</v>
      </c>
      <c r="L106" s="191" t="s">
        <v>589</v>
      </c>
      <c r="M106" s="191" t="s">
        <v>589</v>
      </c>
      <c r="N106" s="191" t="s">
        <v>589</v>
      </c>
      <c r="O106" s="191" t="s">
        <v>589</v>
      </c>
    </row>
    <row r="107" spans="1:15" ht="42.75" customHeight="1">
      <c r="A107" s="431" t="s">
        <v>567</v>
      </c>
      <c r="B107" s="432" t="s">
        <v>525</v>
      </c>
      <c r="C107" s="138" t="s">
        <v>510</v>
      </c>
      <c r="D107" s="191" t="s">
        <v>589</v>
      </c>
      <c r="E107" s="191" t="s">
        <v>589</v>
      </c>
      <c r="F107" s="191" t="s">
        <v>589</v>
      </c>
      <c r="G107" s="191" t="s">
        <v>589</v>
      </c>
      <c r="H107" s="191" t="s">
        <v>589</v>
      </c>
      <c r="I107" s="191" t="s">
        <v>589</v>
      </c>
      <c r="J107" s="191" t="s">
        <v>589</v>
      </c>
      <c r="K107" s="191" t="s">
        <v>589</v>
      </c>
      <c r="L107" s="191" t="s">
        <v>589</v>
      </c>
      <c r="M107" s="191" t="s">
        <v>589</v>
      </c>
      <c r="N107" s="191" t="s">
        <v>589</v>
      </c>
      <c r="O107" s="191" t="s">
        <v>589</v>
      </c>
    </row>
    <row r="108" spans="1:15" ht="31.5" customHeight="1">
      <c r="A108" s="431"/>
      <c r="B108" s="432"/>
      <c r="C108" s="138" t="s">
        <v>509</v>
      </c>
      <c r="D108" s="191" t="s">
        <v>589</v>
      </c>
      <c r="E108" s="191" t="s">
        <v>589</v>
      </c>
      <c r="F108" s="191" t="s">
        <v>589</v>
      </c>
      <c r="G108" s="191" t="s">
        <v>589</v>
      </c>
      <c r="H108" s="191" t="s">
        <v>589</v>
      </c>
      <c r="I108" s="191" t="s">
        <v>589</v>
      </c>
      <c r="J108" s="191" t="s">
        <v>589</v>
      </c>
      <c r="K108" s="191" t="s">
        <v>589</v>
      </c>
      <c r="L108" s="191" t="s">
        <v>589</v>
      </c>
      <c r="M108" s="191" t="s">
        <v>589</v>
      </c>
      <c r="N108" s="191" t="s">
        <v>589</v>
      </c>
      <c r="O108" s="191" t="s">
        <v>589</v>
      </c>
    </row>
    <row r="109" spans="1:15" ht="36" customHeight="1">
      <c r="A109" s="431" t="s">
        <v>520</v>
      </c>
      <c r="B109" s="432" t="s">
        <v>527</v>
      </c>
      <c r="C109" s="138" t="s">
        <v>510</v>
      </c>
      <c r="D109" s="191" t="s">
        <v>589</v>
      </c>
      <c r="E109" s="191" t="s">
        <v>589</v>
      </c>
      <c r="F109" s="191" t="s">
        <v>589</v>
      </c>
      <c r="G109" s="191" t="s">
        <v>589</v>
      </c>
      <c r="H109" s="191" t="s">
        <v>589</v>
      </c>
      <c r="I109" s="191" t="s">
        <v>589</v>
      </c>
      <c r="J109" s="191" t="s">
        <v>589</v>
      </c>
      <c r="K109" s="191" t="s">
        <v>589</v>
      </c>
      <c r="L109" s="191" t="s">
        <v>589</v>
      </c>
      <c r="M109" s="191" t="s">
        <v>589</v>
      </c>
      <c r="N109" s="191" t="s">
        <v>589</v>
      </c>
      <c r="O109" s="191" t="s">
        <v>589</v>
      </c>
    </row>
    <row r="110" spans="1:15" ht="35.25" customHeight="1">
      <c r="A110" s="431"/>
      <c r="B110" s="432"/>
      <c r="C110" s="138" t="s">
        <v>509</v>
      </c>
      <c r="D110" s="191" t="s">
        <v>589</v>
      </c>
      <c r="E110" s="191" t="s">
        <v>589</v>
      </c>
      <c r="F110" s="191" t="s">
        <v>589</v>
      </c>
      <c r="G110" s="191" t="s">
        <v>589</v>
      </c>
      <c r="H110" s="191" t="s">
        <v>589</v>
      </c>
      <c r="I110" s="191" t="s">
        <v>589</v>
      </c>
      <c r="J110" s="191" t="s">
        <v>589</v>
      </c>
      <c r="K110" s="191" t="s">
        <v>589</v>
      </c>
      <c r="L110" s="191" t="s">
        <v>589</v>
      </c>
      <c r="M110" s="191" t="s">
        <v>589</v>
      </c>
      <c r="N110" s="191" t="s">
        <v>589</v>
      </c>
      <c r="O110" s="191" t="s">
        <v>589</v>
      </c>
    </row>
    <row r="111" spans="1:15" ht="24" customHeight="1">
      <c r="A111" s="431" t="s">
        <v>568</v>
      </c>
      <c r="B111" s="432" t="s">
        <v>508</v>
      </c>
      <c r="C111" s="138" t="s">
        <v>510</v>
      </c>
      <c r="D111" s="191" t="s">
        <v>589</v>
      </c>
      <c r="E111" s="191" t="s">
        <v>589</v>
      </c>
      <c r="F111" s="191" t="s">
        <v>589</v>
      </c>
      <c r="G111" s="191" t="s">
        <v>589</v>
      </c>
      <c r="H111" s="191" t="s">
        <v>589</v>
      </c>
      <c r="I111" s="191" t="s">
        <v>589</v>
      </c>
      <c r="J111" s="191" t="s">
        <v>589</v>
      </c>
      <c r="K111" s="191" t="s">
        <v>589</v>
      </c>
      <c r="L111" s="191" t="s">
        <v>589</v>
      </c>
      <c r="M111" s="191" t="s">
        <v>589</v>
      </c>
      <c r="N111" s="191" t="s">
        <v>589</v>
      </c>
      <c r="O111" s="191" t="s">
        <v>589</v>
      </c>
    </row>
    <row r="112" spans="1:15" ht="24.75" customHeight="1">
      <c r="A112" s="431"/>
      <c r="B112" s="432"/>
      <c r="C112" s="138" t="s">
        <v>509</v>
      </c>
      <c r="D112" s="191" t="s">
        <v>589</v>
      </c>
      <c r="E112" s="191" t="s">
        <v>589</v>
      </c>
      <c r="F112" s="191" t="s">
        <v>589</v>
      </c>
      <c r="G112" s="191" t="s">
        <v>589</v>
      </c>
      <c r="H112" s="191" t="s">
        <v>589</v>
      </c>
      <c r="I112" s="191" t="s">
        <v>589</v>
      </c>
      <c r="J112" s="191" t="s">
        <v>589</v>
      </c>
      <c r="K112" s="191" t="s">
        <v>589</v>
      </c>
      <c r="L112" s="191" t="s">
        <v>589</v>
      </c>
      <c r="M112" s="191" t="s">
        <v>589</v>
      </c>
      <c r="N112" s="191" t="s">
        <v>589</v>
      </c>
      <c r="O112" s="191" t="s">
        <v>589</v>
      </c>
    </row>
    <row r="113" spans="1:15" ht="25.5" customHeight="1">
      <c r="A113" s="431" t="s">
        <v>569</v>
      </c>
      <c r="B113" s="432" t="s">
        <v>523</v>
      </c>
      <c r="C113" s="138" t="s">
        <v>510</v>
      </c>
      <c r="D113" s="191" t="s">
        <v>589</v>
      </c>
      <c r="E113" s="191" t="s">
        <v>589</v>
      </c>
      <c r="F113" s="191" t="s">
        <v>589</v>
      </c>
      <c r="G113" s="191" t="s">
        <v>589</v>
      </c>
      <c r="H113" s="191" t="s">
        <v>589</v>
      </c>
      <c r="I113" s="191" t="s">
        <v>589</v>
      </c>
      <c r="J113" s="191" t="s">
        <v>589</v>
      </c>
      <c r="K113" s="191" t="s">
        <v>589</v>
      </c>
      <c r="L113" s="191" t="s">
        <v>589</v>
      </c>
      <c r="M113" s="191" t="s">
        <v>589</v>
      </c>
      <c r="N113" s="191" t="s">
        <v>589</v>
      </c>
      <c r="O113" s="191" t="s">
        <v>589</v>
      </c>
    </row>
    <row r="114" spans="1:15" ht="24.75" customHeight="1">
      <c r="A114" s="431"/>
      <c r="B114" s="432"/>
      <c r="C114" s="138" t="s">
        <v>509</v>
      </c>
      <c r="D114" s="191" t="s">
        <v>589</v>
      </c>
      <c r="E114" s="191" t="s">
        <v>589</v>
      </c>
      <c r="F114" s="191" t="s">
        <v>589</v>
      </c>
      <c r="G114" s="191" t="s">
        <v>589</v>
      </c>
      <c r="H114" s="191" t="s">
        <v>589</v>
      </c>
      <c r="I114" s="191" t="s">
        <v>589</v>
      </c>
      <c r="J114" s="191" t="s">
        <v>589</v>
      </c>
      <c r="K114" s="191" t="s">
        <v>589</v>
      </c>
      <c r="L114" s="191" t="s">
        <v>589</v>
      </c>
      <c r="M114" s="191" t="s">
        <v>589</v>
      </c>
      <c r="N114" s="191" t="s">
        <v>589</v>
      </c>
      <c r="O114" s="191" t="s">
        <v>589</v>
      </c>
    </row>
    <row r="115" spans="1:15" ht="28.5" customHeight="1">
      <c r="A115" s="431" t="s">
        <v>570</v>
      </c>
      <c r="B115" s="432" t="s">
        <v>524</v>
      </c>
      <c r="C115" s="138" t="s">
        <v>510</v>
      </c>
      <c r="D115" s="191" t="s">
        <v>589</v>
      </c>
      <c r="E115" s="191" t="s">
        <v>589</v>
      </c>
      <c r="F115" s="191" t="s">
        <v>589</v>
      </c>
      <c r="G115" s="191" t="s">
        <v>589</v>
      </c>
      <c r="H115" s="191" t="s">
        <v>589</v>
      </c>
      <c r="I115" s="191" t="s">
        <v>589</v>
      </c>
      <c r="J115" s="191" t="s">
        <v>589</v>
      </c>
      <c r="K115" s="191" t="s">
        <v>589</v>
      </c>
      <c r="L115" s="191" t="s">
        <v>589</v>
      </c>
      <c r="M115" s="191" t="s">
        <v>589</v>
      </c>
      <c r="N115" s="191" t="s">
        <v>589</v>
      </c>
      <c r="O115" s="191" t="s">
        <v>589</v>
      </c>
    </row>
    <row r="116" spans="1:15" ht="31.5" customHeight="1">
      <c r="A116" s="431"/>
      <c r="B116" s="432"/>
      <c r="C116" s="138" t="s">
        <v>509</v>
      </c>
      <c r="D116" s="191" t="s">
        <v>589</v>
      </c>
      <c r="E116" s="191" t="s">
        <v>589</v>
      </c>
      <c r="F116" s="191" t="s">
        <v>589</v>
      </c>
      <c r="G116" s="191" t="s">
        <v>589</v>
      </c>
      <c r="H116" s="191" t="s">
        <v>589</v>
      </c>
      <c r="I116" s="191" t="s">
        <v>589</v>
      </c>
      <c r="J116" s="191" t="s">
        <v>589</v>
      </c>
      <c r="K116" s="191" t="s">
        <v>589</v>
      </c>
      <c r="L116" s="191" t="s">
        <v>589</v>
      </c>
      <c r="M116" s="191" t="s">
        <v>589</v>
      </c>
      <c r="N116" s="191" t="s">
        <v>589</v>
      </c>
      <c r="O116" s="191" t="s">
        <v>589</v>
      </c>
    </row>
    <row r="117" spans="1:15" ht="18.75">
      <c r="A117" s="431" t="s">
        <v>571</v>
      </c>
      <c r="B117" s="432" t="s">
        <v>525</v>
      </c>
      <c r="C117" s="138" t="s">
        <v>510</v>
      </c>
      <c r="D117" s="191" t="s">
        <v>589</v>
      </c>
      <c r="E117" s="191" t="s">
        <v>589</v>
      </c>
      <c r="F117" s="191" t="s">
        <v>589</v>
      </c>
      <c r="G117" s="191" t="s">
        <v>589</v>
      </c>
      <c r="H117" s="191" t="s">
        <v>589</v>
      </c>
      <c r="I117" s="191" t="s">
        <v>589</v>
      </c>
      <c r="J117" s="191" t="s">
        <v>589</v>
      </c>
      <c r="K117" s="191" t="s">
        <v>589</v>
      </c>
      <c r="L117" s="191" t="s">
        <v>589</v>
      </c>
      <c r="M117" s="191" t="s">
        <v>589</v>
      </c>
      <c r="N117" s="191" t="s">
        <v>589</v>
      </c>
      <c r="O117" s="191" t="s">
        <v>589</v>
      </c>
    </row>
    <row r="118" spans="1:15" ht="38.25" customHeight="1">
      <c r="A118" s="431"/>
      <c r="B118" s="432"/>
      <c r="C118" s="138" t="s">
        <v>509</v>
      </c>
      <c r="D118" s="191" t="s">
        <v>589</v>
      </c>
      <c r="E118" s="191" t="s">
        <v>589</v>
      </c>
      <c r="F118" s="191" t="s">
        <v>589</v>
      </c>
      <c r="G118" s="191" t="s">
        <v>589</v>
      </c>
      <c r="H118" s="191" t="s">
        <v>589</v>
      </c>
      <c r="I118" s="191" t="s">
        <v>589</v>
      </c>
      <c r="J118" s="191" t="s">
        <v>589</v>
      </c>
      <c r="K118" s="191" t="s">
        <v>589</v>
      </c>
      <c r="L118" s="191" t="s">
        <v>589</v>
      </c>
      <c r="M118" s="191" t="s">
        <v>589</v>
      </c>
      <c r="N118" s="191" t="s">
        <v>589</v>
      </c>
      <c r="O118" s="191" t="s">
        <v>589</v>
      </c>
    </row>
    <row r="119" spans="1:15" ht="90" customHeight="1">
      <c r="A119" s="139" t="s">
        <v>521</v>
      </c>
      <c r="B119" s="125" t="s">
        <v>599</v>
      </c>
      <c r="C119" s="138" t="s">
        <v>600</v>
      </c>
      <c r="D119" s="191" t="s">
        <v>589</v>
      </c>
      <c r="E119" s="191" t="s">
        <v>589</v>
      </c>
      <c r="F119" s="191" t="s">
        <v>589</v>
      </c>
      <c r="G119" s="191" t="s">
        <v>589</v>
      </c>
      <c r="H119" s="191" t="s">
        <v>589</v>
      </c>
      <c r="I119" s="191" t="s">
        <v>589</v>
      </c>
      <c r="J119" s="191" t="s">
        <v>589</v>
      </c>
      <c r="K119" s="191" t="s">
        <v>589</v>
      </c>
      <c r="L119" s="191" t="s">
        <v>589</v>
      </c>
      <c r="M119" s="191" t="s">
        <v>589</v>
      </c>
      <c r="N119" s="191" t="s">
        <v>589</v>
      </c>
      <c r="O119" s="191" t="s">
        <v>589</v>
      </c>
    </row>
    <row r="120" spans="1:15" ht="38.25" customHeight="1">
      <c r="A120" s="139" t="s">
        <v>572</v>
      </c>
      <c r="B120" s="125" t="s">
        <v>528</v>
      </c>
      <c r="C120" s="138" t="s">
        <v>600</v>
      </c>
      <c r="D120" s="191" t="s">
        <v>589</v>
      </c>
      <c r="E120" s="191" t="s">
        <v>589</v>
      </c>
      <c r="F120" s="191" t="s">
        <v>589</v>
      </c>
      <c r="G120" s="191" t="s">
        <v>589</v>
      </c>
      <c r="H120" s="191" t="s">
        <v>589</v>
      </c>
      <c r="I120" s="191" t="s">
        <v>589</v>
      </c>
      <c r="J120" s="191" t="s">
        <v>589</v>
      </c>
      <c r="K120" s="191" t="s">
        <v>589</v>
      </c>
      <c r="L120" s="191" t="s">
        <v>589</v>
      </c>
      <c r="M120" s="191" t="s">
        <v>589</v>
      </c>
      <c r="N120" s="191" t="s">
        <v>589</v>
      </c>
      <c r="O120" s="191" t="s">
        <v>589</v>
      </c>
    </row>
    <row r="121" spans="1:15" ht="60.75" customHeight="1">
      <c r="A121" s="139" t="s">
        <v>573</v>
      </c>
      <c r="B121" s="125" t="s">
        <v>529</v>
      </c>
      <c r="C121" s="138" t="s">
        <v>600</v>
      </c>
      <c r="D121" s="191" t="s">
        <v>589</v>
      </c>
      <c r="E121" s="191" t="s">
        <v>589</v>
      </c>
      <c r="F121" s="191" t="s">
        <v>589</v>
      </c>
      <c r="G121" s="191" t="s">
        <v>589</v>
      </c>
      <c r="H121" s="191" t="s">
        <v>589</v>
      </c>
      <c r="I121" s="191" t="s">
        <v>589</v>
      </c>
      <c r="J121" s="191" t="s">
        <v>589</v>
      </c>
      <c r="K121" s="191" t="s">
        <v>589</v>
      </c>
      <c r="L121" s="191" t="s">
        <v>589</v>
      </c>
      <c r="M121" s="191" t="s">
        <v>589</v>
      </c>
      <c r="N121" s="191" t="s">
        <v>589</v>
      </c>
      <c r="O121" s="191" t="s">
        <v>589</v>
      </c>
    </row>
    <row r="122" spans="1:15" ht="55.5" customHeight="1">
      <c r="A122" s="139" t="s">
        <v>574</v>
      </c>
      <c r="B122" s="125" t="s">
        <v>530</v>
      </c>
      <c r="C122" s="138" t="s">
        <v>600</v>
      </c>
      <c r="D122" s="191" t="s">
        <v>589</v>
      </c>
      <c r="E122" s="191" t="s">
        <v>589</v>
      </c>
      <c r="F122" s="191" t="s">
        <v>589</v>
      </c>
      <c r="G122" s="191" t="s">
        <v>589</v>
      </c>
      <c r="H122" s="191" t="s">
        <v>589</v>
      </c>
      <c r="I122" s="191" t="s">
        <v>589</v>
      </c>
      <c r="J122" s="191" t="s">
        <v>589</v>
      </c>
      <c r="K122" s="191" t="s">
        <v>589</v>
      </c>
      <c r="L122" s="191" t="s">
        <v>589</v>
      </c>
      <c r="M122" s="191" t="s">
        <v>589</v>
      </c>
      <c r="N122" s="191" t="s">
        <v>589</v>
      </c>
      <c r="O122" s="191" t="s">
        <v>589</v>
      </c>
    </row>
    <row r="123" spans="1:15" ht="42" customHeight="1">
      <c r="A123" s="139" t="s">
        <v>575</v>
      </c>
      <c r="B123" s="125" t="s">
        <v>531</v>
      </c>
      <c r="C123" s="138" t="s">
        <v>600</v>
      </c>
      <c r="D123" s="191" t="s">
        <v>589</v>
      </c>
      <c r="E123" s="191" t="s">
        <v>589</v>
      </c>
      <c r="F123" s="191" t="s">
        <v>589</v>
      </c>
      <c r="G123" s="191" t="s">
        <v>589</v>
      </c>
      <c r="H123" s="191" t="s">
        <v>589</v>
      </c>
      <c r="I123" s="191" t="s">
        <v>589</v>
      </c>
      <c r="J123" s="191" t="s">
        <v>589</v>
      </c>
      <c r="K123" s="191" t="s">
        <v>589</v>
      </c>
      <c r="L123" s="191" t="s">
        <v>589</v>
      </c>
      <c r="M123" s="191" t="s">
        <v>589</v>
      </c>
      <c r="N123" s="191" t="s">
        <v>589</v>
      </c>
      <c r="O123" s="191" t="s">
        <v>589</v>
      </c>
    </row>
    <row r="124" spans="1:15" ht="24" customHeight="1">
      <c r="A124" s="431" t="s">
        <v>576</v>
      </c>
      <c r="B124" s="432" t="s">
        <v>598</v>
      </c>
      <c r="C124" s="138" t="s">
        <v>2</v>
      </c>
      <c r="D124" s="191" t="s">
        <v>589</v>
      </c>
      <c r="E124" s="191" t="s">
        <v>589</v>
      </c>
      <c r="F124" s="191" t="s">
        <v>589</v>
      </c>
      <c r="G124" s="191" t="s">
        <v>589</v>
      </c>
      <c r="H124" s="191" t="s">
        <v>589</v>
      </c>
      <c r="I124" s="191" t="s">
        <v>589</v>
      </c>
      <c r="J124" s="191" t="s">
        <v>589</v>
      </c>
      <c r="K124" s="191" t="s">
        <v>589</v>
      </c>
      <c r="L124" s="191" t="s">
        <v>589</v>
      </c>
      <c r="M124" s="191" t="s">
        <v>589</v>
      </c>
      <c r="N124" s="191" t="s">
        <v>589</v>
      </c>
      <c r="O124" s="191" t="s">
        <v>589</v>
      </c>
    </row>
    <row r="125" spans="1:15" ht="28.5" customHeight="1">
      <c r="A125" s="431"/>
      <c r="B125" s="432"/>
      <c r="C125" s="138" t="s">
        <v>504</v>
      </c>
      <c r="D125" s="191" t="s">
        <v>589</v>
      </c>
      <c r="E125" s="191" t="s">
        <v>589</v>
      </c>
      <c r="F125" s="191" t="s">
        <v>589</v>
      </c>
      <c r="G125" s="191" t="s">
        <v>589</v>
      </c>
      <c r="H125" s="191" t="s">
        <v>589</v>
      </c>
      <c r="I125" s="191" t="s">
        <v>589</v>
      </c>
      <c r="J125" s="191" t="s">
        <v>589</v>
      </c>
      <c r="K125" s="191" t="s">
        <v>589</v>
      </c>
      <c r="L125" s="191" t="s">
        <v>589</v>
      </c>
      <c r="M125" s="191" t="s">
        <v>589</v>
      </c>
      <c r="N125" s="191" t="s">
        <v>589</v>
      </c>
      <c r="O125" s="191" t="s">
        <v>589</v>
      </c>
    </row>
    <row r="126" spans="1:15" ht="26.25" customHeight="1">
      <c r="A126" s="431"/>
      <c r="B126" s="432"/>
      <c r="C126" s="138" t="s">
        <v>505</v>
      </c>
      <c r="D126" s="191" t="s">
        <v>589</v>
      </c>
      <c r="E126" s="191" t="s">
        <v>589</v>
      </c>
      <c r="F126" s="191" t="s">
        <v>589</v>
      </c>
      <c r="G126" s="191" t="s">
        <v>589</v>
      </c>
      <c r="H126" s="191" t="s">
        <v>589</v>
      </c>
      <c r="I126" s="191" t="s">
        <v>589</v>
      </c>
      <c r="J126" s="191" t="s">
        <v>589</v>
      </c>
      <c r="K126" s="191" t="s">
        <v>589</v>
      </c>
      <c r="L126" s="191" t="s">
        <v>589</v>
      </c>
      <c r="M126" s="191" t="s">
        <v>589</v>
      </c>
      <c r="N126" s="191" t="s">
        <v>589</v>
      </c>
      <c r="O126" s="191" t="s">
        <v>589</v>
      </c>
    </row>
    <row r="127" spans="1:15" ht="28.5" customHeight="1">
      <c r="A127" s="431"/>
      <c r="B127" s="432"/>
      <c r="C127" s="138" t="s">
        <v>601</v>
      </c>
      <c r="D127" s="191" t="s">
        <v>589</v>
      </c>
      <c r="E127" s="191" t="s">
        <v>589</v>
      </c>
      <c r="F127" s="191" t="s">
        <v>589</v>
      </c>
      <c r="G127" s="191" t="s">
        <v>589</v>
      </c>
      <c r="H127" s="191" t="s">
        <v>589</v>
      </c>
      <c r="I127" s="191" t="s">
        <v>589</v>
      </c>
      <c r="J127" s="191" t="s">
        <v>589</v>
      </c>
      <c r="K127" s="191" t="s">
        <v>589</v>
      </c>
      <c r="L127" s="191" t="s">
        <v>589</v>
      </c>
      <c r="M127" s="191" t="s">
        <v>589</v>
      </c>
      <c r="N127" s="191" t="s">
        <v>589</v>
      </c>
      <c r="O127" s="191" t="s">
        <v>589</v>
      </c>
    </row>
    <row r="128" spans="1:15" ht="15.75">
      <c r="A128" s="431" t="s">
        <v>577</v>
      </c>
      <c r="B128" s="432" t="s">
        <v>523</v>
      </c>
      <c r="C128" s="138" t="s">
        <v>2</v>
      </c>
      <c r="D128" s="191" t="s">
        <v>589</v>
      </c>
      <c r="E128" s="191" t="s">
        <v>589</v>
      </c>
      <c r="F128" s="191" t="s">
        <v>589</v>
      </c>
      <c r="G128" s="191" t="s">
        <v>589</v>
      </c>
      <c r="H128" s="191" t="s">
        <v>589</v>
      </c>
      <c r="I128" s="191" t="s">
        <v>589</v>
      </c>
      <c r="J128" s="191" t="s">
        <v>589</v>
      </c>
      <c r="K128" s="191" t="s">
        <v>589</v>
      </c>
      <c r="L128" s="191" t="s">
        <v>589</v>
      </c>
      <c r="M128" s="191" t="s">
        <v>589</v>
      </c>
      <c r="N128" s="191" t="s">
        <v>589</v>
      </c>
      <c r="O128" s="191" t="s">
        <v>589</v>
      </c>
    </row>
    <row r="129" spans="1:15" ht="15.75">
      <c r="A129" s="431"/>
      <c r="B129" s="432"/>
      <c r="C129" s="138" t="s">
        <v>504</v>
      </c>
      <c r="D129" s="191" t="s">
        <v>589</v>
      </c>
      <c r="E129" s="191" t="s">
        <v>589</v>
      </c>
      <c r="F129" s="191" t="s">
        <v>589</v>
      </c>
      <c r="G129" s="191" t="s">
        <v>589</v>
      </c>
      <c r="H129" s="191" t="s">
        <v>589</v>
      </c>
      <c r="I129" s="191" t="s">
        <v>589</v>
      </c>
      <c r="J129" s="191" t="s">
        <v>589</v>
      </c>
      <c r="K129" s="191" t="s">
        <v>589</v>
      </c>
      <c r="L129" s="191" t="s">
        <v>589</v>
      </c>
      <c r="M129" s="191" t="s">
        <v>589</v>
      </c>
      <c r="N129" s="191" t="s">
        <v>589</v>
      </c>
      <c r="O129" s="191" t="s">
        <v>589</v>
      </c>
    </row>
    <row r="130" spans="1:15" ht="15.75">
      <c r="A130" s="431"/>
      <c r="B130" s="432"/>
      <c r="C130" s="138" t="s">
        <v>505</v>
      </c>
      <c r="D130" s="191" t="s">
        <v>589</v>
      </c>
      <c r="E130" s="191" t="s">
        <v>589</v>
      </c>
      <c r="F130" s="191" t="s">
        <v>589</v>
      </c>
      <c r="G130" s="191" t="s">
        <v>589</v>
      </c>
      <c r="H130" s="191" t="s">
        <v>589</v>
      </c>
      <c r="I130" s="191" t="s">
        <v>589</v>
      </c>
      <c r="J130" s="191" t="s">
        <v>589</v>
      </c>
      <c r="K130" s="191" t="s">
        <v>589</v>
      </c>
      <c r="L130" s="191" t="s">
        <v>589</v>
      </c>
      <c r="M130" s="191" t="s">
        <v>589</v>
      </c>
      <c r="N130" s="191" t="s">
        <v>589</v>
      </c>
      <c r="O130" s="191" t="s">
        <v>589</v>
      </c>
    </row>
    <row r="131" spans="1:15" ht="18.75">
      <c r="A131" s="431"/>
      <c r="B131" s="432"/>
      <c r="C131" s="138" t="s">
        <v>601</v>
      </c>
      <c r="D131" s="191" t="s">
        <v>589</v>
      </c>
      <c r="E131" s="191" t="s">
        <v>589</v>
      </c>
      <c r="F131" s="191" t="s">
        <v>589</v>
      </c>
      <c r="G131" s="191" t="s">
        <v>589</v>
      </c>
      <c r="H131" s="191" t="s">
        <v>589</v>
      </c>
      <c r="I131" s="191" t="s">
        <v>589</v>
      </c>
      <c r="J131" s="191" t="s">
        <v>589</v>
      </c>
      <c r="K131" s="191" t="s">
        <v>589</v>
      </c>
      <c r="L131" s="191" t="s">
        <v>589</v>
      </c>
      <c r="M131" s="191" t="s">
        <v>589</v>
      </c>
      <c r="N131" s="191" t="s">
        <v>589</v>
      </c>
      <c r="O131" s="191" t="s">
        <v>589</v>
      </c>
    </row>
    <row r="132" spans="1:15" ht="15.75">
      <c r="A132" s="431" t="s">
        <v>578</v>
      </c>
      <c r="B132" s="432" t="s">
        <v>524</v>
      </c>
      <c r="C132" s="138" t="s">
        <v>2</v>
      </c>
      <c r="D132" s="191" t="s">
        <v>589</v>
      </c>
      <c r="E132" s="191" t="s">
        <v>589</v>
      </c>
      <c r="F132" s="191" t="s">
        <v>589</v>
      </c>
      <c r="G132" s="191" t="s">
        <v>589</v>
      </c>
      <c r="H132" s="191" t="s">
        <v>589</v>
      </c>
      <c r="I132" s="191" t="s">
        <v>589</v>
      </c>
      <c r="J132" s="191" t="s">
        <v>589</v>
      </c>
      <c r="K132" s="191" t="s">
        <v>589</v>
      </c>
      <c r="L132" s="191" t="s">
        <v>589</v>
      </c>
      <c r="M132" s="191" t="s">
        <v>589</v>
      </c>
      <c r="N132" s="191" t="s">
        <v>589</v>
      </c>
      <c r="O132" s="191" t="s">
        <v>589</v>
      </c>
    </row>
    <row r="133" spans="1:15" ht="15.75">
      <c r="A133" s="431"/>
      <c r="B133" s="432"/>
      <c r="C133" s="138" t="s">
        <v>504</v>
      </c>
      <c r="D133" s="191" t="s">
        <v>589</v>
      </c>
      <c r="E133" s="191" t="s">
        <v>589</v>
      </c>
      <c r="F133" s="191" t="s">
        <v>589</v>
      </c>
      <c r="G133" s="191" t="s">
        <v>589</v>
      </c>
      <c r="H133" s="191" t="s">
        <v>589</v>
      </c>
      <c r="I133" s="191" t="s">
        <v>589</v>
      </c>
      <c r="J133" s="191" t="s">
        <v>589</v>
      </c>
      <c r="K133" s="191" t="s">
        <v>589</v>
      </c>
      <c r="L133" s="191" t="s">
        <v>589</v>
      </c>
      <c r="M133" s="191" t="s">
        <v>589</v>
      </c>
      <c r="N133" s="191" t="s">
        <v>589</v>
      </c>
      <c r="O133" s="191" t="s">
        <v>589</v>
      </c>
    </row>
    <row r="134" spans="1:15" ht="15.75" customHeight="1">
      <c r="A134" s="431"/>
      <c r="B134" s="432"/>
      <c r="C134" s="138" t="s">
        <v>505</v>
      </c>
      <c r="D134" s="191" t="s">
        <v>589</v>
      </c>
      <c r="E134" s="191" t="s">
        <v>589</v>
      </c>
      <c r="F134" s="191" t="s">
        <v>589</v>
      </c>
      <c r="G134" s="191" t="s">
        <v>589</v>
      </c>
      <c r="H134" s="191" t="s">
        <v>589</v>
      </c>
      <c r="I134" s="191" t="s">
        <v>589</v>
      </c>
      <c r="J134" s="191" t="s">
        <v>589</v>
      </c>
      <c r="K134" s="191" t="s">
        <v>589</v>
      </c>
      <c r="L134" s="191" t="s">
        <v>589</v>
      </c>
      <c r="M134" s="191" t="s">
        <v>589</v>
      </c>
      <c r="N134" s="191" t="s">
        <v>589</v>
      </c>
      <c r="O134" s="191" t="s">
        <v>589</v>
      </c>
    </row>
    <row r="135" spans="1:15" ht="18.75">
      <c r="A135" s="431"/>
      <c r="B135" s="432"/>
      <c r="C135" s="138" t="s">
        <v>601</v>
      </c>
      <c r="D135" s="191" t="s">
        <v>589</v>
      </c>
      <c r="E135" s="191" t="s">
        <v>589</v>
      </c>
      <c r="F135" s="191" t="s">
        <v>589</v>
      </c>
      <c r="G135" s="191" t="s">
        <v>589</v>
      </c>
      <c r="H135" s="191" t="s">
        <v>589</v>
      </c>
      <c r="I135" s="191" t="s">
        <v>589</v>
      </c>
      <c r="J135" s="191" t="s">
        <v>589</v>
      </c>
      <c r="K135" s="191" t="s">
        <v>589</v>
      </c>
      <c r="L135" s="191" t="s">
        <v>589</v>
      </c>
      <c r="M135" s="191" t="s">
        <v>589</v>
      </c>
      <c r="N135" s="191" t="s">
        <v>589</v>
      </c>
      <c r="O135" s="191" t="s">
        <v>589</v>
      </c>
    </row>
    <row r="136" spans="1:15" ht="15.75">
      <c r="A136" s="431" t="s">
        <v>579</v>
      </c>
      <c r="B136" s="432" t="s">
        <v>525</v>
      </c>
      <c r="C136" s="138" t="s">
        <v>2</v>
      </c>
      <c r="D136" s="191" t="s">
        <v>589</v>
      </c>
      <c r="E136" s="191" t="s">
        <v>589</v>
      </c>
      <c r="F136" s="191" t="s">
        <v>589</v>
      </c>
      <c r="G136" s="191" t="s">
        <v>589</v>
      </c>
      <c r="H136" s="191" t="s">
        <v>589</v>
      </c>
      <c r="I136" s="191" t="s">
        <v>589</v>
      </c>
      <c r="J136" s="191" t="s">
        <v>589</v>
      </c>
      <c r="K136" s="191" t="s">
        <v>589</v>
      </c>
      <c r="L136" s="191" t="s">
        <v>589</v>
      </c>
      <c r="M136" s="191" t="s">
        <v>589</v>
      </c>
      <c r="N136" s="191" t="s">
        <v>589</v>
      </c>
      <c r="O136" s="191" t="s">
        <v>589</v>
      </c>
    </row>
    <row r="137" spans="1:15" ht="15.75">
      <c r="A137" s="431"/>
      <c r="B137" s="432"/>
      <c r="C137" s="138" t="s">
        <v>504</v>
      </c>
      <c r="D137" s="191" t="s">
        <v>589</v>
      </c>
      <c r="E137" s="191" t="s">
        <v>589</v>
      </c>
      <c r="F137" s="191" t="s">
        <v>589</v>
      </c>
      <c r="G137" s="191" t="s">
        <v>589</v>
      </c>
      <c r="H137" s="191" t="s">
        <v>589</v>
      </c>
      <c r="I137" s="191" t="s">
        <v>589</v>
      </c>
      <c r="J137" s="191" t="s">
        <v>589</v>
      </c>
      <c r="K137" s="191" t="s">
        <v>589</v>
      </c>
      <c r="L137" s="191" t="s">
        <v>589</v>
      </c>
      <c r="M137" s="191" t="s">
        <v>589</v>
      </c>
      <c r="N137" s="191" t="s">
        <v>589</v>
      </c>
      <c r="O137" s="191" t="s">
        <v>589</v>
      </c>
    </row>
    <row r="138" spans="1:15" ht="28.5" customHeight="1">
      <c r="A138" s="431"/>
      <c r="B138" s="432"/>
      <c r="C138" s="138" t="s">
        <v>505</v>
      </c>
      <c r="D138" s="191" t="s">
        <v>589</v>
      </c>
      <c r="E138" s="191" t="s">
        <v>589</v>
      </c>
      <c r="F138" s="191" t="s">
        <v>589</v>
      </c>
      <c r="G138" s="191" t="s">
        <v>589</v>
      </c>
      <c r="H138" s="191" t="s">
        <v>589</v>
      </c>
      <c r="I138" s="191" t="s">
        <v>589</v>
      </c>
      <c r="J138" s="191" t="s">
        <v>589</v>
      </c>
      <c r="K138" s="191" t="s">
        <v>589</v>
      </c>
      <c r="L138" s="191" t="s">
        <v>589</v>
      </c>
      <c r="M138" s="191" t="s">
        <v>589</v>
      </c>
      <c r="N138" s="191" t="s">
        <v>589</v>
      </c>
      <c r="O138" s="191" t="s">
        <v>589</v>
      </c>
    </row>
    <row r="139" spans="1:15" ht="25.5" customHeight="1">
      <c r="A139" s="431"/>
      <c r="B139" s="432"/>
      <c r="C139" s="138" t="s">
        <v>601</v>
      </c>
      <c r="D139" s="191" t="s">
        <v>589</v>
      </c>
      <c r="E139" s="191" t="s">
        <v>589</v>
      </c>
      <c r="F139" s="191" t="s">
        <v>589</v>
      </c>
      <c r="G139" s="191" t="s">
        <v>589</v>
      </c>
      <c r="H139" s="191" t="s">
        <v>589</v>
      </c>
      <c r="I139" s="191" t="s">
        <v>589</v>
      </c>
      <c r="J139" s="191" t="s">
        <v>589</v>
      </c>
      <c r="K139" s="191" t="s">
        <v>589</v>
      </c>
      <c r="L139" s="191" t="s">
        <v>589</v>
      </c>
      <c r="M139" s="191" t="s">
        <v>589</v>
      </c>
      <c r="N139" s="191" t="s">
        <v>589</v>
      </c>
      <c r="O139" s="191" t="s">
        <v>589</v>
      </c>
    </row>
    <row r="140" spans="1:15" ht="29.25" customHeight="1">
      <c r="A140" s="431" t="s">
        <v>580</v>
      </c>
      <c r="B140" s="432" t="s">
        <v>597</v>
      </c>
      <c r="C140" s="138" t="s">
        <v>2</v>
      </c>
      <c r="D140" s="191" t="s">
        <v>589</v>
      </c>
      <c r="E140" s="191" t="s">
        <v>589</v>
      </c>
      <c r="F140" s="191" t="s">
        <v>589</v>
      </c>
      <c r="G140" s="191" t="s">
        <v>589</v>
      </c>
      <c r="H140" s="191" t="s">
        <v>589</v>
      </c>
      <c r="I140" s="191" t="s">
        <v>589</v>
      </c>
      <c r="J140" s="191" t="s">
        <v>589</v>
      </c>
      <c r="K140" s="191" t="s">
        <v>589</v>
      </c>
      <c r="L140" s="191" t="s">
        <v>589</v>
      </c>
      <c r="M140" s="191" t="s">
        <v>589</v>
      </c>
      <c r="N140" s="191" t="s">
        <v>589</v>
      </c>
      <c r="O140" s="191" t="s">
        <v>589</v>
      </c>
    </row>
    <row r="141" spans="1:15" ht="28.5" customHeight="1">
      <c r="A141" s="431"/>
      <c r="B141" s="432"/>
      <c r="C141" s="138" t="s">
        <v>504</v>
      </c>
      <c r="D141" s="191" t="s">
        <v>589</v>
      </c>
      <c r="E141" s="191" t="s">
        <v>589</v>
      </c>
      <c r="F141" s="191" t="s">
        <v>589</v>
      </c>
      <c r="G141" s="191" t="s">
        <v>589</v>
      </c>
      <c r="H141" s="191" t="s">
        <v>589</v>
      </c>
      <c r="I141" s="191" t="s">
        <v>589</v>
      </c>
      <c r="J141" s="191" t="s">
        <v>589</v>
      </c>
      <c r="K141" s="191" t="s">
        <v>589</v>
      </c>
      <c r="L141" s="191" t="s">
        <v>589</v>
      </c>
      <c r="M141" s="191" t="s">
        <v>589</v>
      </c>
      <c r="N141" s="191" t="s">
        <v>589</v>
      </c>
      <c r="O141" s="191" t="s">
        <v>589</v>
      </c>
    </row>
    <row r="142" spans="1:15" ht="24" customHeight="1">
      <c r="A142" s="431"/>
      <c r="B142" s="432"/>
      <c r="C142" s="138" t="s">
        <v>505</v>
      </c>
      <c r="D142" s="191" t="s">
        <v>589</v>
      </c>
      <c r="E142" s="191" t="s">
        <v>589</v>
      </c>
      <c r="F142" s="191" t="s">
        <v>589</v>
      </c>
      <c r="G142" s="191" t="s">
        <v>589</v>
      </c>
      <c r="H142" s="191" t="s">
        <v>589</v>
      </c>
      <c r="I142" s="191" t="s">
        <v>589</v>
      </c>
      <c r="J142" s="191" t="s">
        <v>589</v>
      </c>
      <c r="K142" s="191" t="s">
        <v>589</v>
      </c>
      <c r="L142" s="191" t="s">
        <v>589</v>
      </c>
      <c r="M142" s="191" t="s">
        <v>589</v>
      </c>
      <c r="N142" s="191" t="s">
        <v>589</v>
      </c>
      <c r="O142" s="191" t="s">
        <v>589</v>
      </c>
    </row>
    <row r="143" spans="1:15" ht="24" customHeight="1">
      <c r="A143" s="431"/>
      <c r="B143" s="432"/>
      <c r="C143" s="138" t="s">
        <v>601</v>
      </c>
      <c r="D143" s="191" t="s">
        <v>589</v>
      </c>
      <c r="E143" s="191" t="s">
        <v>589</v>
      </c>
      <c r="F143" s="191" t="s">
        <v>589</v>
      </c>
      <c r="G143" s="191" t="s">
        <v>589</v>
      </c>
      <c r="H143" s="191" t="s">
        <v>589</v>
      </c>
      <c r="I143" s="191" t="s">
        <v>589</v>
      </c>
      <c r="J143" s="191" t="s">
        <v>589</v>
      </c>
      <c r="K143" s="191" t="s">
        <v>589</v>
      </c>
      <c r="L143" s="191" t="s">
        <v>589</v>
      </c>
      <c r="M143" s="191" t="s">
        <v>589</v>
      </c>
      <c r="N143" s="191" t="s">
        <v>589</v>
      </c>
      <c r="O143" s="191" t="s">
        <v>589</v>
      </c>
    </row>
    <row r="144" spans="1:15" ht="15.75">
      <c r="A144" s="431" t="s">
        <v>581</v>
      </c>
      <c r="B144" s="432" t="s">
        <v>523</v>
      </c>
      <c r="C144" s="138" t="s">
        <v>2</v>
      </c>
      <c r="D144" s="191" t="s">
        <v>589</v>
      </c>
      <c r="E144" s="191" t="s">
        <v>589</v>
      </c>
      <c r="F144" s="191" t="s">
        <v>589</v>
      </c>
      <c r="G144" s="191" t="s">
        <v>589</v>
      </c>
      <c r="H144" s="191" t="s">
        <v>589</v>
      </c>
      <c r="I144" s="191" t="s">
        <v>589</v>
      </c>
      <c r="J144" s="191" t="s">
        <v>589</v>
      </c>
      <c r="K144" s="191" t="s">
        <v>589</v>
      </c>
      <c r="L144" s="191" t="s">
        <v>589</v>
      </c>
      <c r="M144" s="191" t="s">
        <v>589</v>
      </c>
      <c r="N144" s="191" t="s">
        <v>589</v>
      </c>
      <c r="O144" s="191" t="s">
        <v>589</v>
      </c>
    </row>
    <row r="145" spans="1:15" ht="15.75">
      <c r="A145" s="431"/>
      <c r="B145" s="432"/>
      <c r="C145" s="138" t="s">
        <v>504</v>
      </c>
      <c r="D145" s="191" t="s">
        <v>589</v>
      </c>
      <c r="E145" s="191" t="s">
        <v>589</v>
      </c>
      <c r="F145" s="191" t="s">
        <v>589</v>
      </c>
      <c r="G145" s="191" t="s">
        <v>589</v>
      </c>
      <c r="H145" s="191" t="s">
        <v>589</v>
      </c>
      <c r="I145" s="191" t="s">
        <v>589</v>
      </c>
      <c r="J145" s="191" t="s">
        <v>589</v>
      </c>
      <c r="K145" s="191" t="s">
        <v>589</v>
      </c>
      <c r="L145" s="191" t="s">
        <v>589</v>
      </c>
      <c r="M145" s="191" t="s">
        <v>589</v>
      </c>
      <c r="N145" s="191" t="s">
        <v>589</v>
      </c>
      <c r="O145" s="191" t="s">
        <v>589</v>
      </c>
    </row>
    <row r="146" spans="1:15" ht="15.75">
      <c r="A146" s="431"/>
      <c r="B146" s="432"/>
      <c r="C146" s="138" t="s">
        <v>505</v>
      </c>
      <c r="D146" s="191" t="s">
        <v>589</v>
      </c>
      <c r="E146" s="191" t="s">
        <v>589</v>
      </c>
      <c r="F146" s="191" t="s">
        <v>589</v>
      </c>
      <c r="G146" s="191" t="s">
        <v>589</v>
      </c>
      <c r="H146" s="191" t="s">
        <v>589</v>
      </c>
      <c r="I146" s="191" t="s">
        <v>589</v>
      </c>
      <c r="J146" s="191" t="s">
        <v>589</v>
      </c>
      <c r="K146" s="191" t="s">
        <v>589</v>
      </c>
      <c r="L146" s="191" t="s">
        <v>589</v>
      </c>
      <c r="M146" s="191" t="s">
        <v>589</v>
      </c>
      <c r="N146" s="191" t="s">
        <v>589</v>
      </c>
      <c r="O146" s="191" t="s">
        <v>589</v>
      </c>
    </row>
    <row r="147" spans="1:15" ht="18.75">
      <c r="A147" s="431"/>
      <c r="B147" s="432"/>
      <c r="C147" s="138" t="s">
        <v>601</v>
      </c>
      <c r="D147" s="191" t="s">
        <v>589</v>
      </c>
      <c r="E147" s="191" t="s">
        <v>589</v>
      </c>
      <c r="F147" s="191" t="s">
        <v>589</v>
      </c>
      <c r="G147" s="191" t="s">
        <v>589</v>
      </c>
      <c r="H147" s="191" t="s">
        <v>589</v>
      </c>
      <c r="I147" s="191" t="s">
        <v>589</v>
      </c>
      <c r="J147" s="191" t="s">
        <v>589</v>
      </c>
      <c r="K147" s="191" t="s">
        <v>589</v>
      </c>
      <c r="L147" s="191" t="s">
        <v>589</v>
      </c>
      <c r="M147" s="191" t="s">
        <v>589</v>
      </c>
      <c r="N147" s="191" t="s">
        <v>589</v>
      </c>
      <c r="O147" s="191" t="s">
        <v>589</v>
      </c>
    </row>
    <row r="148" spans="1:15" ht="15.75">
      <c r="A148" s="431" t="s">
        <v>582</v>
      </c>
      <c r="B148" s="432" t="s">
        <v>524</v>
      </c>
      <c r="C148" s="138" t="s">
        <v>2</v>
      </c>
      <c r="D148" s="191" t="s">
        <v>589</v>
      </c>
      <c r="E148" s="191" t="s">
        <v>589</v>
      </c>
      <c r="F148" s="191" t="s">
        <v>589</v>
      </c>
      <c r="G148" s="191" t="s">
        <v>589</v>
      </c>
      <c r="H148" s="191" t="s">
        <v>589</v>
      </c>
      <c r="I148" s="191" t="s">
        <v>589</v>
      </c>
      <c r="J148" s="191" t="s">
        <v>589</v>
      </c>
      <c r="K148" s="191" t="s">
        <v>589</v>
      </c>
      <c r="L148" s="191" t="s">
        <v>589</v>
      </c>
      <c r="M148" s="191" t="s">
        <v>589</v>
      </c>
      <c r="N148" s="191" t="s">
        <v>589</v>
      </c>
      <c r="O148" s="191" t="s">
        <v>589</v>
      </c>
    </row>
    <row r="149" spans="1:15" ht="15.75">
      <c r="A149" s="431"/>
      <c r="B149" s="432"/>
      <c r="C149" s="138" t="s">
        <v>504</v>
      </c>
      <c r="D149" s="191" t="s">
        <v>589</v>
      </c>
      <c r="E149" s="191" t="s">
        <v>589</v>
      </c>
      <c r="F149" s="191" t="s">
        <v>589</v>
      </c>
      <c r="G149" s="191" t="s">
        <v>589</v>
      </c>
      <c r="H149" s="191" t="s">
        <v>589</v>
      </c>
      <c r="I149" s="191" t="s">
        <v>589</v>
      </c>
      <c r="J149" s="191" t="s">
        <v>589</v>
      </c>
      <c r="K149" s="191" t="s">
        <v>589</v>
      </c>
      <c r="L149" s="191" t="s">
        <v>589</v>
      </c>
      <c r="M149" s="191" t="s">
        <v>589</v>
      </c>
      <c r="N149" s="191" t="s">
        <v>589</v>
      </c>
      <c r="O149" s="191" t="s">
        <v>589</v>
      </c>
    </row>
    <row r="150" spans="1:15" ht="15.75">
      <c r="A150" s="431"/>
      <c r="B150" s="432"/>
      <c r="C150" s="138" t="s">
        <v>505</v>
      </c>
      <c r="D150" s="191" t="s">
        <v>589</v>
      </c>
      <c r="E150" s="191" t="s">
        <v>589</v>
      </c>
      <c r="F150" s="191" t="s">
        <v>589</v>
      </c>
      <c r="G150" s="191" t="s">
        <v>589</v>
      </c>
      <c r="H150" s="191" t="s">
        <v>589</v>
      </c>
      <c r="I150" s="191" t="s">
        <v>589</v>
      </c>
      <c r="J150" s="191" t="s">
        <v>589</v>
      </c>
      <c r="K150" s="191" t="s">
        <v>589</v>
      </c>
      <c r="L150" s="191" t="s">
        <v>589</v>
      </c>
      <c r="M150" s="191" t="s">
        <v>589</v>
      </c>
      <c r="N150" s="191" t="s">
        <v>589</v>
      </c>
      <c r="O150" s="191" t="s">
        <v>589</v>
      </c>
    </row>
    <row r="151" spans="1:15" ht="18.75">
      <c r="A151" s="431"/>
      <c r="B151" s="432"/>
      <c r="C151" s="138" t="s">
        <v>601</v>
      </c>
      <c r="D151" s="191" t="s">
        <v>589</v>
      </c>
      <c r="E151" s="191" t="s">
        <v>589</v>
      </c>
      <c r="F151" s="191" t="s">
        <v>589</v>
      </c>
      <c r="G151" s="191" t="s">
        <v>589</v>
      </c>
      <c r="H151" s="191" t="s">
        <v>589</v>
      </c>
      <c r="I151" s="191" t="s">
        <v>589</v>
      </c>
      <c r="J151" s="191" t="s">
        <v>589</v>
      </c>
      <c r="K151" s="191" t="s">
        <v>589</v>
      </c>
      <c r="L151" s="191" t="s">
        <v>589</v>
      </c>
      <c r="M151" s="191" t="s">
        <v>589</v>
      </c>
      <c r="N151" s="191" t="s">
        <v>589</v>
      </c>
      <c r="O151" s="191" t="s">
        <v>589</v>
      </c>
    </row>
    <row r="152" spans="1:15" ht="15.75">
      <c r="A152" s="431" t="s">
        <v>594</v>
      </c>
      <c r="B152" s="432" t="s">
        <v>525</v>
      </c>
      <c r="C152" s="138" t="s">
        <v>2</v>
      </c>
      <c r="D152" s="191" t="s">
        <v>589</v>
      </c>
      <c r="E152" s="191" t="s">
        <v>589</v>
      </c>
      <c r="F152" s="191" t="s">
        <v>589</v>
      </c>
      <c r="G152" s="191" t="s">
        <v>589</v>
      </c>
      <c r="H152" s="191" t="s">
        <v>589</v>
      </c>
      <c r="I152" s="191" t="s">
        <v>589</v>
      </c>
      <c r="J152" s="191" t="s">
        <v>589</v>
      </c>
      <c r="K152" s="191" t="s">
        <v>589</v>
      </c>
      <c r="L152" s="191" t="s">
        <v>589</v>
      </c>
      <c r="M152" s="191" t="s">
        <v>589</v>
      </c>
      <c r="N152" s="191" t="s">
        <v>589</v>
      </c>
      <c r="O152" s="191" t="s">
        <v>589</v>
      </c>
    </row>
    <row r="153" spans="1:15" ht="16.5" customHeight="1">
      <c r="A153" s="431"/>
      <c r="B153" s="432"/>
      <c r="C153" s="138" t="s">
        <v>504</v>
      </c>
      <c r="D153" s="191" t="s">
        <v>589</v>
      </c>
      <c r="E153" s="191" t="s">
        <v>589</v>
      </c>
      <c r="F153" s="191" t="s">
        <v>589</v>
      </c>
      <c r="G153" s="191" t="s">
        <v>589</v>
      </c>
      <c r="H153" s="191" t="s">
        <v>589</v>
      </c>
      <c r="I153" s="191" t="s">
        <v>589</v>
      </c>
      <c r="J153" s="191" t="s">
        <v>589</v>
      </c>
      <c r="K153" s="191" t="s">
        <v>589</v>
      </c>
      <c r="L153" s="191" t="s">
        <v>589</v>
      </c>
      <c r="M153" s="191" t="s">
        <v>589</v>
      </c>
      <c r="N153" s="191" t="s">
        <v>589</v>
      </c>
      <c r="O153" s="191" t="s">
        <v>589</v>
      </c>
    </row>
    <row r="154" spans="1:15" ht="16.5" customHeight="1">
      <c r="A154" s="431"/>
      <c r="B154" s="432"/>
      <c r="C154" s="138" t="s">
        <v>505</v>
      </c>
      <c r="D154" s="191" t="s">
        <v>589</v>
      </c>
      <c r="E154" s="191" t="s">
        <v>589</v>
      </c>
      <c r="F154" s="191" t="s">
        <v>589</v>
      </c>
      <c r="G154" s="191" t="s">
        <v>589</v>
      </c>
      <c r="H154" s="191" t="s">
        <v>589</v>
      </c>
      <c r="I154" s="191" t="s">
        <v>589</v>
      </c>
      <c r="J154" s="191" t="s">
        <v>589</v>
      </c>
      <c r="K154" s="191" t="s">
        <v>589</v>
      </c>
      <c r="L154" s="191" t="s">
        <v>589</v>
      </c>
      <c r="M154" s="191" t="s">
        <v>589</v>
      </c>
      <c r="N154" s="191" t="s">
        <v>589</v>
      </c>
      <c r="O154" s="191" t="s">
        <v>589</v>
      </c>
    </row>
    <row r="155" spans="1:15" ht="21.75" customHeight="1">
      <c r="A155" s="431"/>
      <c r="B155" s="432"/>
      <c r="C155" s="138" t="s">
        <v>601</v>
      </c>
      <c r="D155" s="191" t="s">
        <v>589</v>
      </c>
      <c r="E155" s="191" t="s">
        <v>589</v>
      </c>
      <c r="F155" s="191" t="s">
        <v>589</v>
      </c>
      <c r="G155" s="191" t="s">
        <v>589</v>
      </c>
      <c r="H155" s="191" t="s">
        <v>589</v>
      </c>
      <c r="I155" s="191" t="s">
        <v>589</v>
      </c>
      <c r="J155" s="191" t="s">
        <v>589</v>
      </c>
      <c r="K155" s="191" t="s">
        <v>589</v>
      </c>
      <c r="L155" s="191" t="s">
        <v>589</v>
      </c>
      <c r="M155" s="191" t="s">
        <v>589</v>
      </c>
      <c r="N155" s="191" t="s">
        <v>589</v>
      </c>
      <c r="O155" s="191" t="s">
        <v>589</v>
      </c>
    </row>
    <row r="157" spans="1:15" ht="18">
      <c r="B157" s="10" t="s">
        <v>618</v>
      </c>
    </row>
    <row r="158" spans="1:15" ht="18">
      <c r="B158" s="10" t="s">
        <v>532</v>
      </c>
    </row>
    <row r="159" spans="1:15" ht="18">
      <c r="B159" s="10" t="s">
        <v>619</v>
      </c>
    </row>
    <row r="160" spans="1:15" ht="18">
      <c r="B160" s="10" t="s">
        <v>603</v>
      </c>
    </row>
    <row r="161" spans="2:2" ht="18">
      <c r="B161" s="10" t="s">
        <v>602</v>
      </c>
    </row>
  </sheetData>
  <sheetProtection password="84F4" sheet="1" objects="1" scenarios="1"/>
  <mergeCells count="110">
    <mergeCell ref="A13:O13"/>
    <mergeCell ref="A14:O14"/>
    <mergeCell ref="A136:A139"/>
    <mergeCell ref="B136:B139"/>
    <mergeCell ref="A140:A143"/>
    <mergeCell ref="B140:B143"/>
    <mergeCell ref="A144:A147"/>
    <mergeCell ref="B144:B147"/>
    <mergeCell ref="A124:A127"/>
    <mergeCell ref="B124:B127"/>
    <mergeCell ref="A128:A131"/>
    <mergeCell ref="B128:B131"/>
    <mergeCell ref="A132:A135"/>
    <mergeCell ref="B132:B135"/>
    <mergeCell ref="A113:A114"/>
    <mergeCell ref="B113:B114"/>
    <mergeCell ref="A115:A116"/>
    <mergeCell ref="B115:B116"/>
    <mergeCell ref="A117:A118"/>
    <mergeCell ref="B117:B118"/>
    <mergeCell ref="A107:A108"/>
    <mergeCell ref="B107:B108"/>
    <mergeCell ref="A109:A110"/>
    <mergeCell ref="B109:B110"/>
    <mergeCell ref="A111:A112"/>
    <mergeCell ref="B111:B112"/>
    <mergeCell ref="A101:A102"/>
    <mergeCell ref="B101:B102"/>
    <mergeCell ref="A103:A104"/>
    <mergeCell ref="B103:B104"/>
    <mergeCell ref="A105:A106"/>
    <mergeCell ref="B105:B106"/>
    <mergeCell ref="A95:A96"/>
    <mergeCell ref="B95:B96"/>
    <mergeCell ref="A97:A98"/>
    <mergeCell ref="B97:B98"/>
    <mergeCell ref="A99:A100"/>
    <mergeCell ref="B99:B100"/>
    <mergeCell ref="A89:A90"/>
    <mergeCell ref="B89:B90"/>
    <mergeCell ref="A91:A92"/>
    <mergeCell ref="B91:B92"/>
    <mergeCell ref="A93:A94"/>
    <mergeCell ref="B93:B94"/>
    <mergeCell ref="A72:A75"/>
    <mergeCell ref="B72:B75"/>
    <mergeCell ref="A76:A79"/>
    <mergeCell ref="B76:B79"/>
    <mergeCell ref="A84:A87"/>
    <mergeCell ref="B84:B87"/>
    <mergeCell ref="A80:A83"/>
    <mergeCell ref="B80:B83"/>
    <mergeCell ref="A60:A63"/>
    <mergeCell ref="B60:B63"/>
    <mergeCell ref="A64:A67"/>
    <mergeCell ref="B64:B67"/>
    <mergeCell ref="A45:A46"/>
    <mergeCell ref="B45:B46"/>
    <mergeCell ref="A47:A48"/>
    <mergeCell ref="B47:B48"/>
    <mergeCell ref="A49:A50"/>
    <mergeCell ref="B49:B50"/>
    <mergeCell ref="A5:P5"/>
    <mergeCell ref="A6:P6"/>
    <mergeCell ref="A8:P8"/>
    <mergeCell ref="A9:P9"/>
    <mergeCell ref="A10:P10"/>
    <mergeCell ref="A11:P11"/>
    <mergeCell ref="B68:B71"/>
    <mergeCell ref="A68:A71"/>
    <mergeCell ref="A15:AG15"/>
    <mergeCell ref="J16:K16"/>
    <mergeCell ref="L16:M16"/>
    <mergeCell ref="N16:O16"/>
    <mergeCell ref="D16:F16"/>
    <mergeCell ref="A27:A28"/>
    <mergeCell ref="B27:B28"/>
    <mergeCell ref="A29:A30"/>
    <mergeCell ref="B29:B30"/>
    <mergeCell ref="A31:A32"/>
    <mergeCell ref="B31:B32"/>
    <mergeCell ref="A21:A22"/>
    <mergeCell ref="B21:B22"/>
    <mergeCell ref="A23:A24"/>
    <mergeCell ref="B23:B24"/>
    <mergeCell ref="A25:A26"/>
    <mergeCell ref="A148:A151"/>
    <mergeCell ref="B148:B151"/>
    <mergeCell ref="A152:A155"/>
    <mergeCell ref="B152:B155"/>
    <mergeCell ref="G16:G17"/>
    <mergeCell ref="B16:B17"/>
    <mergeCell ref="C16:C17"/>
    <mergeCell ref="A16:A17"/>
    <mergeCell ref="H16:I16"/>
    <mergeCell ref="B25:B26"/>
    <mergeCell ref="A39:A40"/>
    <mergeCell ref="B39:B40"/>
    <mergeCell ref="A41:A42"/>
    <mergeCell ref="B41:B42"/>
    <mergeCell ref="A43:A44"/>
    <mergeCell ref="B43:B44"/>
    <mergeCell ref="A33:A34"/>
    <mergeCell ref="B33:B34"/>
    <mergeCell ref="A35:A36"/>
    <mergeCell ref="B35:B36"/>
    <mergeCell ref="A37:A38"/>
    <mergeCell ref="B37:B38"/>
    <mergeCell ref="A56:A59"/>
    <mergeCell ref="B56:B59"/>
  </mergeCells>
  <printOptions horizontalCentered="1"/>
  <pageMargins left="0.70866141732283472" right="0.70866141732283472" top="0.74803149606299213" bottom="0.74803149606299213" header="0.31496062992125984" footer="0.31496062992125984"/>
  <pageSetup paperSize="8" scale="61" firstPageNumber="3" fitToWidth="2" orientation="landscape" useFirstPageNumber="1" r:id="rId1"/>
  <headerFooter>
    <oddHeader>&amp;C&amp;P</oddHeader>
    <oddFooter>&amp;C&amp;G</oddFooter>
  </headerFooter>
  <rowBreaks count="2" manualBreakCount="2">
    <brk id="40" max="14" man="1"/>
    <brk id="87" max="14" man="1"/>
  </rowBreaks>
  <colBreaks count="1" manualBreakCount="1">
    <brk id="15" min="1" max="154" man="1"/>
  </colBreaks>
  <drawing r:id="rId2"/>
  <legacyDrawingHF r:id="rId3"/>
</worksheet>
</file>

<file path=xl/worksheets/sheet14.xml><?xml version="1.0" encoding="utf-8"?>
<worksheet xmlns="http://schemas.openxmlformats.org/spreadsheetml/2006/main" xmlns:r="http://schemas.openxmlformats.org/officeDocument/2006/relationships">
  <sheetPr>
    <tabColor theme="8" tint="0.79998168889431442"/>
  </sheetPr>
  <dimension ref="A1:AG37"/>
  <sheetViews>
    <sheetView view="pageBreakPreview" zoomScale="70" zoomScaleNormal="50" zoomScaleSheetLayoutView="70" workbookViewId="0"/>
  </sheetViews>
  <sheetFormatPr defaultRowHeight="15"/>
  <cols>
    <col min="1" max="1" width="12.5" style="130" customWidth="1"/>
    <col min="2" max="2" width="25.5" style="7" customWidth="1"/>
    <col min="3" max="3" width="20.25" style="7" customWidth="1"/>
    <col min="4" max="4" width="20.375" style="7" customWidth="1"/>
    <col min="5" max="5" width="19.75" style="7" customWidth="1"/>
    <col min="6" max="6" width="22.875" style="7" customWidth="1"/>
    <col min="7" max="7" width="19.625" style="7" customWidth="1"/>
    <col min="8" max="8" width="17.375" style="7" customWidth="1"/>
    <col min="9" max="9" width="23.375" style="7" customWidth="1"/>
    <col min="10" max="10" width="12.75" style="7" customWidth="1"/>
    <col min="11" max="12" width="17.375" style="7" customWidth="1"/>
    <col min="13" max="13" width="18.5" style="7" customWidth="1"/>
    <col min="14" max="14" width="21.5" style="7" customWidth="1"/>
    <col min="15" max="15" width="7.75" style="7" customWidth="1"/>
    <col min="16" max="16" width="9" style="7" customWidth="1"/>
    <col min="17" max="17" width="17.75" style="7" customWidth="1"/>
    <col min="18" max="18" width="18.375" style="7" customWidth="1"/>
    <col min="19" max="19" width="9.125" style="7" customWidth="1"/>
    <col min="20" max="20" width="9" style="7" customWidth="1"/>
    <col min="21" max="21" width="22" style="7" customWidth="1"/>
    <col min="22" max="22" width="22.625" style="7" customWidth="1"/>
    <col min="23" max="23" width="14.875" style="7" customWidth="1"/>
    <col min="24" max="24" width="10.625" style="95" customWidth="1"/>
    <col min="25" max="25" width="9.25" style="95" customWidth="1"/>
    <col min="26" max="26" width="11.125" style="95" customWidth="1"/>
    <col min="27" max="27" width="11.875" style="95" customWidth="1"/>
    <col min="28" max="28" width="15.625" style="95" customWidth="1"/>
    <col min="29" max="30" width="15.875" style="95" customWidth="1"/>
    <col min="31" max="31" width="20.75" style="95" customWidth="1"/>
    <col min="32" max="32" width="18.375" style="95" customWidth="1"/>
    <col min="33" max="33" width="29" style="95" customWidth="1"/>
    <col min="34" max="253" width="9" style="95"/>
    <col min="254" max="254" width="3.875" style="95" bestFit="1" customWidth="1"/>
    <col min="255" max="255" width="16" style="95" bestFit="1" customWidth="1"/>
    <col min="256" max="256" width="16.625" style="95" bestFit="1" customWidth="1"/>
    <col min="257" max="257" width="13.5" style="95" bestFit="1" customWidth="1"/>
    <col min="258" max="259" width="10.875" style="95" bestFit="1" customWidth="1"/>
    <col min="260" max="260" width="6.25" style="95" bestFit="1" customWidth="1"/>
    <col min="261" max="261" width="8.875" style="95" bestFit="1" customWidth="1"/>
    <col min="262" max="262" width="13.875" style="95" bestFit="1" customWidth="1"/>
    <col min="263" max="263" width="13.25" style="95" bestFit="1" customWidth="1"/>
    <col min="264" max="264" width="16" style="95" bestFit="1" customWidth="1"/>
    <col min="265" max="265" width="11.625" style="95" bestFit="1" customWidth="1"/>
    <col min="266" max="266" width="16.875" style="95" customWidth="1"/>
    <col min="267" max="267" width="13.25" style="95" customWidth="1"/>
    <col min="268" max="268" width="18.375" style="95" bestFit="1" customWidth="1"/>
    <col min="269" max="269" width="15" style="95" bestFit="1" customWidth="1"/>
    <col min="270" max="270" width="14.75" style="95" bestFit="1" customWidth="1"/>
    <col min="271" max="271" width="14.625" style="95" bestFit="1" customWidth="1"/>
    <col min="272" max="272" width="13.75" style="95" bestFit="1" customWidth="1"/>
    <col min="273" max="273" width="14.25" style="95" bestFit="1" customWidth="1"/>
    <col min="274" max="274" width="15.125" style="95" customWidth="1"/>
    <col min="275" max="275" width="20.5" style="95" bestFit="1" customWidth="1"/>
    <col min="276" max="276" width="27.875" style="95" bestFit="1" customWidth="1"/>
    <col min="277" max="277" width="6.875" style="95" bestFit="1" customWidth="1"/>
    <col min="278" max="278" width="5" style="95" bestFit="1" customWidth="1"/>
    <col min="279" max="279" width="8" style="95" bestFit="1" customWidth="1"/>
    <col min="280" max="280" width="11.875" style="95" bestFit="1" customWidth="1"/>
    <col min="281" max="509" width="9" style="95"/>
    <col min="510" max="510" width="3.875" style="95" bestFit="1" customWidth="1"/>
    <col min="511" max="511" width="16" style="95" bestFit="1" customWidth="1"/>
    <col min="512" max="512" width="16.625" style="95" bestFit="1" customWidth="1"/>
    <col min="513" max="513" width="13.5" style="95" bestFit="1" customWidth="1"/>
    <col min="514" max="515" width="10.875" style="95" bestFit="1" customWidth="1"/>
    <col min="516" max="516" width="6.25" style="95" bestFit="1" customWidth="1"/>
    <col min="517" max="517" width="8.875" style="95" bestFit="1" customWidth="1"/>
    <col min="518" max="518" width="13.875" style="95" bestFit="1" customWidth="1"/>
    <col min="519" max="519" width="13.25" style="95" bestFit="1" customWidth="1"/>
    <col min="520" max="520" width="16" style="95" bestFit="1" customWidth="1"/>
    <col min="521" max="521" width="11.625" style="95" bestFit="1" customWidth="1"/>
    <col min="522" max="522" width="16.875" style="95" customWidth="1"/>
    <col min="523" max="523" width="13.25" style="95" customWidth="1"/>
    <col min="524" max="524" width="18.375" style="95" bestFit="1" customWidth="1"/>
    <col min="525" max="525" width="15" style="95" bestFit="1" customWidth="1"/>
    <col min="526" max="526" width="14.75" style="95" bestFit="1" customWidth="1"/>
    <col min="527" max="527" width="14.625" style="95" bestFit="1" customWidth="1"/>
    <col min="528" max="528" width="13.75" style="95" bestFit="1" customWidth="1"/>
    <col min="529" max="529" width="14.25" style="95" bestFit="1" customWidth="1"/>
    <col min="530" max="530" width="15.125" style="95" customWidth="1"/>
    <col min="531" max="531" width="20.5" style="95" bestFit="1" customWidth="1"/>
    <col min="532" max="532" width="27.875" style="95" bestFit="1" customWidth="1"/>
    <col min="533" max="533" width="6.875" style="95" bestFit="1" customWidth="1"/>
    <col min="534" max="534" width="5" style="95" bestFit="1" customWidth="1"/>
    <col min="535" max="535" width="8" style="95" bestFit="1" customWidth="1"/>
    <col min="536" max="536" width="11.875" style="95" bestFit="1" customWidth="1"/>
    <col min="537" max="765" width="9" style="95"/>
    <col min="766" max="766" width="3.875" style="95" bestFit="1" customWidth="1"/>
    <col min="767" max="767" width="16" style="95" bestFit="1" customWidth="1"/>
    <col min="768" max="768" width="16.625" style="95" bestFit="1" customWidth="1"/>
    <col min="769" max="769" width="13.5" style="95" bestFit="1" customWidth="1"/>
    <col min="770" max="771" width="10.875" style="95" bestFit="1" customWidth="1"/>
    <col min="772" max="772" width="6.25" style="95" bestFit="1" customWidth="1"/>
    <col min="773" max="773" width="8.875" style="95" bestFit="1" customWidth="1"/>
    <col min="774" max="774" width="13.875" style="95" bestFit="1" customWidth="1"/>
    <col min="775" max="775" width="13.25" style="95" bestFit="1" customWidth="1"/>
    <col min="776" max="776" width="16" style="95" bestFit="1" customWidth="1"/>
    <col min="777" max="777" width="11.625" style="95" bestFit="1" customWidth="1"/>
    <col min="778" max="778" width="16.875" style="95" customWidth="1"/>
    <col min="779" max="779" width="13.25" style="95" customWidth="1"/>
    <col min="780" max="780" width="18.375" style="95" bestFit="1" customWidth="1"/>
    <col min="781" max="781" width="15" style="95" bestFit="1" customWidth="1"/>
    <col min="782" max="782" width="14.75" style="95" bestFit="1" customWidth="1"/>
    <col min="783" max="783" width="14.625" style="95" bestFit="1" customWidth="1"/>
    <col min="784" max="784" width="13.75" style="95" bestFit="1" customWidth="1"/>
    <col min="785" max="785" width="14.25" style="95" bestFit="1" customWidth="1"/>
    <col min="786" max="786" width="15.125" style="95" customWidth="1"/>
    <col min="787" max="787" width="20.5" style="95" bestFit="1" customWidth="1"/>
    <col min="788" max="788" width="27.875" style="95" bestFit="1" customWidth="1"/>
    <col min="789" max="789" width="6.875" style="95" bestFit="1" customWidth="1"/>
    <col min="790" max="790" width="5" style="95" bestFit="1" customWidth="1"/>
    <col min="791" max="791" width="8" style="95" bestFit="1" customWidth="1"/>
    <col min="792" max="792" width="11.875" style="95" bestFit="1" customWidth="1"/>
    <col min="793" max="1021" width="9" style="95"/>
    <col min="1022" max="1022" width="3.875" style="95" bestFit="1" customWidth="1"/>
    <col min="1023" max="1023" width="16" style="95" bestFit="1" customWidth="1"/>
    <col min="1024" max="1024" width="16.625" style="95" bestFit="1" customWidth="1"/>
    <col min="1025" max="1025" width="13.5" style="95" bestFit="1" customWidth="1"/>
    <col min="1026" max="1027" width="10.875" style="95" bestFit="1" customWidth="1"/>
    <col min="1028" max="1028" width="6.25" style="95" bestFit="1" customWidth="1"/>
    <col min="1029" max="1029" width="8.875" style="95" bestFit="1" customWidth="1"/>
    <col min="1030" max="1030" width="13.875" style="95" bestFit="1" customWidth="1"/>
    <col min="1031" max="1031" width="13.25" style="95" bestFit="1" customWidth="1"/>
    <col min="1032" max="1032" width="16" style="95" bestFit="1" customWidth="1"/>
    <col min="1033" max="1033" width="11.625" style="95" bestFit="1" customWidth="1"/>
    <col min="1034" max="1034" width="16.875" style="95" customWidth="1"/>
    <col min="1035" max="1035" width="13.25" style="95" customWidth="1"/>
    <col min="1036" max="1036" width="18.375" style="95" bestFit="1" customWidth="1"/>
    <col min="1037" max="1037" width="15" style="95" bestFit="1" customWidth="1"/>
    <col min="1038" max="1038" width="14.75" style="95" bestFit="1" customWidth="1"/>
    <col min="1039" max="1039" width="14.625" style="95" bestFit="1" customWidth="1"/>
    <col min="1040" max="1040" width="13.75" style="95" bestFit="1" customWidth="1"/>
    <col min="1041" max="1041" width="14.25" style="95" bestFit="1" customWidth="1"/>
    <col min="1042" max="1042" width="15.125" style="95" customWidth="1"/>
    <col min="1043" max="1043" width="20.5" style="95" bestFit="1" customWidth="1"/>
    <col min="1044" max="1044" width="27.875" style="95" bestFit="1" customWidth="1"/>
    <col min="1045" max="1045" width="6.875" style="95" bestFit="1" customWidth="1"/>
    <col min="1046" max="1046" width="5" style="95" bestFit="1" customWidth="1"/>
    <col min="1047" max="1047" width="8" style="95" bestFit="1" customWidth="1"/>
    <col min="1048" max="1048" width="11.875" style="95" bestFit="1" customWidth="1"/>
    <col min="1049" max="1277" width="9" style="95"/>
    <col min="1278" max="1278" width="3.875" style="95" bestFit="1" customWidth="1"/>
    <col min="1279" max="1279" width="16" style="95" bestFit="1" customWidth="1"/>
    <col min="1280" max="1280" width="16.625" style="95" bestFit="1" customWidth="1"/>
    <col min="1281" max="1281" width="13.5" style="95" bestFit="1" customWidth="1"/>
    <col min="1282" max="1283" width="10.875" style="95" bestFit="1" customWidth="1"/>
    <col min="1284" max="1284" width="6.25" style="95" bestFit="1" customWidth="1"/>
    <col min="1285" max="1285" width="8.875" style="95" bestFit="1" customWidth="1"/>
    <col min="1286" max="1286" width="13.875" style="95" bestFit="1" customWidth="1"/>
    <col min="1287" max="1287" width="13.25" style="95" bestFit="1" customWidth="1"/>
    <col min="1288" max="1288" width="16" style="95" bestFit="1" customWidth="1"/>
    <col min="1289" max="1289" width="11.625" style="95" bestFit="1" customWidth="1"/>
    <col min="1290" max="1290" width="16.875" style="95" customWidth="1"/>
    <col min="1291" max="1291" width="13.25" style="95" customWidth="1"/>
    <col min="1292" max="1292" width="18.375" style="95" bestFit="1" customWidth="1"/>
    <col min="1293" max="1293" width="15" style="95" bestFit="1" customWidth="1"/>
    <col min="1294" max="1294" width="14.75" style="95" bestFit="1" customWidth="1"/>
    <col min="1295" max="1295" width="14.625" style="95" bestFit="1" customWidth="1"/>
    <col min="1296" max="1296" width="13.75" style="95" bestFit="1" customWidth="1"/>
    <col min="1297" max="1297" width="14.25" style="95" bestFit="1" customWidth="1"/>
    <col min="1298" max="1298" width="15.125" style="95" customWidth="1"/>
    <col min="1299" max="1299" width="20.5" style="95" bestFit="1" customWidth="1"/>
    <col min="1300" max="1300" width="27.875" style="95" bestFit="1" customWidth="1"/>
    <col min="1301" max="1301" width="6.875" style="95" bestFit="1" customWidth="1"/>
    <col min="1302" max="1302" width="5" style="95" bestFit="1" customWidth="1"/>
    <col min="1303" max="1303" width="8" style="95" bestFit="1" customWidth="1"/>
    <col min="1304" max="1304" width="11.875" style="95" bestFit="1" customWidth="1"/>
    <col min="1305" max="1533" width="9" style="95"/>
    <col min="1534" max="1534" width="3.875" style="95" bestFit="1" customWidth="1"/>
    <col min="1535" max="1535" width="16" style="95" bestFit="1" customWidth="1"/>
    <col min="1536" max="1536" width="16.625" style="95" bestFit="1" customWidth="1"/>
    <col min="1537" max="1537" width="13.5" style="95" bestFit="1" customWidth="1"/>
    <col min="1538" max="1539" width="10.875" style="95" bestFit="1" customWidth="1"/>
    <col min="1540" max="1540" width="6.25" style="95" bestFit="1" customWidth="1"/>
    <col min="1541" max="1541" width="8.875" style="95" bestFit="1" customWidth="1"/>
    <col min="1542" max="1542" width="13.875" style="95" bestFit="1" customWidth="1"/>
    <col min="1543" max="1543" width="13.25" style="95" bestFit="1" customWidth="1"/>
    <col min="1544" max="1544" width="16" style="95" bestFit="1" customWidth="1"/>
    <col min="1545" max="1545" width="11.625" style="95" bestFit="1" customWidth="1"/>
    <col min="1546" max="1546" width="16.875" style="95" customWidth="1"/>
    <col min="1547" max="1547" width="13.25" style="95" customWidth="1"/>
    <col min="1548" max="1548" width="18.375" style="95" bestFit="1" customWidth="1"/>
    <col min="1549" max="1549" width="15" style="95" bestFit="1" customWidth="1"/>
    <col min="1550" max="1550" width="14.75" style="95" bestFit="1" customWidth="1"/>
    <col min="1551" max="1551" width="14.625" style="95" bestFit="1" customWidth="1"/>
    <col min="1552" max="1552" width="13.75" style="95" bestFit="1" customWidth="1"/>
    <col min="1553" max="1553" width="14.25" style="95" bestFit="1" customWidth="1"/>
    <col min="1554" max="1554" width="15.125" style="95" customWidth="1"/>
    <col min="1555" max="1555" width="20.5" style="95" bestFit="1" customWidth="1"/>
    <col min="1556" max="1556" width="27.875" style="95" bestFit="1" customWidth="1"/>
    <col min="1557" max="1557" width="6.875" style="95" bestFit="1" customWidth="1"/>
    <col min="1558" max="1558" width="5" style="95" bestFit="1" customWidth="1"/>
    <col min="1559" max="1559" width="8" style="95" bestFit="1" customWidth="1"/>
    <col min="1560" max="1560" width="11.875" style="95" bestFit="1" customWidth="1"/>
    <col min="1561" max="1789" width="9" style="95"/>
    <col min="1790" max="1790" width="3.875" style="95" bestFit="1" customWidth="1"/>
    <col min="1791" max="1791" width="16" style="95" bestFit="1" customWidth="1"/>
    <col min="1792" max="1792" width="16.625" style="95" bestFit="1" customWidth="1"/>
    <col min="1793" max="1793" width="13.5" style="95" bestFit="1" customWidth="1"/>
    <col min="1794" max="1795" width="10.875" style="95" bestFit="1" customWidth="1"/>
    <col min="1796" max="1796" width="6.25" style="95" bestFit="1" customWidth="1"/>
    <col min="1797" max="1797" width="8.875" style="95" bestFit="1" customWidth="1"/>
    <col min="1798" max="1798" width="13.875" style="95" bestFit="1" customWidth="1"/>
    <col min="1799" max="1799" width="13.25" style="95" bestFit="1" customWidth="1"/>
    <col min="1800" max="1800" width="16" style="95" bestFit="1" customWidth="1"/>
    <col min="1801" max="1801" width="11.625" style="95" bestFit="1" customWidth="1"/>
    <col min="1802" max="1802" width="16.875" style="95" customWidth="1"/>
    <col min="1803" max="1803" width="13.25" style="95" customWidth="1"/>
    <col min="1804" max="1804" width="18.375" style="95" bestFit="1" customWidth="1"/>
    <col min="1805" max="1805" width="15" style="95" bestFit="1" customWidth="1"/>
    <col min="1806" max="1806" width="14.75" style="95" bestFit="1" customWidth="1"/>
    <col min="1807" max="1807" width="14.625" style="95" bestFit="1" customWidth="1"/>
    <col min="1808" max="1808" width="13.75" style="95" bestFit="1" customWidth="1"/>
    <col min="1809" max="1809" width="14.25" style="95" bestFit="1" customWidth="1"/>
    <col min="1810" max="1810" width="15.125" style="95" customWidth="1"/>
    <col min="1811" max="1811" width="20.5" style="95" bestFit="1" customWidth="1"/>
    <col min="1812" max="1812" width="27.875" style="95" bestFit="1" customWidth="1"/>
    <col min="1813" max="1813" width="6.875" style="95" bestFit="1" customWidth="1"/>
    <col min="1814" max="1814" width="5" style="95" bestFit="1" customWidth="1"/>
    <col min="1815" max="1815" width="8" style="95" bestFit="1" customWidth="1"/>
    <col min="1816" max="1816" width="11.875" style="95" bestFit="1" customWidth="1"/>
    <col min="1817" max="2045" width="9" style="95"/>
    <col min="2046" max="2046" width="3.875" style="95" bestFit="1" customWidth="1"/>
    <col min="2047" max="2047" width="16" style="95" bestFit="1" customWidth="1"/>
    <col min="2048" max="2048" width="16.625" style="95" bestFit="1" customWidth="1"/>
    <col min="2049" max="2049" width="13.5" style="95" bestFit="1" customWidth="1"/>
    <col min="2050" max="2051" width="10.875" style="95" bestFit="1" customWidth="1"/>
    <col min="2052" max="2052" width="6.25" style="95" bestFit="1" customWidth="1"/>
    <col min="2053" max="2053" width="8.875" style="95" bestFit="1" customWidth="1"/>
    <col min="2054" max="2054" width="13.875" style="95" bestFit="1" customWidth="1"/>
    <col min="2055" max="2055" width="13.25" style="95" bestFit="1" customWidth="1"/>
    <col min="2056" max="2056" width="16" style="95" bestFit="1" customWidth="1"/>
    <col min="2057" max="2057" width="11.625" style="95" bestFit="1" customWidth="1"/>
    <col min="2058" max="2058" width="16.875" style="95" customWidth="1"/>
    <col min="2059" max="2059" width="13.25" style="95" customWidth="1"/>
    <col min="2060" max="2060" width="18.375" style="95" bestFit="1" customWidth="1"/>
    <col min="2061" max="2061" width="15" style="95" bestFit="1" customWidth="1"/>
    <col min="2062" max="2062" width="14.75" style="95" bestFit="1" customWidth="1"/>
    <col min="2063" max="2063" width="14.625" style="95" bestFit="1" customWidth="1"/>
    <col min="2064" max="2064" width="13.75" style="95" bestFit="1" customWidth="1"/>
    <col min="2065" max="2065" width="14.25" style="95" bestFit="1" customWidth="1"/>
    <col min="2066" max="2066" width="15.125" style="95" customWidth="1"/>
    <col min="2067" max="2067" width="20.5" style="95" bestFit="1" customWidth="1"/>
    <col min="2068" max="2068" width="27.875" style="95" bestFit="1" customWidth="1"/>
    <col min="2069" max="2069" width="6.875" style="95" bestFit="1" customWidth="1"/>
    <col min="2070" max="2070" width="5" style="95" bestFit="1" customWidth="1"/>
    <col min="2071" max="2071" width="8" style="95" bestFit="1" customWidth="1"/>
    <col min="2072" max="2072" width="11.875" style="95" bestFit="1" customWidth="1"/>
    <col min="2073" max="2301" width="9" style="95"/>
    <col min="2302" max="2302" width="3.875" style="95" bestFit="1" customWidth="1"/>
    <col min="2303" max="2303" width="16" style="95" bestFit="1" customWidth="1"/>
    <col min="2304" max="2304" width="16.625" style="95" bestFit="1" customWidth="1"/>
    <col min="2305" max="2305" width="13.5" style="95" bestFit="1" customWidth="1"/>
    <col min="2306" max="2307" width="10.875" style="95" bestFit="1" customWidth="1"/>
    <col min="2308" max="2308" width="6.25" style="95" bestFit="1" customWidth="1"/>
    <col min="2309" max="2309" width="8.875" style="95" bestFit="1" customWidth="1"/>
    <col min="2310" max="2310" width="13.875" style="95" bestFit="1" customWidth="1"/>
    <col min="2311" max="2311" width="13.25" style="95" bestFit="1" customWidth="1"/>
    <col min="2312" max="2312" width="16" style="95" bestFit="1" customWidth="1"/>
    <col min="2313" max="2313" width="11.625" style="95" bestFit="1" customWidth="1"/>
    <col min="2314" max="2314" width="16.875" style="95" customWidth="1"/>
    <col min="2315" max="2315" width="13.25" style="95" customWidth="1"/>
    <col min="2316" max="2316" width="18.375" style="95" bestFit="1" customWidth="1"/>
    <col min="2317" max="2317" width="15" style="95" bestFit="1" customWidth="1"/>
    <col min="2318" max="2318" width="14.75" style="95" bestFit="1" customWidth="1"/>
    <col min="2319" max="2319" width="14.625" style="95" bestFit="1" customWidth="1"/>
    <col min="2320" max="2320" width="13.75" style="95" bestFit="1" customWidth="1"/>
    <col min="2321" max="2321" width="14.25" style="95" bestFit="1" customWidth="1"/>
    <col min="2322" max="2322" width="15.125" style="95" customWidth="1"/>
    <col min="2323" max="2323" width="20.5" style="95" bestFit="1" customWidth="1"/>
    <col min="2324" max="2324" width="27.875" style="95" bestFit="1" customWidth="1"/>
    <col min="2325" max="2325" width="6.875" style="95" bestFit="1" customWidth="1"/>
    <col min="2326" max="2326" width="5" style="95" bestFit="1" customWidth="1"/>
    <col min="2327" max="2327" width="8" style="95" bestFit="1" customWidth="1"/>
    <col min="2328" max="2328" width="11.875" style="95" bestFit="1" customWidth="1"/>
    <col min="2329" max="2557" width="9" style="95"/>
    <col min="2558" max="2558" width="3.875" style="95" bestFit="1" customWidth="1"/>
    <col min="2559" max="2559" width="16" style="95" bestFit="1" customWidth="1"/>
    <col min="2560" max="2560" width="16.625" style="95" bestFit="1" customWidth="1"/>
    <col min="2561" max="2561" width="13.5" style="95" bestFit="1" customWidth="1"/>
    <col min="2562" max="2563" width="10.875" style="95" bestFit="1" customWidth="1"/>
    <col min="2564" max="2564" width="6.25" style="95" bestFit="1" customWidth="1"/>
    <col min="2565" max="2565" width="8.875" style="95" bestFit="1" customWidth="1"/>
    <col min="2566" max="2566" width="13.875" style="95" bestFit="1" customWidth="1"/>
    <col min="2567" max="2567" width="13.25" style="95" bestFit="1" customWidth="1"/>
    <col min="2568" max="2568" width="16" style="95" bestFit="1" customWidth="1"/>
    <col min="2569" max="2569" width="11.625" style="95" bestFit="1" customWidth="1"/>
    <col min="2570" max="2570" width="16.875" style="95" customWidth="1"/>
    <col min="2571" max="2571" width="13.25" style="95" customWidth="1"/>
    <col min="2572" max="2572" width="18.375" style="95" bestFit="1" customWidth="1"/>
    <col min="2573" max="2573" width="15" style="95" bestFit="1" customWidth="1"/>
    <col min="2574" max="2574" width="14.75" style="95" bestFit="1" customWidth="1"/>
    <col min="2575" max="2575" width="14.625" style="95" bestFit="1" customWidth="1"/>
    <col min="2576" max="2576" width="13.75" style="95" bestFit="1" customWidth="1"/>
    <col min="2577" max="2577" width="14.25" style="95" bestFit="1" customWidth="1"/>
    <col min="2578" max="2578" width="15.125" style="95" customWidth="1"/>
    <col min="2579" max="2579" width="20.5" style="95" bestFit="1" customWidth="1"/>
    <col min="2580" max="2580" width="27.875" style="95" bestFit="1" customWidth="1"/>
    <col min="2581" max="2581" width="6.875" style="95" bestFit="1" customWidth="1"/>
    <col min="2582" max="2582" width="5" style="95" bestFit="1" customWidth="1"/>
    <col min="2583" max="2583" width="8" style="95" bestFit="1" customWidth="1"/>
    <col min="2584" max="2584" width="11.875" style="95" bestFit="1" customWidth="1"/>
    <col min="2585" max="2813" width="9" style="95"/>
    <col min="2814" max="2814" width="3.875" style="95" bestFit="1" customWidth="1"/>
    <col min="2815" max="2815" width="16" style="95" bestFit="1" customWidth="1"/>
    <col min="2816" max="2816" width="16.625" style="95" bestFit="1" customWidth="1"/>
    <col min="2817" max="2817" width="13.5" style="95" bestFit="1" customWidth="1"/>
    <col min="2818" max="2819" width="10.875" style="95" bestFit="1" customWidth="1"/>
    <col min="2820" max="2820" width="6.25" style="95" bestFit="1" customWidth="1"/>
    <col min="2821" max="2821" width="8.875" style="95" bestFit="1" customWidth="1"/>
    <col min="2822" max="2822" width="13.875" style="95" bestFit="1" customWidth="1"/>
    <col min="2823" max="2823" width="13.25" style="95" bestFit="1" customWidth="1"/>
    <col min="2824" max="2824" width="16" style="95" bestFit="1" customWidth="1"/>
    <col min="2825" max="2825" width="11.625" style="95" bestFit="1" customWidth="1"/>
    <col min="2826" max="2826" width="16.875" style="95" customWidth="1"/>
    <col min="2827" max="2827" width="13.25" style="95" customWidth="1"/>
    <col min="2828" max="2828" width="18.375" style="95" bestFit="1" customWidth="1"/>
    <col min="2829" max="2829" width="15" style="95" bestFit="1" customWidth="1"/>
    <col min="2830" max="2830" width="14.75" style="95" bestFit="1" customWidth="1"/>
    <col min="2831" max="2831" width="14.625" style="95" bestFit="1" customWidth="1"/>
    <col min="2832" max="2832" width="13.75" style="95" bestFit="1" customWidth="1"/>
    <col min="2833" max="2833" width="14.25" style="95" bestFit="1" customWidth="1"/>
    <col min="2834" max="2834" width="15.125" style="95" customWidth="1"/>
    <col min="2835" max="2835" width="20.5" style="95" bestFit="1" customWidth="1"/>
    <col min="2836" max="2836" width="27.875" style="95" bestFit="1" customWidth="1"/>
    <col min="2837" max="2837" width="6.875" style="95" bestFit="1" customWidth="1"/>
    <col min="2838" max="2838" width="5" style="95" bestFit="1" customWidth="1"/>
    <col min="2839" max="2839" width="8" style="95" bestFit="1" customWidth="1"/>
    <col min="2840" max="2840" width="11.875" style="95" bestFit="1" customWidth="1"/>
    <col min="2841" max="3069" width="9" style="95"/>
    <col min="3070" max="3070" width="3.875" style="95" bestFit="1" customWidth="1"/>
    <col min="3071" max="3071" width="16" style="95" bestFit="1" customWidth="1"/>
    <col min="3072" max="3072" width="16.625" style="95" bestFit="1" customWidth="1"/>
    <col min="3073" max="3073" width="13.5" style="95" bestFit="1" customWidth="1"/>
    <col min="3074" max="3075" width="10.875" style="95" bestFit="1" customWidth="1"/>
    <col min="3076" max="3076" width="6.25" style="95" bestFit="1" customWidth="1"/>
    <col min="3077" max="3077" width="8.875" style="95" bestFit="1" customWidth="1"/>
    <col min="3078" max="3078" width="13.875" style="95" bestFit="1" customWidth="1"/>
    <col min="3079" max="3079" width="13.25" style="95" bestFit="1" customWidth="1"/>
    <col min="3080" max="3080" width="16" style="95" bestFit="1" customWidth="1"/>
    <col min="3081" max="3081" width="11.625" style="95" bestFit="1" customWidth="1"/>
    <col min="3082" max="3082" width="16.875" style="95" customWidth="1"/>
    <col min="3083" max="3083" width="13.25" style="95" customWidth="1"/>
    <col min="3084" max="3084" width="18.375" style="95" bestFit="1" customWidth="1"/>
    <col min="3085" max="3085" width="15" style="95" bestFit="1" customWidth="1"/>
    <col min="3086" max="3086" width="14.75" style="95" bestFit="1" customWidth="1"/>
    <col min="3087" max="3087" width="14.625" style="95" bestFit="1" customWidth="1"/>
    <col min="3088" max="3088" width="13.75" style="95" bestFit="1" customWidth="1"/>
    <col min="3089" max="3089" width="14.25" style="95" bestFit="1" customWidth="1"/>
    <col min="3090" max="3090" width="15.125" style="95" customWidth="1"/>
    <col min="3091" max="3091" width="20.5" style="95" bestFit="1" customWidth="1"/>
    <col min="3092" max="3092" width="27.875" style="95" bestFit="1" customWidth="1"/>
    <col min="3093" max="3093" width="6.875" style="95" bestFit="1" customWidth="1"/>
    <col min="3094" max="3094" width="5" style="95" bestFit="1" customWidth="1"/>
    <col min="3095" max="3095" width="8" style="95" bestFit="1" customWidth="1"/>
    <col min="3096" max="3096" width="11.875" style="95" bestFit="1" customWidth="1"/>
    <col min="3097" max="3325" width="9" style="95"/>
    <col min="3326" max="3326" width="3.875" style="95" bestFit="1" customWidth="1"/>
    <col min="3327" max="3327" width="16" style="95" bestFit="1" customWidth="1"/>
    <col min="3328" max="3328" width="16.625" style="95" bestFit="1" customWidth="1"/>
    <col min="3329" max="3329" width="13.5" style="95" bestFit="1" customWidth="1"/>
    <col min="3330" max="3331" width="10.875" style="95" bestFit="1" customWidth="1"/>
    <col min="3332" max="3332" width="6.25" style="95" bestFit="1" customWidth="1"/>
    <col min="3333" max="3333" width="8.875" style="95" bestFit="1" customWidth="1"/>
    <col min="3334" max="3334" width="13.875" style="95" bestFit="1" customWidth="1"/>
    <col min="3335" max="3335" width="13.25" style="95" bestFit="1" customWidth="1"/>
    <col min="3336" max="3336" width="16" style="95" bestFit="1" customWidth="1"/>
    <col min="3337" max="3337" width="11.625" style="95" bestFit="1" customWidth="1"/>
    <col min="3338" max="3338" width="16.875" style="95" customWidth="1"/>
    <col min="3339" max="3339" width="13.25" style="95" customWidth="1"/>
    <col min="3340" max="3340" width="18.375" style="95" bestFit="1" customWidth="1"/>
    <col min="3341" max="3341" width="15" style="95" bestFit="1" customWidth="1"/>
    <col min="3342" max="3342" width="14.75" style="95" bestFit="1" customWidth="1"/>
    <col min="3343" max="3343" width="14.625" style="95" bestFit="1" customWidth="1"/>
    <col min="3344" max="3344" width="13.75" style="95" bestFit="1" customWidth="1"/>
    <col min="3345" max="3345" width="14.25" style="95" bestFit="1" customWidth="1"/>
    <col min="3346" max="3346" width="15.125" style="95" customWidth="1"/>
    <col min="3347" max="3347" width="20.5" style="95" bestFit="1" customWidth="1"/>
    <col min="3348" max="3348" width="27.875" style="95" bestFit="1" customWidth="1"/>
    <col min="3349" max="3349" width="6.875" style="95" bestFit="1" customWidth="1"/>
    <col min="3350" max="3350" width="5" style="95" bestFit="1" customWidth="1"/>
    <col min="3351" max="3351" width="8" style="95" bestFit="1" customWidth="1"/>
    <col min="3352" max="3352" width="11.875" style="95" bestFit="1" customWidth="1"/>
    <col min="3353" max="3581" width="9" style="95"/>
    <col min="3582" max="3582" width="3.875" style="95" bestFit="1" customWidth="1"/>
    <col min="3583" max="3583" width="16" style="95" bestFit="1" customWidth="1"/>
    <col min="3584" max="3584" width="16.625" style="95" bestFit="1" customWidth="1"/>
    <col min="3585" max="3585" width="13.5" style="95" bestFit="1" customWidth="1"/>
    <col min="3586" max="3587" width="10.875" style="95" bestFit="1" customWidth="1"/>
    <col min="3588" max="3588" width="6.25" style="95" bestFit="1" customWidth="1"/>
    <col min="3589" max="3589" width="8.875" style="95" bestFit="1" customWidth="1"/>
    <col min="3590" max="3590" width="13.875" style="95" bestFit="1" customWidth="1"/>
    <col min="3591" max="3591" width="13.25" style="95" bestFit="1" customWidth="1"/>
    <col min="3592" max="3592" width="16" style="95" bestFit="1" customWidth="1"/>
    <col min="3593" max="3593" width="11.625" style="95" bestFit="1" customWidth="1"/>
    <col min="3594" max="3594" width="16.875" style="95" customWidth="1"/>
    <col min="3595" max="3595" width="13.25" style="95" customWidth="1"/>
    <col min="3596" max="3596" width="18.375" style="95" bestFit="1" customWidth="1"/>
    <col min="3597" max="3597" width="15" style="95" bestFit="1" customWidth="1"/>
    <col min="3598" max="3598" width="14.75" style="95" bestFit="1" customWidth="1"/>
    <col min="3599" max="3599" width="14.625" style="95" bestFit="1" customWidth="1"/>
    <col min="3600" max="3600" width="13.75" style="95" bestFit="1" customWidth="1"/>
    <col min="3601" max="3601" width="14.25" style="95" bestFit="1" customWidth="1"/>
    <col min="3602" max="3602" width="15.125" style="95" customWidth="1"/>
    <col min="3603" max="3603" width="20.5" style="95" bestFit="1" customWidth="1"/>
    <col min="3604" max="3604" width="27.875" style="95" bestFit="1" customWidth="1"/>
    <col min="3605" max="3605" width="6.875" style="95" bestFit="1" customWidth="1"/>
    <col min="3606" max="3606" width="5" style="95" bestFit="1" customWidth="1"/>
    <col min="3607" max="3607" width="8" style="95" bestFit="1" customWidth="1"/>
    <col min="3608" max="3608" width="11.875" style="95" bestFit="1" customWidth="1"/>
    <col min="3609" max="3837" width="9" style="95"/>
    <col min="3838" max="3838" width="3.875" style="95" bestFit="1" customWidth="1"/>
    <col min="3839" max="3839" width="16" style="95" bestFit="1" customWidth="1"/>
    <col min="3840" max="3840" width="16.625" style="95" bestFit="1" customWidth="1"/>
    <col min="3841" max="3841" width="13.5" style="95" bestFit="1" customWidth="1"/>
    <col min="3842" max="3843" width="10.875" style="95" bestFit="1" customWidth="1"/>
    <col min="3844" max="3844" width="6.25" style="95" bestFit="1" customWidth="1"/>
    <col min="3845" max="3845" width="8.875" style="95" bestFit="1" customWidth="1"/>
    <col min="3846" max="3846" width="13.875" style="95" bestFit="1" customWidth="1"/>
    <col min="3847" max="3847" width="13.25" style="95" bestFit="1" customWidth="1"/>
    <col min="3848" max="3848" width="16" style="95" bestFit="1" customWidth="1"/>
    <col min="3849" max="3849" width="11.625" style="95" bestFit="1" customWidth="1"/>
    <col min="3850" max="3850" width="16.875" style="95" customWidth="1"/>
    <col min="3851" max="3851" width="13.25" style="95" customWidth="1"/>
    <col min="3852" max="3852" width="18.375" style="95" bestFit="1" customWidth="1"/>
    <col min="3853" max="3853" width="15" style="95" bestFit="1" customWidth="1"/>
    <col min="3854" max="3854" width="14.75" style="95" bestFit="1" customWidth="1"/>
    <col min="3855" max="3855" width="14.625" style="95" bestFit="1" customWidth="1"/>
    <col min="3856" max="3856" width="13.75" style="95" bestFit="1" customWidth="1"/>
    <col min="3857" max="3857" width="14.25" style="95" bestFit="1" customWidth="1"/>
    <col min="3858" max="3858" width="15.125" style="95" customWidth="1"/>
    <col min="3859" max="3859" width="20.5" style="95" bestFit="1" customWidth="1"/>
    <col min="3860" max="3860" width="27.875" style="95" bestFit="1" customWidth="1"/>
    <col min="3861" max="3861" width="6.875" style="95" bestFit="1" customWidth="1"/>
    <col min="3862" max="3862" width="5" style="95" bestFit="1" customWidth="1"/>
    <col min="3863" max="3863" width="8" style="95" bestFit="1" customWidth="1"/>
    <col min="3864" max="3864" width="11.875" style="95" bestFit="1" customWidth="1"/>
    <col min="3865" max="4093" width="9" style="95"/>
    <col min="4094" max="4094" width="3.875" style="95" bestFit="1" customWidth="1"/>
    <col min="4095" max="4095" width="16" style="95" bestFit="1" customWidth="1"/>
    <col min="4096" max="4096" width="16.625" style="95" bestFit="1" customWidth="1"/>
    <col min="4097" max="4097" width="13.5" style="95" bestFit="1" customWidth="1"/>
    <col min="4098" max="4099" width="10.875" style="95" bestFit="1" customWidth="1"/>
    <col min="4100" max="4100" width="6.25" style="95" bestFit="1" customWidth="1"/>
    <col min="4101" max="4101" width="8.875" style="95" bestFit="1" customWidth="1"/>
    <col min="4102" max="4102" width="13.875" style="95" bestFit="1" customWidth="1"/>
    <col min="4103" max="4103" width="13.25" style="95" bestFit="1" customWidth="1"/>
    <col min="4104" max="4104" width="16" style="95" bestFit="1" customWidth="1"/>
    <col min="4105" max="4105" width="11.625" style="95" bestFit="1" customWidth="1"/>
    <col min="4106" max="4106" width="16.875" style="95" customWidth="1"/>
    <col min="4107" max="4107" width="13.25" style="95" customWidth="1"/>
    <col min="4108" max="4108" width="18.375" style="95" bestFit="1" customWidth="1"/>
    <col min="4109" max="4109" width="15" style="95" bestFit="1" customWidth="1"/>
    <col min="4110" max="4110" width="14.75" style="95" bestFit="1" customWidth="1"/>
    <col min="4111" max="4111" width="14.625" style="95" bestFit="1" customWidth="1"/>
    <col min="4112" max="4112" width="13.75" style="95" bestFit="1" customWidth="1"/>
    <col min="4113" max="4113" width="14.25" style="95" bestFit="1" customWidth="1"/>
    <col min="4114" max="4114" width="15.125" style="95" customWidth="1"/>
    <col min="4115" max="4115" width="20.5" style="95" bestFit="1" customWidth="1"/>
    <col min="4116" max="4116" width="27.875" style="95" bestFit="1" customWidth="1"/>
    <col min="4117" max="4117" width="6.875" style="95" bestFit="1" customWidth="1"/>
    <col min="4118" max="4118" width="5" style="95" bestFit="1" customWidth="1"/>
    <col min="4119" max="4119" width="8" style="95" bestFit="1" customWidth="1"/>
    <col min="4120" max="4120" width="11.875" style="95" bestFit="1" customWidth="1"/>
    <col min="4121" max="4349" width="9" style="95"/>
    <col min="4350" max="4350" width="3.875" style="95" bestFit="1" customWidth="1"/>
    <col min="4351" max="4351" width="16" style="95" bestFit="1" customWidth="1"/>
    <col min="4352" max="4352" width="16.625" style="95" bestFit="1" customWidth="1"/>
    <col min="4353" max="4353" width="13.5" style="95" bestFit="1" customWidth="1"/>
    <col min="4354" max="4355" width="10.875" style="95" bestFit="1" customWidth="1"/>
    <col min="4356" max="4356" width="6.25" style="95" bestFit="1" customWidth="1"/>
    <col min="4357" max="4357" width="8.875" style="95" bestFit="1" customWidth="1"/>
    <col min="4358" max="4358" width="13.875" style="95" bestFit="1" customWidth="1"/>
    <col min="4359" max="4359" width="13.25" style="95" bestFit="1" customWidth="1"/>
    <col min="4360" max="4360" width="16" style="95" bestFit="1" customWidth="1"/>
    <col min="4361" max="4361" width="11.625" style="95" bestFit="1" customWidth="1"/>
    <col min="4362" max="4362" width="16.875" style="95" customWidth="1"/>
    <col min="4363" max="4363" width="13.25" style="95" customWidth="1"/>
    <col min="4364" max="4364" width="18.375" style="95" bestFit="1" customWidth="1"/>
    <col min="4365" max="4365" width="15" style="95" bestFit="1" customWidth="1"/>
    <col min="4366" max="4366" width="14.75" style="95" bestFit="1" customWidth="1"/>
    <col min="4367" max="4367" width="14.625" style="95" bestFit="1" customWidth="1"/>
    <col min="4368" max="4368" width="13.75" style="95" bestFit="1" customWidth="1"/>
    <col min="4369" max="4369" width="14.25" style="95" bestFit="1" customWidth="1"/>
    <col min="4370" max="4370" width="15.125" style="95" customWidth="1"/>
    <col min="4371" max="4371" width="20.5" style="95" bestFit="1" customWidth="1"/>
    <col min="4372" max="4372" width="27.875" style="95" bestFit="1" customWidth="1"/>
    <col min="4373" max="4373" width="6.875" style="95" bestFit="1" customWidth="1"/>
    <col min="4374" max="4374" width="5" style="95" bestFit="1" customWidth="1"/>
    <col min="4375" max="4375" width="8" style="95" bestFit="1" customWidth="1"/>
    <col min="4376" max="4376" width="11.875" style="95" bestFit="1" customWidth="1"/>
    <col min="4377" max="4605" width="9" style="95"/>
    <col min="4606" max="4606" width="3.875" style="95" bestFit="1" customWidth="1"/>
    <col min="4607" max="4607" width="16" style="95" bestFit="1" customWidth="1"/>
    <col min="4608" max="4608" width="16.625" style="95" bestFit="1" customWidth="1"/>
    <col min="4609" max="4609" width="13.5" style="95" bestFit="1" customWidth="1"/>
    <col min="4610" max="4611" width="10.875" style="95" bestFit="1" customWidth="1"/>
    <col min="4612" max="4612" width="6.25" style="95" bestFit="1" customWidth="1"/>
    <col min="4613" max="4613" width="8.875" style="95" bestFit="1" customWidth="1"/>
    <col min="4614" max="4614" width="13.875" style="95" bestFit="1" customWidth="1"/>
    <col min="4615" max="4615" width="13.25" style="95" bestFit="1" customWidth="1"/>
    <col min="4616" max="4616" width="16" style="95" bestFit="1" customWidth="1"/>
    <col min="4617" max="4617" width="11.625" style="95" bestFit="1" customWidth="1"/>
    <col min="4618" max="4618" width="16.875" style="95" customWidth="1"/>
    <col min="4619" max="4619" width="13.25" style="95" customWidth="1"/>
    <col min="4620" max="4620" width="18.375" style="95" bestFit="1" customWidth="1"/>
    <col min="4621" max="4621" width="15" style="95" bestFit="1" customWidth="1"/>
    <col min="4622" max="4622" width="14.75" style="95" bestFit="1" customWidth="1"/>
    <col min="4623" max="4623" width="14.625" style="95" bestFit="1" customWidth="1"/>
    <col min="4624" max="4624" width="13.75" style="95" bestFit="1" customWidth="1"/>
    <col min="4625" max="4625" width="14.25" style="95" bestFit="1" customWidth="1"/>
    <col min="4626" max="4626" width="15.125" style="95" customWidth="1"/>
    <col min="4627" max="4627" width="20.5" style="95" bestFit="1" customWidth="1"/>
    <col min="4628" max="4628" width="27.875" style="95" bestFit="1" customWidth="1"/>
    <col min="4629" max="4629" width="6.875" style="95" bestFit="1" customWidth="1"/>
    <col min="4630" max="4630" width="5" style="95" bestFit="1" customWidth="1"/>
    <col min="4631" max="4631" width="8" style="95" bestFit="1" customWidth="1"/>
    <col min="4632" max="4632" width="11.875" style="95" bestFit="1" customWidth="1"/>
    <col min="4633" max="4861" width="9" style="95"/>
    <col min="4862" max="4862" width="3.875" style="95" bestFit="1" customWidth="1"/>
    <col min="4863" max="4863" width="16" style="95" bestFit="1" customWidth="1"/>
    <col min="4864" max="4864" width="16.625" style="95" bestFit="1" customWidth="1"/>
    <col min="4865" max="4865" width="13.5" style="95" bestFit="1" customWidth="1"/>
    <col min="4866" max="4867" width="10.875" style="95" bestFit="1" customWidth="1"/>
    <col min="4868" max="4868" width="6.25" style="95" bestFit="1" customWidth="1"/>
    <col min="4869" max="4869" width="8.875" style="95" bestFit="1" customWidth="1"/>
    <col min="4870" max="4870" width="13.875" style="95" bestFit="1" customWidth="1"/>
    <col min="4871" max="4871" width="13.25" style="95" bestFit="1" customWidth="1"/>
    <col min="4872" max="4872" width="16" style="95" bestFit="1" customWidth="1"/>
    <col min="4873" max="4873" width="11.625" style="95" bestFit="1" customWidth="1"/>
    <col min="4874" max="4874" width="16.875" style="95" customWidth="1"/>
    <col min="4875" max="4875" width="13.25" style="95" customWidth="1"/>
    <col min="4876" max="4876" width="18.375" style="95" bestFit="1" customWidth="1"/>
    <col min="4877" max="4877" width="15" style="95" bestFit="1" customWidth="1"/>
    <col min="4878" max="4878" width="14.75" style="95" bestFit="1" customWidth="1"/>
    <col min="4879" max="4879" width="14.625" style="95" bestFit="1" customWidth="1"/>
    <col min="4880" max="4880" width="13.75" style="95" bestFit="1" customWidth="1"/>
    <col min="4881" max="4881" width="14.25" style="95" bestFit="1" customWidth="1"/>
    <col min="4882" max="4882" width="15.125" style="95" customWidth="1"/>
    <col min="4883" max="4883" width="20.5" style="95" bestFit="1" customWidth="1"/>
    <col min="4884" max="4884" width="27.875" style="95" bestFit="1" customWidth="1"/>
    <col min="4885" max="4885" width="6.875" style="95" bestFit="1" customWidth="1"/>
    <col min="4886" max="4886" width="5" style="95" bestFit="1" customWidth="1"/>
    <col min="4887" max="4887" width="8" style="95" bestFit="1" customWidth="1"/>
    <col min="4888" max="4888" width="11.875" style="95" bestFit="1" customWidth="1"/>
    <col min="4889" max="5117" width="9" style="95"/>
    <col min="5118" max="5118" width="3.875" style="95" bestFit="1" customWidth="1"/>
    <col min="5119" max="5119" width="16" style="95" bestFit="1" customWidth="1"/>
    <col min="5120" max="5120" width="16.625" style="95" bestFit="1" customWidth="1"/>
    <col min="5121" max="5121" width="13.5" style="95" bestFit="1" customWidth="1"/>
    <col min="5122" max="5123" width="10.875" style="95" bestFit="1" customWidth="1"/>
    <col min="5124" max="5124" width="6.25" style="95" bestFit="1" customWidth="1"/>
    <col min="5125" max="5125" width="8.875" style="95" bestFit="1" customWidth="1"/>
    <col min="5126" max="5126" width="13.875" style="95" bestFit="1" customWidth="1"/>
    <col min="5127" max="5127" width="13.25" style="95" bestFit="1" customWidth="1"/>
    <col min="5128" max="5128" width="16" style="95" bestFit="1" customWidth="1"/>
    <col min="5129" max="5129" width="11.625" style="95" bestFit="1" customWidth="1"/>
    <col min="5130" max="5130" width="16.875" style="95" customWidth="1"/>
    <col min="5131" max="5131" width="13.25" style="95" customWidth="1"/>
    <col min="5132" max="5132" width="18.375" style="95" bestFit="1" customWidth="1"/>
    <col min="5133" max="5133" width="15" style="95" bestFit="1" customWidth="1"/>
    <col min="5134" max="5134" width="14.75" style="95" bestFit="1" customWidth="1"/>
    <col min="5135" max="5135" width="14.625" style="95" bestFit="1" customWidth="1"/>
    <col min="5136" max="5136" width="13.75" style="95" bestFit="1" customWidth="1"/>
    <col min="5137" max="5137" width="14.25" style="95" bestFit="1" customWidth="1"/>
    <col min="5138" max="5138" width="15.125" style="95" customWidth="1"/>
    <col min="5139" max="5139" width="20.5" style="95" bestFit="1" customWidth="1"/>
    <col min="5140" max="5140" width="27.875" style="95" bestFit="1" customWidth="1"/>
    <col min="5141" max="5141" width="6.875" style="95" bestFit="1" customWidth="1"/>
    <col min="5142" max="5142" width="5" style="95" bestFit="1" customWidth="1"/>
    <col min="5143" max="5143" width="8" style="95" bestFit="1" customWidth="1"/>
    <col min="5144" max="5144" width="11.875" style="95" bestFit="1" customWidth="1"/>
    <col min="5145" max="5373" width="9" style="95"/>
    <col min="5374" max="5374" width="3.875" style="95" bestFit="1" customWidth="1"/>
    <col min="5375" max="5375" width="16" style="95" bestFit="1" customWidth="1"/>
    <col min="5376" max="5376" width="16.625" style="95" bestFit="1" customWidth="1"/>
    <col min="5377" max="5377" width="13.5" style="95" bestFit="1" customWidth="1"/>
    <col min="5378" max="5379" width="10.875" style="95" bestFit="1" customWidth="1"/>
    <col min="5380" max="5380" width="6.25" style="95" bestFit="1" customWidth="1"/>
    <col min="5381" max="5381" width="8.875" style="95" bestFit="1" customWidth="1"/>
    <col min="5382" max="5382" width="13.875" style="95" bestFit="1" customWidth="1"/>
    <col min="5383" max="5383" width="13.25" style="95" bestFit="1" customWidth="1"/>
    <col min="5384" max="5384" width="16" style="95" bestFit="1" customWidth="1"/>
    <col min="5385" max="5385" width="11.625" style="95" bestFit="1" customWidth="1"/>
    <col min="5386" max="5386" width="16.875" style="95" customWidth="1"/>
    <col min="5387" max="5387" width="13.25" style="95" customWidth="1"/>
    <col min="5388" max="5388" width="18.375" style="95" bestFit="1" customWidth="1"/>
    <col min="5389" max="5389" width="15" style="95" bestFit="1" customWidth="1"/>
    <col min="5390" max="5390" width="14.75" style="95" bestFit="1" customWidth="1"/>
    <col min="5391" max="5391" width="14.625" style="95" bestFit="1" customWidth="1"/>
    <col min="5392" max="5392" width="13.75" style="95" bestFit="1" customWidth="1"/>
    <col min="5393" max="5393" width="14.25" style="95" bestFit="1" customWidth="1"/>
    <col min="5394" max="5394" width="15.125" style="95" customWidth="1"/>
    <col min="5395" max="5395" width="20.5" style="95" bestFit="1" customWidth="1"/>
    <col min="5396" max="5396" width="27.875" style="95" bestFit="1" customWidth="1"/>
    <col min="5397" max="5397" width="6.875" style="95" bestFit="1" customWidth="1"/>
    <col min="5398" max="5398" width="5" style="95" bestFit="1" customWidth="1"/>
    <col min="5399" max="5399" width="8" style="95" bestFit="1" customWidth="1"/>
    <col min="5400" max="5400" width="11.875" style="95" bestFit="1" customWidth="1"/>
    <col min="5401" max="5629" width="9" style="95"/>
    <col min="5630" max="5630" width="3.875" style="95" bestFit="1" customWidth="1"/>
    <col min="5631" max="5631" width="16" style="95" bestFit="1" customWidth="1"/>
    <col min="5632" max="5632" width="16.625" style="95" bestFit="1" customWidth="1"/>
    <col min="5633" max="5633" width="13.5" style="95" bestFit="1" customWidth="1"/>
    <col min="5634" max="5635" width="10.875" style="95" bestFit="1" customWidth="1"/>
    <col min="5636" max="5636" width="6.25" style="95" bestFit="1" customWidth="1"/>
    <col min="5637" max="5637" width="8.875" style="95" bestFit="1" customWidth="1"/>
    <col min="5638" max="5638" width="13.875" style="95" bestFit="1" customWidth="1"/>
    <col min="5639" max="5639" width="13.25" style="95" bestFit="1" customWidth="1"/>
    <col min="5640" max="5640" width="16" style="95" bestFit="1" customWidth="1"/>
    <col min="5641" max="5641" width="11.625" style="95" bestFit="1" customWidth="1"/>
    <col min="5642" max="5642" width="16.875" style="95" customWidth="1"/>
    <col min="5643" max="5643" width="13.25" style="95" customWidth="1"/>
    <col min="5644" max="5644" width="18.375" style="95" bestFit="1" customWidth="1"/>
    <col min="5645" max="5645" width="15" style="95" bestFit="1" customWidth="1"/>
    <col min="5646" max="5646" width="14.75" style="95" bestFit="1" customWidth="1"/>
    <col min="5647" max="5647" width="14.625" style="95" bestFit="1" customWidth="1"/>
    <col min="5648" max="5648" width="13.75" style="95" bestFit="1" customWidth="1"/>
    <col min="5649" max="5649" width="14.25" style="95" bestFit="1" customWidth="1"/>
    <col min="5650" max="5650" width="15.125" style="95" customWidth="1"/>
    <col min="5651" max="5651" width="20.5" style="95" bestFit="1" customWidth="1"/>
    <col min="5652" max="5652" width="27.875" style="95" bestFit="1" customWidth="1"/>
    <col min="5653" max="5653" width="6.875" style="95" bestFit="1" customWidth="1"/>
    <col min="5654" max="5654" width="5" style="95" bestFit="1" customWidth="1"/>
    <col min="5655" max="5655" width="8" style="95" bestFit="1" customWidth="1"/>
    <col min="5656" max="5656" width="11.875" style="95" bestFit="1" customWidth="1"/>
    <col min="5657" max="5885" width="9" style="95"/>
    <col min="5886" max="5886" width="3.875" style="95" bestFit="1" customWidth="1"/>
    <col min="5887" max="5887" width="16" style="95" bestFit="1" customWidth="1"/>
    <col min="5888" max="5888" width="16.625" style="95" bestFit="1" customWidth="1"/>
    <col min="5889" max="5889" width="13.5" style="95" bestFit="1" customWidth="1"/>
    <col min="5890" max="5891" width="10.875" style="95" bestFit="1" customWidth="1"/>
    <col min="5892" max="5892" width="6.25" style="95" bestFit="1" customWidth="1"/>
    <col min="5893" max="5893" width="8.875" style="95" bestFit="1" customWidth="1"/>
    <col min="5894" max="5894" width="13.875" style="95" bestFit="1" customWidth="1"/>
    <col min="5895" max="5895" width="13.25" style="95" bestFit="1" customWidth="1"/>
    <col min="5896" max="5896" width="16" style="95" bestFit="1" customWidth="1"/>
    <col min="5897" max="5897" width="11.625" style="95" bestFit="1" customWidth="1"/>
    <col min="5898" max="5898" width="16.875" style="95" customWidth="1"/>
    <col min="5899" max="5899" width="13.25" style="95" customWidth="1"/>
    <col min="5900" max="5900" width="18.375" style="95" bestFit="1" customWidth="1"/>
    <col min="5901" max="5901" width="15" style="95" bestFit="1" customWidth="1"/>
    <col min="5902" max="5902" width="14.75" style="95" bestFit="1" customWidth="1"/>
    <col min="5903" max="5903" width="14.625" style="95" bestFit="1" customWidth="1"/>
    <col min="5904" max="5904" width="13.75" style="95" bestFit="1" customWidth="1"/>
    <col min="5905" max="5905" width="14.25" style="95" bestFit="1" customWidth="1"/>
    <col min="5906" max="5906" width="15.125" style="95" customWidth="1"/>
    <col min="5907" max="5907" width="20.5" style="95" bestFit="1" customWidth="1"/>
    <col min="5908" max="5908" width="27.875" style="95" bestFit="1" customWidth="1"/>
    <col min="5909" max="5909" width="6.875" style="95" bestFit="1" customWidth="1"/>
    <col min="5910" max="5910" width="5" style="95" bestFit="1" customWidth="1"/>
    <col min="5911" max="5911" width="8" style="95" bestFit="1" customWidth="1"/>
    <col min="5912" max="5912" width="11.875" style="95" bestFit="1" customWidth="1"/>
    <col min="5913" max="6141" width="9" style="95"/>
    <col min="6142" max="6142" width="3.875" style="95" bestFit="1" customWidth="1"/>
    <col min="6143" max="6143" width="16" style="95" bestFit="1" customWidth="1"/>
    <col min="6144" max="6144" width="16.625" style="95" bestFit="1" customWidth="1"/>
    <col min="6145" max="6145" width="13.5" style="95" bestFit="1" customWidth="1"/>
    <col min="6146" max="6147" width="10.875" style="95" bestFit="1" customWidth="1"/>
    <col min="6148" max="6148" width="6.25" style="95" bestFit="1" customWidth="1"/>
    <col min="6149" max="6149" width="8.875" style="95" bestFit="1" customWidth="1"/>
    <col min="6150" max="6150" width="13.875" style="95" bestFit="1" customWidth="1"/>
    <col min="6151" max="6151" width="13.25" style="95" bestFit="1" customWidth="1"/>
    <col min="6152" max="6152" width="16" style="95" bestFit="1" customWidth="1"/>
    <col min="6153" max="6153" width="11.625" style="95" bestFit="1" customWidth="1"/>
    <col min="6154" max="6154" width="16.875" style="95" customWidth="1"/>
    <col min="6155" max="6155" width="13.25" style="95" customWidth="1"/>
    <col min="6156" max="6156" width="18.375" style="95" bestFit="1" customWidth="1"/>
    <col min="6157" max="6157" width="15" style="95" bestFit="1" customWidth="1"/>
    <col min="6158" max="6158" width="14.75" style="95" bestFit="1" customWidth="1"/>
    <col min="6159" max="6159" width="14.625" style="95" bestFit="1" customWidth="1"/>
    <col min="6160" max="6160" width="13.75" style="95" bestFit="1" customWidth="1"/>
    <col min="6161" max="6161" width="14.25" style="95" bestFit="1" customWidth="1"/>
    <col min="6162" max="6162" width="15.125" style="95" customWidth="1"/>
    <col min="6163" max="6163" width="20.5" style="95" bestFit="1" customWidth="1"/>
    <col min="6164" max="6164" width="27.875" style="95" bestFit="1" customWidth="1"/>
    <col min="6165" max="6165" width="6.875" style="95" bestFit="1" customWidth="1"/>
    <col min="6166" max="6166" width="5" style="95" bestFit="1" customWidth="1"/>
    <col min="6167" max="6167" width="8" style="95" bestFit="1" customWidth="1"/>
    <col min="6168" max="6168" width="11.875" style="95" bestFit="1" customWidth="1"/>
    <col min="6169" max="6397" width="9" style="95"/>
    <col min="6398" max="6398" width="3.875" style="95" bestFit="1" customWidth="1"/>
    <col min="6399" max="6399" width="16" style="95" bestFit="1" customWidth="1"/>
    <col min="6400" max="6400" width="16.625" style="95" bestFit="1" customWidth="1"/>
    <col min="6401" max="6401" width="13.5" style="95" bestFit="1" customWidth="1"/>
    <col min="6402" max="6403" width="10.875" style="95" bestFit="1" customWidth="1"/>
    <col min="6404" max="6404" width="6.25" style="95" bestFit="1" customWidth="1"/>
    <col min="6405" max="6405" width="8.875" style="95" bestFit="1" customWidth="1"/>
    <col min="6406" max="6406" width="13.875" style="95" bestFit="1" customWidth="1"/>
    <col min="6407" max="6407" width="13.25" style="95" bestFit="1" customWidth="1"/>
    <col min="6408" max="6408" width="16" style="95" bestFit="1" customWidth="1"/>
    <col min="6409" max="6409" width="11.625" style="95" bestFit="1" customWidth="1"/>
    <col min="6410" max="6410" width="16.875" style="95" customWidth="1"/>
    <col min="6411" max="6411" width="13.25" style="95" customWidth="1"/>
    <col min="6412" max="6412" width="18.375" style="95" bestFit="1" customWidth="1"/>
    <col min="6413" max="6413" width="15" style="95" bestFit="1" customWidth="1"/>
    <col min="6414" max="6414" width="14.75" style="95" bestFit="1" customWidth="1"/>
    <col min="6415" max="6415" width="14.625" style="95" bestFit="1" customWidth="1"/>
    <col min="6416" max="6416" width="13.75" style="95" bestFit="1" customWidth="1"/>
    <col min="6417" max="6417" width="14.25" style="95" bestFit="1" customWidth="1"/>
    <col min="6418" max="6418" width="15.125" style="95" customWidth="1"/>
    <col min="6419" max="6419" width="20.5" style="95" bestFit="1" customWidth="1"/>
    <col min="6420" max="6420" width="27.875" style="95" bestFit="1" customWidth="1"/>
    <col min="6421" max="6421" width="6.875" style="95" bestFit="1" customWidth="1"/>
    <col min="6422" max="6422" width="5" style="95" bestFit="1" customWidth="1"/>
    <col min="6423" max="6423" width="8" style="95" bestFit="1" customWidth="1"/>
    <col min="6424" max="6424" width="11.875" style="95" bestFit="1" customWidth="1"/>
    <col min="6425" max="6653" width="9" style="95"/>
    <col min="6654" max="6654" width="3.875" style="95" bestFit="1" customWidth="1"/>
    <col min="6655" max="6655" width="16" style="95" bestFit="1" customWidth="1"/>
    <col min="6656" max="6656" width="16.625" style="95" bestFit="1" customWidth="1"/>
    <col min="6657" max="6657" width="13.5" style="95" bestFit="1" customWidth="1"/>
    <col min="6658" max="6659" width="10.875" style="95" bestFit="1" customWidth="1"/>
    <col min="6660" max="6660" width="6.25" style="95" bestFit="1" customWidth="1"/>
    <col min="6661" max="6661" width="8.875" style="95" bestFit="1" customWidth="1"/>
    <col min="6662" max="6662" width="13.875" style="95" bestFit="1" customWidth="1"/>
    <col min="6663" max="6663" width="13.25" style="95" bestFit="1" customWidth="1"/>
    <col min="6664" max="6664" width="16" style="95" bestFit="1" customWidth="1"/>
    <col min="6665" max="6665" width="11.625" style="95" bestFit="1" customWidth="1"/>
    <col min="6666" max="6666" width="16.875" style="95" customWidth="1"/>
    <col min="6667" max="6667" width="13.25" style="95" customWidth="1"/>
    <col min="6668" max="6668" width="18.375" style="95" bestFit="1" customWidth="1"/>
    <col min="6669" max="6669" width="15" style="95" bestFit="1" customWidth="1"/>
    <col min="6670" max="6670" width="14.75" style="95" bestFit="1" customWidth="1"/>
    <col min="6671" max="6671" width="14.625" style="95" bestFit="1" customWidth="1"/>
    <col min="6672" max="6672" width="13.75" style="95" bestFit="1" customWidth="1"/>
    <col min="6673" max="6673" width="14.25" style="95" bestFit="1" customWidth="1"/>
    <col min="6674" max="6674" width="15.125" style="95" customWidth="1"/>
    <col min="6675" max="6675" width="20.5" style="95" bestFit="1" customWidth="1"/>
    <col min="6676" max="6676" width="27.875" style="95" bestFit="1" customWidth="1"/>
    <col min="6677" max="6677" width="6.875" style="95" bestFit="1" customWidth="1"/>
    <col min="6678" max="6678" width="5" style="95" bestFit="1" customWidth="1"/>
    <col min="6679" max="6679" width="8" style="95" bestFit="1" customWidth="1"/>
    <col min="6680" max="6680" width="11.875" style="95" bestFit="1" customWidth="1"/>
    <col min="6681" max="6909" width="9" style="95"/>
    <col min="6910" max="6910" width="3.875" style="95" bestFit="1" customWidth="1"/>
    <col min="6911" max="6911" width="16" style="95" bestFit="1" customWidth="1"/>
    <col min="6912" max="6912" width="16.625" style="95" bestFit="1" customWidth="1"/>
    <col min="6913" max="6913" width="13.5" style="95" bestFit="1" customWidth="1"/>
    <col min="6914" max="6915" width="10.875" style="95" bestFit="1" customWidth="1"/>
    <col min="6916" max="6916" width="6.25" style="95" bestFit="1" customWidth="1"/>
    <col min="6917" max="6917" width="8.875" style="95" bestFit="1" customWidth="1"/>
    <col min="6918" max="6918" width="13.875" style="95" bestFit="1" customWidth="1"/>
    <col min="6919" max="6919" width="13.25" style="95" bestFit="1" customWidth="1"/>
    <col min="6920" max="6920" width="16" style="95" bestFit="1" customWidth="1"/>
    <col min="6921" max="6921" width="11.625" style="95" bestFit="1" customWidth="1"/>
    <col min="6922" max="6922" width="16.875" style="95" customWidth="1"/>
    <col min="6923" max="6923" width="13.25" style="95" customWidth="1"/>
    <col min="6924" max="6924" width="18.375" style="95" bestFit="1" customWidth="1"/>
    <col min="6925" max="6925" width="15" style="95" bestFit="1" customWidth="1"/>
    <col min="6926" max="6926" width="14.75" style="95" bestFit="1" customWidth="1"/>
    <col min="6927" max="6927" width="14.625" style="95" bestFit="1" customWidth="1"/>
    <col min="6928" max="6928" width="13.75" style="95" bestFit="1" customWidth="1"/>
    <col min="6929" max="6929" width="14.25" style="95" bestFit="1" customWidth="1"/>
    <col min="6930" max="6930" width="15.125" style="95" customWidth="1"/>
    <col min="6931" max="6931" width="20.5" style="95" bestFit="1" customWidth="1"/>
    <col min="6932" max="6932" width="27.875" style="95" bestFit="1" customWidth="1"/>
    <col min="6933" max="6933" width="6.875" style="95" bestFit="1" customWidth="1"/>
    <col min="6934" max="6934" width="5" style="95" bestFit="1" customWidth="1"/>
    <col min="6935" max="6935" width="8" style="95" bestFit="1" customWidth="1"/>
    <col min="6936" max="6936" width="11.875" style="95" bestFit="1" customWidth="1"/>
    <col min="6937" max="7165" width="9" style="95"/>
    <col min="7166" max="7166" width="3.875" style="95" bestFit="1" customWidth="1"/>
    <col min="7167" max="7167" width="16" style="95" bestFit="1" customWidth="1"/>
    <col min="7168" max="7168" width="16.625" style="95" bestFit="1" customWidth="1"/>
    <col min="7169" max="7169" width="13.5" style="95" bestFit="1" customWidth="1"/>
    <col min="7170" max="7171" width="10.875" style="95" bestFit="1" customWidth="1"/>
    <col min="7172" max="7172" width="6.25" style="95" bestFit="1" customWidth="1"/>
    <col min="7173" max="7173" width="8.875" style="95" bestFit="1" customWidth="1"/>
    <col min="7174" max="7174" width="13.875" style="95" bestFit="1" customWidth="1"/>
    <col min="7175" max="7175" width="13.25" style="95" bestFit="1" customWidth="1"/>
    <col min="7176" max="7176" width="16" style="95" bestFit="1" customWidth="1"/>
    <col min="7177" max="7177" width="11.625" style="95" bestFit="1" customWidth="1"/>
    <col min="7178" max="7178" width="16.875" style="95" customWidth="1"/>
    <col min="7179" max="7179" width="13.25" style="95" customWidth="1"/>
    <col min="7180" max="7180" width="18.375" style="95" bestFit="1" customWidth="1"/>
    <col min="7181" max="7181" width="15" style="95" bestFit="1" customWidth="1"/>
    <col min="7182" max="7182" width="14.75" style="95" bestFit="1" customWidth="1"/>
    <col min="7183" max="7183" width="14.625" style="95" bestFit="1" customWidth="1"/>
    <col min="7184" max="7184" width="13.75" style="95" bestFit="1" customWidth="1"/>
    <col min="7185" max="7185" width="14.25" style="95" bestFit="1" customWidth="1"/>
    <col min="7186" max="7186" width="15.125" style="95" customWidth="1"/>
    <col min="7187" max="7187" width="20.5" style="95" bestFit="1" customWidth="1"/>
    <col min="7188" max="7188" width="27.875" style="95" bestFit="1" customWidth="1"/>
    <col min="7189" max="7189" width="6.875" style="95" bestFit="1" customWidth="1"/>
    <col min="7190" max="7190" width="5" style="95" bestFit="1" customWidth="1"/>
    <col min="7191" max="7191" width="8" style="95" bestFit="1" customWidth="1"/>
    <col min="7192" max="7192" width="11.875" style="95" bestFit="1" customWidth="1"/>
    <col min="7193" max="7421" width="9" style="95"/>
    <col min="7422" max="7422" width="3.875" style="95" bestFit="1" customWidth="1"/>
    <col min="7423" max="7423" width="16" style="95" bestFit="1" customWidth="1"/>
    <col min="7424" max="7424" width="16.625" style="95" bestFit="1" customWidth="1"/>
    <col min="7425" max="7425" width="13.5" style="95" bestFit="1" customWidth="1"/>
    <col min="7426" max="7427" width="10.875" style="95" bestFit="1" customWidth="1"/>
    <col min="7428" max="7428" width="6.25" style="95" bestFit="1" customWidth="1"/>
    <col min="7429" max="7429" width="8.875" style="95" bestFit="1" customWidth="1"/>
    <col min="7430" max="7430" width="13.875" style="95" bestFit="1" customWidth="1"/>
    <col min="7431" max="7431" width="13.25" style="95" bestFit="1" customWidth="1"/>
    <col min="7432" max="7432" width="16" style="95" bestFit="1" customWidth="1"/>
    <col min="7433" max="7433" width="11.625" style="95" bestFit="1" customWidth="1"/>
    <col min="7434" max="7434" width="16.875" style="95" customWidth="1"/>
    <col min="7435" max="7435" width="13.25" style="95" customWidth="1"/>
    <col min="7436" max="7436" width="18.375" style="95" bestFit="1" customWidth="1"/>
    <col min="7437" max="7437" width="15" style="95" bestFit="1" customWidth="1"/>
    <col min="7438" max="7438" width="14.75" style="95" bestFit="1" customWidth="1"/>
    <col min="7439" max="7439" width="14.625" style="95" bestFit="1" customWidth="1"/>
    <col min="7440" max="7440" width="13.75" style="95" bestFit="1" customWidth="1"/>
    <col min="7441" max="7441" width="14.25" style="95" bestFit="1" customWidth="1"/>
    <col min="7442" max="7442" width="15.125" style="95" customWidth="1"/>
    <col min="7443" max="7443" width="20.5" style="95" bestFit="1" customWidth="1"/>
    <col min="7444" max="7444" width="27.875" style="95" bestFit="1" customWidth="1"/>
    <col min="7445" max="7445" width="6.875" style="95" bestFit="1" customWidth="1"/>
    <col min="7446" max="7446" width="5" style="95" bestFit="1" customWidth="1"/>
    <col min="7447" max="7447" width="8" style="95" bestFit="1" customWidth="1"/>
    <col min="7448" max="7448" width="11.875" style="95" bestFit="1" customWidth="1"/>
    <col min="7449" max="7677" width="9" style="95"/>
    <col min="7678" max="7678" width="3.875" style="95" bestFit="1" customWidth="1"/>
    <col min="7679" max="7679" width="16" style="95" bestFit="1" customWidth="1"/>
    <col min="7680" max="7680" width="16.625" style="95" bestFit="1" customWidth="1"/>
    <col min="7681" max="7681" width="13.5" style="95" bestFit="1" customWidth="1"/>
    <col min="7682" max="7683" width="10.875" style="95" bestFit="1" customWidth="1"/>
    <col min="7684" max="7684" width="6.25" style="95" bestFit="1" customWidth="1"/>
    <col min="7685" max="7685" width="8.875" style="95" bestFit="1" customWidth="1"/>
    <col min="7686" max="7686" width="13.875" style="95" bestFit="1" customWidth="1"/>
    <col min="7687" max="7687" width="13.25" style="95" bestFit="1" customWidth="1"/>
    <col min="7688" max="7688" width="16" style="95" bestFit="1" customWidth="1"/>
    <col min="7689" max="7689" width="11.625" style="95" bestFit="1" customWidth="1"/>
    <col min="7690" max="7690" width="16.875" style="95" customWidth="1"/>
    <col min="7691" max="7691" width="13.25" style="95" customWidth="1"/>
    <col min="7692" max="7692" width="18.375" style="95" bestFit="1" customWidth="1"/>
    <col min="7693" max="7693" width="15" style="95" bestFit="1" customWidth="1"/>
    <col min="7694" max="7694" width="14.75" style="95" bestFit="1" customWidth="1"/>
    <col min="7695" max="7695" width="14.625" style="95" bestFit="1" customWidth="1"/>
    <col min="7696" max="7696" width="13.75" style="95" bestFit="1" customWidth="1"/>
    <col min="7697" max="7697" width="14.25" style="95" bestFit="1" customWidth="1"/>
    <col min="7698" max="7698" width="15.125" style="95" customWidth="1"/>
    <col min="7699" max="7699" width="20.5" style="95" bestFit="1" customWidth="1"/>
    <col min="7700" max="7700" width="27.875" style="95" bestFit="1" customWidth="1"/>
    <col min="7701" max="7701" width="6.875" style="95" bestFit="1" customWidth="1"/>
    <col min="7702" max="7702" width="5" style="95" bestFit="1" customWidth="1"/>
    <col min="7703" max="7703" width="8" style="95" bestFit="1" customWidth="1"/>
    <col min="7704" max="7704" width="11.875" style="95" bestFit="1" customWidth="1"/>
    <col min="7705" max="7933" width="9" style="95"/>
    <col min="7934" max="7934" width="3.875" style="95" bestFit="1" customWidth="1"/>
    <col min="7935" max="7935" width="16" style="95" bestFit="1" customWidth="1"/>
    <col min="7936" max="7936" width="16.625" style="95" bestFit="1" customWidth="1"/>
    <col min="7937" max="7937" width="13.5" style="95" bestFit="1" customWidth="1"/>
    <col min="7938" max="7939" width="10.875" style="95" bestFit="1" customWidth="1"/>
    <col min="7940" max="7940" width="6.25" style="95" bestFit="1" customWidth="1"/>
    <col min="7941" max="7941" width="8.875" style="95" bestFit="1" customWidth="1"/>
    <col min="7942" max="7942" width="13.875" style="95" bestFit="1" customWidth="1"/>
    <col min="7943" max="7943" width="13.25" style="95" bestFit="1" customWidth="1"/>
    <col min="7944" max="7944" width="16" style="95" bestFit="1" customWidth="1"/>
    <col min="7945" max="7945" width="11.625" style="95" bestFit="1" customWidth="1"/>
    <col min="7946" max="7946" width="16.875" style="95" customWidth="1"/>
    <col min="7947" max="7947" width="13.25" style="95" customWidth="1"/>
    <col min="7948" max="7948" width="18.375" style="95" bestFit="1" customWidth="1"/>
    <col min="7949" max="7949" width="15" style="95" bestFit="1" customWidth="1"/>
    <col min="7950" max="7950" width="14.75" style="95" bestFit="1" customWidth="1"/>
    <col min="7951" max="7951" width="14.625" style="95" bestFit="1" customWidth="1"/>
    <col min="7952" max="7952" width="13.75" style="95" bestFit="1" customWidth="1"/>
    <col min="7953" max="7953" width="14.25" style="95" bestFit="1" customWidth="1"/>
    <col min="7954" max="7954" width="15.125" style="95" customWidth="1"/>
    <col min="7955" max="7955" width="20.5" style="95" bestFit="1" customWidth="1"/>
    <col min="7956" max="7956" width="27.875" style="95" bestFit="1" customWidth="1"/>
    <col min="7957" max="7957" width="6.875" style="95" bestFit="1" customWidth="1"/>
    <col min="7958" max="7958" width="5" style="95" bestFit="1" customWidth="1"/>
    <col min="7959" max="7959" width="8" style="95" bestFit="1" customWidth="1"/>
    <col min="7960" max="7960" width="11.875" style="95" bestFit="1" customWidth="1"/>
    <col min="7961" max="8189" width="9" style="95"/>
    <col min="8190" max="8190" width="3.875" style="95" bestFit="1" customWidth="1"/>
    <col min="8191" max="8191" width="16" style="95" bestFit="1" customWidth="1"/>
    <col min="8192" max="8192" width="16.625" style="95" bestFit="1" customWidth="1"/>
    <col min="8193" max="8193" width="13.5" style="95" bestFit="1" customWidth="1"/>
    <col min="8194" max="8195" width="10.875" style="95" bestFit="1" customWidth="1"/>
    <col min="8196" max="8196" width="6.25" style="95" bestFit="1" customWidth="1"/>
    <col min="8197" max="8197" width="8.875" style="95" bestFit="1" customWidth="1"/>
    <col min="8198" max="8198" width="13.875" style="95" bestFit="1" customWidth="1"/>
    <col min="8199" max="8199" width="13.25" style="95" bestFit="1" customWidth="1"/>
    <col min="8200" max="8200" width="16" style="95" bestFit="1" customWidth="1"/>
    <col min="8201" max="8201" width="11.625" style="95" bestFit="1" customWidth="1"/>
    <col min="8202" max="8202" width="16.875" style="95" customWidth="1"/>
    <col min="8203" max="8203" width="13.25" style="95" customWidth="1"/>
    <col min="8204" max="8204" width="18.375" style="95" bestFit="1" customWidth="1"/>
    <col min="8205" max="8205" width="15" style="95" bestFit="1" customWidth="1"/>
    <col min="8206" max="8206" width="14.75" style="95" bestFit="1" customWidth="1"/>
    <col min="8207" max="8207" width="14.625" style="95" bestFit="1" customWidth="1"/>
    <col min="8208" max="8208" width="13.75" style="95" bestFit="1" customWidth="1"/>
    <col min="8209" max="8209" width="14.25" style="95" bestFit="1" customWidth="1"/>
    <col min="8210" max="8210" width="15.125" style="95" customWidth="1"/>
    <col min="8211" max="8211" width="20.5" style="95" bestFit="1" customWidth="1"/>
    <col min="8212" max="8212" width="27.875" style="95" bestFit="1" customWidth="1"/>
    <col min="8213" max="8213" width="6.875" style="95" bestFit="1" customWidth="1"/>
    <col min="8214" max="8214" width="5" style="95" bestFit="1" customWidth="1"/>
    <col min="8215" max="8215" width="8" style="95" bestFit="1" customWidth="1"/>
    <col min="8216" max="8216" width="11.875" style="95" bestFit="1" customWidth="1"/>
    <col min="8217" max="8445" width="9" style="95"/>
    <col min="8446" max="8446" width="3.875" style="95" bestFit="1" customWidth="1"/>
    <col min="8447" max="8447" width="16" style="95" bestFit="1" customWidth="1"/>
    <col min="8448" max="8448" width="16.625" style="95" bestFit="1" customWidth="1"/>
    <col min="8449" max="8449" width="13.5" style="95" bestFit="1" customWidth="1"/>
    <col min="8450" max="8451" width="10.875" style="95" bestFit="1" customWidth="1"/>
    <col min="8452" max="8452" width="6.25" style="95" bestFit="1" customWidth="1"/>
    <col min="8453" max="8453" width="8.875" style="95" bestFit="1" customWidth="1"/>
    <col min="8454" max="8454" width="13.875" style="95" bestFit="1" customWidth="1"/>
    <col min="8455" max="8455" width="13.25" style="95" bestFit="1" customWidth="1"/>
    <col min="8456" max="8456" width="16" style="95" bestFit="1" customWidth="1"/>
    <col min="8457" max="8457" width="11.625" style="95" bestFit="1" customWidth="1"/>
    <col min="8458" max="8458" width="16.875" style="95" customWidth="1"/>
    <col min="8459" max="8459" width="13.25" style="95" customWidth="1"/>
    <col min="8460" max="8460" width="18.375" style="95" bestFit="1" customWidth="1"/>
    <col min="8461" max="8461" width="15" style="95" bestFit="1" customWidth="1"/>
    <col min="8462" max="8462" width="14.75" style="95" bestFit="1" customWidth="1"/>
    <col min="8463" max="8463" width="14.625" style="95" bestFit="1" customWidth="1"/>
    <col min="8464" max="8464" width="13.75" style="95" bestFit="1" customWidth="1"/>
    <col min="8465" max="8465" width="14.25" style="95" bestFit="1" customWidth="1"/>
    <col min="8466" max="8466" width="15.125" style="95" customWidth="1"/>
    <col min="8467" max="8467" width="20.5" style="95" bestFit="1" customWidth="1"/>
    <col min="8468" max="8468" width="27.875" style="95" bestFit="1" customWidth="1"/>
    <col min="8469" max="8469" width="6.875" style="95" bestFit="1" customWidth="1"/>
    <col min="8470" max="8470" width="5" style="95" bestFit="1" customWidth="1"/>
    <col min="8471" max="8471" width="8" style="95" bestFit="1" customWidth="1"/>
    <col min="8472" max="8472" width="11.875" style="95" bestFit="1" customWidth="1"/>
    <col min="8473" max="8701" width="9" style="95"/>
    <col min="8702" max="8702" width="3.875" style="95" bestFit="1" customWidth="1"/>
    <col min="8703" max="8703" width="16" style="95" bestFit="1" customWidth="1"/>
    <col min="8704" max="8704" width="16.625" style="95" bestFit="1" customWidth="1"/>
    <col min="8705" max="8705" width="13.5" style="95" bestFit="1" customWidth="1"/>
    <col min="8706" max="8707" width="10.875" style="95" bestFit="1" customWidth="1"/>
    <col min="8708" max="8708" width="6.25" style="95" bestFit="1" customWidth="1"/>
    <col min="8709" max="8709" width="8.875" style="95" bestFit="1" customWidth="1"/>
    <col min="8710" max="8710" width="13.875" style="95" bestFit="1" customWidth="1"/>
    <col min="8711" max="8711" width="13.25" style="95" bestFit="1" customWidth="1"/>
    <col min="8712" max="8712" width="16" style="95" bestFit="1" customWidth="1"/>
    <col min="8713" max="8713" width="11.625" style="95" bestFit="1" customWidth="1"/>
    <col min="8714" max="8714" width="16.875" style="95" customWidth="1"/>
    <col min="8715" max="8715" width="13.25" style="95" customWidth="1"/>
    <col min="8716" max="8716" width="18.375" style="95" bestFit="1" customWidth="1"/>
    <col min="8717" max="8717" width="15" style="95" bestFit="1" customWidth="1"/>
    <col min="8718" max="8718" width="14.75" style="95" bestFit="1" customWidth="1"/>
    <col min="8719" max="8719" width="14.625" style="95" bestFit="1" customWidth="1"/>
    <col min="8720" max="8720" width="13.75" style="95" bestFit="1" customWidth="1"/>
    <col min="8721" max="8721" width="14.25" style="95" bestFit="1" customWidth="1"/>
    <col min="8722" max="8722" width="15.125" style="95" customWidth="1"/>
    <col min="8723" max="8723" width="20.5" style="95" bestFit="1" customWidth="1"/>
    <col min="8724" max="8724" width="27.875" style="95" bestFit="1" customWidth="1"/>
    <col min="8725" max="8725" width="6.875" style="95" bestFit="1" customWidth="1"/>
    <col min="8726" max="8726" width="5" style="95" bestFit="1" customWidth="1"/>
    <col min="8727" max="8727" width="8" style="95" bestFit="1" customWidth="1"/>
    <col min="8728" max="8728" width="11.875" style="95" bestFit="1" customWidth="1"/>
    <col min="8729" max="8957" width="9" style="95"/>
    <col min="8958" max="8958" width="3.875" style="95" bestFit="1" customWidth="1"/>
    <col min="8959" max="8959" width="16" style="95" bestFit="1" customWidth="1"/>
    <col min="8960" max="8960" width="16.625" style="95" bestFit="1" customWidth="1"/>
    <col min="8961" max="8961" width="13.5" style="95" bestFit="1" customWidth="1"/>
    <col min="8962" max="8963" width="10.875" style="95" bestFit="1" customWidth="1"/>
    <col min="8964" max="8964" width="6.25" style="95" bestFit="1" customWidth="1"/>
    <col min="8965" max="8965" width="8.875" style="95" bestFit="1" customWidth="1"/>
    <col min="8966" max="8966" width="13.875" style="95" bestFit="1" customWidth="1"/>
    <col min="8967" max="8967" width="13.25" style="95" bestFit="1" customWidth="1"/>
    <col min="8968" max="8968" width="16" style="95" bestFit="1" customWidth="1"/>
    <col min="8969" max="8969" width="11.625" style="95" bestFit="1" customWidth="1"/>
    <col min="8970" max="8970" width="16.875" style="95" customWidth="1"/>
    <col min="8971" max="8971" width="13.25" style="95" customWidth="1"/>
    <col min="8972" max="8972" width="18.375" style="95" bestFit="1" customWidth="1"/>
    <col min="8973" max="8973" width="15" style="95" bestFit="1" customWidth="1"/>
    <col min="8974" max="8974" width="14.75" style="95" bestFit="1" customWidth="1"/>
    <col min="8975" max="8975" width="14.625" style="95" bestFit="1" customWidth="1"/>
    <col min="8976" max="8976" width="13.75" style="95" bestFit="1" customWidth="1"/>
    <col min="8977" max="8977" width="14.25" style="95" bestFit="1" customWidth="1"/>
    <col min="8978" max="8978" width="15.125" style="95" customWidth="1"/>
    <col min="8979" max="8979" width="20.5" style="95" bestFit="1" customWidth="1"/>
    <col min="8980" max="8980" width="27.875" style="95" bestFit="1" customWidth="1"/>
    <col min="8981" max="8981" width="6.875" style="95" bestFit="1" customWidth="1"/>
    <col min="8982" max="8982" width="5" style="95" bestFit="1" customWidth="1"/>
    <col min="8983" max="8983" width="8" style="95" bestFit="1" customWidth="1"/>
    <col min="8984" max="8984" width="11.875" style="95" bestFit="1" customWidth="1"/>
    <col min="8985" max="9213" width="9" style="95"/>
    <col min="9214" max="9214" width="3.875" style="95" bestFit="1" customWidth="1"/>
    <col min="9215" max="9215" width="16" style="95" bestFit="1" customWidth="1"/>
    <col min="9216" max="9216" width="16.625" style="95" bestFit="1" customWidth="1"/>
    <col min="9217" max="9217" width="13.5" style="95" bestFit="1" customWidth="1"/>
    <col min="9218" max="9219" width="10.875" style="95" bestFit="1" customWidth="1"/>
    <col min="9220" max="9220" width="6.25" style="95" bestFit="1" customWidth="1"/>
    <col min="9221" max="9221" width="8.875" style="95" bestFit="1" customWidth="1"/>
    <col min="9222" max="9222" width="13.875" style="95" bestFit="1" customWidth="1"/>
    <col min="9223" max="9223" width="13.25" style="95" bestFit="1" customWidth="1"/>
    <col min="9224" max="9224" width="16" style="95" bestFit="1" customWidth="1"/>
    <col min="9225" max="9225" width="11.625" style="95" bestFit="1" customWidth="1"/>
    <col min="9226" max="9226" width="16.875" style="95" customWidth="1"/>
    <col min="9227" max="9227" width="13.25" style="95" customWidth="1"/>
    <col min="9228" max="9228" width="18.375" style="95" bestFit="1" customWidth="1"/>
    <col min="9229" max="9229" width="15" style="95" bestFit="1" customWidth="1"/>
    <col min="9230" max="9230" width="14.75" style="95" bestFit="1" customWidth="1"/>
    <col min="9231" max="9231" width="14.625" style="95" bestFit="1" customWidth="1"/>
    <col min="9232" max="9232" width="13.75" style="95" bestFit="1" customWidth="1"/>
    <col min="9233" max="9233" width="14.25" style="95" bestFit="1" customWidth="1"/>
    <col min="9234" max="9234" width="15.125" style="95" customWidth="1"/>
    <col min="9235" max="9235" width="20.5" style="95" bestFit="1" customWidth="1"/>
    <col min="9236" max="9236" width="27.875" style="95" bestFit="1" customWidth="1"/>
    <col min="9237" max="9237" width="6.875" style="95" bestFit="1" customWidth="1"/>
    <col min="9238" max="9238" width="5" style="95" bestFit="1" customWidth="1"/>
    <col min="9239" max="9239" width="8" style="95" bestFit="1" customWidth="1"/>
    <col min="9240" max="9240" width="11.875" style="95" bestFit="1" customWidth="1"/>
    <col min="9241" max="9469" width="9" style="95"/>
    <col min="9470" max="9470" width="3.875" style="95" bestFit="1" customWidth="1"/>
    <col min="9471" max="9471" width="16" style="95" bestFit="1" customWidth="1"/>
    <col min="9472" max="9472" width="16.625" style="95" bestFit="1" customWidth="1"/>
    <col min="9473" max="9473" width="13.5" style="95" bestFit="1" customWidth="1"/>
    <col min="9474" max="9475" width="10.875" style="95" bestFit="1" customWidth="1"/>
    <col min="9476" max="9476" width="6.25" style="95" bestFit="1" customWidth="1"/>
    <col min="9477" max="9477" width="8.875" style="95" bestFit="1" customWidth="1"/>
    <col min="9478" max="9478" width="13.875" style="95" bestFit="1" customWidth="1"/>
    <col min="9479" max="9479" width="13.25" style="95" bestFit="1" customWidth="1"/>
    <col min="9480" max="9480" width="16" style="95" bestFit="1" customWidth="1"/>
    <col min="9481" max="9481" width="11.625" style="95" bestFit="1" customWidth="1"/>
    <col min="9482" max="9482" width="16.875" style="95" customWidth="1"/>
    <col min="9483" max="9483" width="13.25" style="95" customWidth="1"/>
    <col min="9484" max="9484" width="18.375" style="95" bestFit="1" customWidth="1"/>
    <col min="9485" max="9485" width="15" style="95" bestFit="1" customWidth="1"/>
    <col min="9486" max="9486" width="14.75" style="95" bestFit="1" customWidth="1"/>
    <col min="9487" max="9487" width="14.625" style="95" bestFit="1" customWidth="1"/>
    <col min="9488" max="9488" width="13.75" style="95" bestFit="1" customWidth="1"/>
    <col min="9489" max="9489" width="14.25" style="95" bestFit="1" customWidth="1"/>
    <col min="9490" max="9490" width="15.125" style="95" customWidth="1"/>
    <col min="9491" max="9491" width="20.5" style="95" bestFit="1" customWidth="1"/>
    <col min="9492" max="9492" width="27.875" style="95" bestFit="1" customWidth="1"/>
    <col min="9493" max="9493" width="6.875" style="95" bestFit="1" customWidth="1"/>
    <col min="9494" max="9494" width="5" style="95" bestFit="1" customWidth="1"/>
    <col min="9495" max="9495" width="8" style="95" bestFit="1" customWidth="1"/>
    <col min="9496" max="9496" width="11.875" style="95" bestFit="1" customWidth="1"/>
    <col min="9497" max="9725" width="9" style="95"/>
    <col min="9726" max="9726" width="3.875" style="95" bestFit="1" customWidth="1"/>
    <col min="9727" max="9727" width="16" style="95" bestFit="1" customWidth="1"/>
    <col min="9728" max="9728" width="16.625" style="95" bestFit="1" customWidth="1"/>
    <col min="9729" max="9729" width="13.5" style="95" bestFit="1" customWidth="1"/>
    <col min="9730" max="9731" width="10.875" style="95" bestFit="1" customWidth="1"/>
    <col min="9732" max="9732" width="6.25" style="95" bestFit="1" customWidth="1"/>
    <col min="9733" max="9733" width="8.875" style="95" bestFit="1" customWidth="1"/>
    <col min="9734" max="9734" width="13.875" style="95" bestFit="1" customWidth="1"/>
    <col min="9735" max="9735" width="13.25" style="95" bestFit="1" customWidth="1"/>
    <col min="9736" max="9736" width="16" style="95" bestFit="1" customWidth="1"/>
    <col min="9737" max="9737" width="11.625" style="95" bestFit="1" customWidth="1"/>
    <col min="9738" max="9738" width="16.875" style="95" customWidth="1"/>
    <col min="9739" max="9739" width="13.25" style="95" customWidth="1"/>
    <col min="9740" max="9740" width="18.375" style="95" bestFit="1" customWidth="1"/>
    <col min="9741" max="9741" width="15" style="95" bestFit="1" customWidth="1"/>
    <col min="9742" max="9742" width="14.75" style="95" bestFit="1" customWidth="1"/>
    <col min="9743" max="9743" width="14.625" style="95" bestFit="1" customWidth="1"/>
    <col min="9744" max="9744" width="13.75" style="95" bestFit="1" customWidth="1"/>
    <col min="9745" max="9745" width="14.25" style="95" bestFit="1" customWidth="1"/>
    <col min="9746" max="9746" width="15.125" style="95" customWidth="1"/>
    <col min="9747" max="9747" width="20.5" style="95" bestFit="1" customWidth="1"/>
    <col min="9748" max="9748" width="27.875" style="95" bestFit="1" customWidth="1"/>
    <col min="9749" max="9749" width="6.875" style="95" bestFit="1" customWidth="1"/>
    <col min="9750" max="9750" width="5" style="95" bestFit="1" customWidth="1"/>
    <col min="9751" max="9751" width="8" style="95" bestFit="1" customWidth="1"/>
    <col min="9752" max="9752" width="11.875" style="95" bestFit="1" customWidth="1"/>
    <col min="9753" max="9981" width="9" style="95"/>
    <col min="9982" max="9982" width="3.875" style="95" bestFit="1" customWidth="1"/>
    <col min="9983" max="9983" width="16" style="95" bestFit="1" customWidth="1"/>
    <col min="9984" max="9984" width="16.625" style="95" bestFit="1" customWidth="1"/>
    <col min="9985" max="9985" width="13.5" style="95" bestFit="1" customWidth="1"/>
    <col min="9986" max="9987" width="10.875" style="95" bestFit="1" customWidth="1"/>
    <col min="9988" max="9988" width="6.25" style="95" bestFit="1" customWidth="1"/>
    <col min="9989" max="9989" width="8.875" style="95" bestFit="1" customWidth="1"/>
    <col min="9990" max="9990" width="13.875" style="95" bestFit="1" customWidth="1"/>
    <col min="9991" max="9991" width="13.25" style="95" bestFit="1" customWidth="1"/>
    <col min="9992" max="9992" width="16" style="95" bestFit="1" customWidth="1"/>
    <col min="9993" max="9993" width="11.625" style="95" bestFit="1" customWidth="1"/>
    <col min="9994" max="9994" width="16.875" style="95" customWidth="1"/>
    <col min="9995" max="9995" width="13.25" style="95" customWidth="1"/>
    <col min="9996" max="9996" width="18.375" style="95" bestFit="1" customWidth="1"/>
    <col min="9997" max="9997" width="15" style="95" bestFit="1" customWidth="1"/>
    <col min="9998" max="9998" width="14.75" style="95" bestFit="1" customWidth="1"/>
    <col min="9999" max="9999" width="14.625" style="95" bestFit="1" customWidth="1"/>
    <col min="10000" max="10000" width="13.75" style="95" bestFit="1" customWidth="1"/>
    <col min="10001" max="10001" width="14.25" style="95" bestFit="1" customWidth="1"/>
    <col min="10002" max="10002" width="15.125" style="95" customWidth="1"/>
    <col min="10003" max="10003" width="20.5" style="95" bestFit="1" customWidth="1"/>
    <col min="10004" max="10004" width="27.875" style="95" bestFit="1" customWidth="1"/>
    <col min="10005" max="10005" width="6.875" style="95" bestFit="1" customWidth="1"/>
    <col min="10006" max="10006" width="5" style="95" bestFit="1" customWidth="1"/>
    <col min="10007" max="10007" width="8" style="95" bestFit="1" customWidth="1"/>
    <col min="10008" max="10008" width="11.875" style="95" bestFit="1" customWidth="1"/>
    <col min="10009" max="10237" width="9" style="95"/>
    <col min="10238" max="10238" width="3.875" style="95" bestFit="1" customWidth="1"/>
    <col min="10239" max="10239" width="16" style="95" bestFit="1" customWidth="1"/>
    <col min="10240" max="10240" width="16.625" style="95" bestFit="1" customWidth="1"/>
    <col min="10241" max="10241" width="13.5" style="95" bestFit="1" customWidth="1"/>
    <col min="10242" max="10243" width="10.875" style="95" bestFit="1" customWidth="1"/>
    <col min="10244" max="10244" width="6.25" style="95" bestFit="1" customWidth="1"/>
    <col min="10245" max="10245" width="8.875" style="95" bestFit="1" customWidth="1"/>
    <col min="10246" max="10246" width="13.875" style="95" bestFit="1" customWidth="1"/>
    <col min="10247" max="10247" width="13.25" style="95" bestFit="1" customWidth="1"/>
    <col min="10248" max="10248" width="16" style="95" bestFit="1" customWidth="1"/>
    <col min="10249" max="10249" width="11.625" style="95" bestFit="1" customWidth="1"/>
    <col min="10250" max="10250" width="16.875" style="95" customWidth="1"/>
    <col min="10251" max="10251" width="13.25" style="95" customWidth="1"/>
    <col min="10252" max="10252" width="18.375" style="95" bestFit="1" customWidth="1"/>
    <col min="10253" max="10253" width="15" style="95" bestFit="1" customWidth="1"/>
    <col min="10254" max="10254" width="14.75" style="95" bestFit="1" customWidth="1"/>
    <col min="10255" max="10255" width="14.625" style="95" bestFit="1" customWidth="1"/>
    <col min="10256" max="10256" width="13.75" style="95" bestFit="1" customWidth="1"/>
    <col min="10257" max="10257" width="14.25" style="95" bestFit="1" customWidth="1"/>
    <col min="10258" max="10258" width="15.125" style="95" customWidth="1"/>
    <col min="10259" max="10259" width="20.5" style="95" bestFit="1" customWidth="1"/>
    <col min="10260" max="10260" width="27.875" style="95" bestFit="1" customWidth="1"/>
    <col min="10261" max="10261" width="6.875" style="95" bestFit="1" customWidth="1"/>
    <col min="10262" max="10262" width="5" style="95" bestFit="1" customWidth="1"/>
    <col min="10263" max="10263" width="8" style="95" bestFit="1" customWidth="1"/>
    <col min="10264" max="10264" width="11.875" style="95" bestFit="1" customWidth="1"/>
    <col min="10265" max="10493" width="9" style="95"/>
    <col min="10494" max="10494" width="3.875" style="95" bestFit="1" customWidth="1"/>
    <col min="10495" max="10495" width="16" style="95" bestFit="1" customWidth="1"/>
    <col min="10496" max="10496" width="16.625" style="95" bestFit="1" customWidth="1"/>
    <col min="10497" max="10497" width="13.5" style="95" bestFit="1" customWidth="1"/>
    <col min="10498" max="10499" width="10.875" style="95" bestFit="1" customWidth="1"/>
    <col min="10500" max="10500" width="6.25" style="95" bestFit="1" customWidth="1"/>
    <col min="10501" max="10501" width="8.875" style="95" bestFit="1" customWidth="1"/>
    <col min="10502" max="10502" width="13.875" style="95" bestFit="1" customWidth="1"/>
    <col min="10503" max="10503" width="13.25" style="95" bestFit="1" customWidth="1"/>
    <col min="10504" max="10504" width="16" style="95" bestFit="1" customWidth="1"/>
    <col min="10505" max="10505" width="11.625" style="95" bestFit="1" customWidth="1"/>
    <col min="10506" max="10506" width="16.875" style="95" customWidth="1"/>
    <col min="10507" max="10507" width="13.25" style="95" customWidth="1"/>
    <col min="10508" max="10508" width="18.375" style="95" bestFit="1" customWidth="1"/>
    <col min="10509" max="10509" width="15" style="95" bestFit="1" customWidth="1"/>
    <col min="10510" max="10510" width="14.75" style="95" bestFit="1" customWidth="1"/>
    <col min="10511" max="10511" width="14.625" style="95" bestFit="1" customWidth="1"/>
    <col min="10512" max="10512" width="13.75" style="95" bestFit="1" customWidth="1"/>
    <col min="10513" max="10513" width="14.25" style="95" bestFit="1" customWidth="1"/>
    <col min="10514" max="10514" width="15.125" style="95" customWidth="1"/>
    <col min="10515" max="10515" width="20.5" style="95" bestFit="1" customWidth="1"/>
    <col min="10516" max="10516" width="27.875" style="95" bestFit="1" customWidth="1"/>
    <col min="10517" max="10517" width="6.875" style="95" bestFit="1" customWidth="1"/>
    <col min="10518" max="10518" width="5" style="95" bestFit="1" customWidth="1"/>
    <col min="10519" max="10519" width="8" style="95" bestFit="1" customWidth="1"/>
    <col min="10520" max="10520" width="11.875" style="95" bestFit="1" customWidth="1"/>
    <col min="10521" max="10749" width="9" style="95"/>
    <col min="10750" max="10750" width="3.875" style="95" bestFit="1" customWidth="1"/>
    <col min="10751" max="10751" width="16" style="95" bestFit="1" customWidth="1"/>
    <col min="10752" max="10752" width="16.625" style="95" bestFit="1" customWidth="1"/>
    <col min="10753" max="10753" width="13.5" style="95" bestFit="1" customWidth="1"/>
    <col min="10754" max="10755" width="10.875" style="95" bestFit="1" customWidth="1"/>
    <col min="10756" max="10756" width="6.25" style="95" bestFit="1" customWidth="1"/>
    <col min="10757" max="10757" width="8.875" style="95" bestFit="1" customWidth="1"/>
    <col min="10758" max="10758" width="13.875" style="95" bestFit="1" customWidth="1"/>
    <col min="10759" max="10759" width="13.25" style="95" bestFit="1" customWidth="1"/>
    <col min="10760" max="10760" width="16" style="95" bestFit="1" customWidth="1"/>
    <col min="10761" max="10761" width="11.625" style="95" bestFit="1" customWidth="1"/>
    <col min="10762" max="10762" width="16.875" style="95" customWidth="1"/>
    <col min="10763" max="10763" width="13.25" style="95" customWidth="1"/>
    <col min="10764" max="10764" width="18.375" style="95" bestFit="1" customWidth="1"/>
    <col min="10765" max="10765" width="15" style="95" bestFit="1" customWidth="1"/>
    <col min="10766" max="10766" width="14.75" style="95" bestFit="1" customWidth="1"/>
    <col min="10767" max="10767" width="14.625" style="95" bestFit="1" customWidth="1"/>
    <col min="10768" max="10768" width="13.75" style="95" bestFit="1" customWidth="1"/>
    <col min="10769" max="10769" width="14.25" style="95" bestFit="1" customWidth="1"/>
    <col min="10770" max="10770" width="15.125" style="95" customWidth="1"/>
    <col min="10771" max="10771" width="20.5" style="95" bestFit="1" customWidth="1"/>
    <col min="10772" max="10772" width="27.875" style="95" bestFit="1" customWidth="1"/>
    <col min="10773" max="10773" width="6.875" style="95" bestFit="1" customWidth="1"/>
    <col min="10774" max="10774" width="5" style="95" bestFit="1" customWidth="1"/>
    <col min="10775" max="10775" width="8" style="95" bestFit="1" customWidth="1"/>
    <col min="10776" max="10776" width="11.875" style="95" bestFit="1" customWidth="1"/>
    <col min="10777" max="11005" width="9" style="95"/>
    <col min="11006" max="11006" width="3.875" style="95" bestFit="1" customWidth="1"/>
    <col min="11007" max="11007" width="16" style="95" bestFit="1" customWidth="1"/>
    <col min="11008" max="11008" width="16.625" style="95" bestFit="1" customWidth="1"/>
    <col min="11009" max="11009" width="13.5" style="95" bestFit="1" customWidth="1"/>
    <col min="11010" max="11011" width="10.875" style="95" bestFit="1" customWidth="1"/>
    <col min="11012" max="11012" width="6.25" style="95" bestFit="1" customWidth="1"/>
    <col min="11013" max="11013" width="8.875" style="95" bestFit="1" customWidth="1"/>
    <col min="11014" max="11014" width="13.875" style="95" bestFit="1" customWidth="1"/>
    <col min="11015" max="11015" width="13.25" style="95" bestFit="1" customWidth="1"/>
    <col min="11016" max="11016" width="16" style="95" bestFit="1" customWidth="1"/>
    <col min="11017" max="11017" width="11.625" style="95" bestFit="1" customWidth="1"/>
    <col min="11018" max="11018" width="16.875" style="95" customWidth="1"/>
    <col min="11019" max="11019" width="13.25" style="95" customWidth="1"/>
    <col min="11020" max="11020" width="18.375" style="95" bestFit="1" customWidth="1"/>
    <col min="11021" max="11021" width="15" style="95" bestFit="1" customWidth="1"/>
    <col min="11022" max="11022" width="14.75" style="95" bestFit="1" customWidth="1"/>
    <col min="11023" max="11023" width="14.625" style="95" bestFit="1" customWidth="1"/>
    <col min="11024" max="11024" width="13.75" style="95" bestFit="1" customWidth="1"/>
    <col min="11025" max="11025" width="14.25" style="95" bestFit="1" customWidth="1"/>
    <col min="11026" max="11026" width="15.125" style="95" customWidth="1"/>
    <col min="11027" max="11027" width="20.5" style="95" bestFit="1" customWidth="1"/>
    <col min="11028" max="11028" width="27.875" style="95" bestFit="1" customWidth="1"/>
    <col min="11029" max="11029" width="6.875" style="95" bestFit="1" customWidth="1"/>
    <col min="11030" max="11030" width="5" style="95" bestFit="1" customWidth="1"/>
    <col min="11031" max="11031" width="8" style="95" bestFit="1" customWidth="1"/>
    <col min="11032" max="11032" width="11.875" style="95" bestFit="1" customWidth="1"/>
    <col min="11033" max="11261" width="9" style="95"/>
    <col min="11262" max="11262" width="3.875" style="95" bestFit="1" customWidth="1"/>
    <col min="11263" max="11263" width="16" style="95" bestFit="1" customWidth="1"/>
    <col min="11264" max="11264" width="16.625" style="95" bestFit="1" customWidth="1"/>
    <col min="11265" max="11265" width="13.5" style="95" bestFit="1" customWidth="1"/>
    <col min="11266" max="11267" width="10.875" style="95" bestFit="1" customWidth="1"/>
    <col min="11268" max="11268" width="6.25" style="95" bestFit="1" customWidth="1"/>
    <col min="11269" max="11269" width="8.875" style="95" bestFit="1" customWidth="1"/>
    <col min="11270" max="11270" width="13.875" style="95" bestFit="1" customWidth="1"/>
    <col min="11271" max="11271" width="13.25" style="95" bestFit="1" customWidth="1"/>
    <col min="11272" max="11272" width="16" style="95" bestFit="1" customWidth="1"/>
    <col min="11273" max="11273" width="11.625" style="95" bestFit="1" customWidth="1"/>
    <col min="11274" max="11274" width="16.875" style="95" customWidth="1"/>
    <col min="11275" max="11275" width="13.25" style="95" customWidth="1"/>
    <col min="11276" max="11276" width="18.375" style="95" bestFit="1" customWidth="1"/>
    <col min="11277" max="11277" width="15" style="95" bestFit="1" customWidth="1"/>
    <col min="11278" max="11278" width="14.75" style="95" bestFit="1" customWidth="1"/>
    <col min="11279" max="11279" width="14.625" style="95" bestFit="1" customWidth="1"/>
    <col min="11280" max="11280" width="13.75" style="95" bestFit="1" customWidth="1"/>
    <col min="11281" max="11281" width="14.25" style="95" bestFit="1" customWidth="1"/>
    <col min="11282" max="11282" width="15.125" style="95" customWidth="1"/>
    <col min="11283" max="11283" width="20.5" style="95" bestFit="1" customWidth="1"/>
    <col min="11284" max="11284" width="27.875" style="95" bestFit="1" customWidth="1"/>
    <col min="11285" max="11285" width="6.875" style="95" bestFit="1" customWidth="1"/>
    <col min="11286" max="11286" width="5" style="95" bestFit="1" customWidth="1"/>
    <col min="11287" max="11287" width="8" style="95" bestFit="1" customWidth="1"/>
    <col min="11288" max="11288" width="11.875" style="95" bestFit="1" customWidth="1"/>
    <col min="11289" max="11517" width="9" style="95"/>
    <col min="11518" max="11518" width="3.875" style="95" bestFit="1" customWidth="1"/>
    <col min="11519" max="11519" width="16" style="95" bestFit="1" customWidth="1"/>
    <col min="11520" max="11520" width="16.625" style="95" bestFit="1" customWidth="1"/>
    <col min="11521" max="11521" width="13.5" style="95" bestFit="1" customWidth="1"/>
    <col min="11522" max="11523" width="10.875" style="95" bestFit="1" customWidth="1"/>
    <col min="11524" max="11524" width="6.25" style="95" bestFit="1" customWidth="1"/>
    <col min="11525" max="11525" width="8.875" style="95" bestFit="1" customWidth="1"/>
    <col min="11526" max="11526" width="13.875" style="95" bestFit="1" customWidth="1"/>
    <col min="11527" max="11527" width="13.25" style="95" bestFit="1" customWidth="1"/>
    <col min="11528" max="11528" width="16" style="95" bestFit="1" customWidth="1"/>
    <col min="11529" max="11529" width="11.625" style="95" bestFit="1" customWidth="1"/>
    <col min="11530" max="11530" width="16.875" style="95" customWidth="1"/>
    <col min="11531" max="11531" width="13.25" style="95" customWidth="1"/>
    <col min="11532" max="11532" width="18.375" style="95" bestFit="1" customWidth="1"/>
    <col min="11533" max="11533" width="15" style="95" bestFit="1" customWidth="1"/>
    <col min="11534" max="11534" width="14.75" style="95" bestFit="1" customWidth="1"/>
    <col min="11535" max="11535" width="14.625" style="95" bestFit="1" customWidth="1"/>
    <col min="11536" max="11536" width="13.75" style="95" bestFit="1" customWidth="1"/>
    <col min="11537" max="11537" width="14.25" style="95" bestFit="1" customWidth="1"/>
    <col min="11538" max="11538" width="15.125" style="95" customWidth="1"/>
    <col min="11539" max="11539" width="20.5" style="95" bestFit="1" customWidth="1"/>
    <col min="11540" max="11540" width="27.875" style="95" bestFit="1" customWidth="1"/>
    <col min="11541" max="11541" width="6.875" style="95" bestFit="1" customWidth="1"/>
    <col min="11542" max="11542" width="5" style="95" bestFit="1" customWidth="1"/>
    <col min="11543" max="11543" width="8" style="95" bestFit="1" customWidth="1"/>
    <col min="11544" max="11544" width="11.875" style="95" bestFit="1" customWidth="1"/>
    <col min="11545" max="11773" width="9" style="95"/>
    <col min="11774" max="11774" width="3.875" style="95" bestFit="1" customWidth="1"/>
    <col min="11775" max="11775" width="16" style="95" bestFit="1" customWidth="1"/>
    <col min="11776" max="11776" width="16.625" style="95" bestFit="1" customWidth="1"/>
    <col min="11777" max="11777" width="13.5" style="95" bestFit="1" customWidth="1"/>
    <col min="11778" max="11779" width="10.875" style="95" bestFit="1" customWidth="1"/>
    <col min="11780" max="11780" width="6.25" style="95" bestFit="1" customWidth="1"/>
    <col min="11781" max="11781" width="8.875" style="95" bestFit="1" customWidth="1"/>
    <col min="11782" max="11782" width="13.875" style="95" bestFit="1" customWidth="1"/>
    <col min="11783" max="11783" width="13.25" style="95" bestFit="1" customWidth="1"/>
    <col min="11784" max="11784" width="16" style="95" bestFit="1" customWidth="1"/>
    <col min="11785" max="11785" width="11.625" style="95" bestFit="1" customWidth="1"/>
    <col min="11786" max="11786" width="16.875" style="95" customWidth="1"/>
    <col min="11787" max="11787" width="13.25" style="95" customWidth="1"/>
    <col min="11788" max="11788" width="18.375" style="95" bestFit="1" customWidth="1"/>
    <col min="11789" max="11789" width="15" style="95" bestFit="1" customWidth="1"/>
    <col min="11790" max="11790" width="14.75" style="95" bestFit="1" customWidth="1"/>
    <col min="11791" max="11791" width="14.625" style="95" bestFit="1" customWidth="1"/>
    <col min="11792" max="11792" width="13.75" style="95" bestFit="1" customWidth="1"/>
    <col min="11793" max="11793" width="14.25" style="95" bestFit="1" customWidth="1"/>
    <col min="11794" max="11794" width="15.125" style="95" customWidth="1"/>
    <col min="11795" max="11795" width="20.5" style="95" bestFit="1" customWidth="1"/>
    <col min="11796" max="11796" width="27.875" style="95" bestFit="1" customWidth="1"/>
    <col min="11797" max="11797" width="6.875" style="95" bestFit="1" customWidth="1"/>
    <col min="11798" max="11798" width="5" style="95" bestFit="1" customWidth="1"/>
    <col min="11799" max="11799" width="8" style="95" bestFit="1" customWidth="1"/>
    <col min="11800" max="11800" width="11.875" style="95" bestFit="1" customWidth="1"/>
    <col min="11801" max="12029" width="9" style="95"/>
    <col min="12030" max="12030" width="3.875" style="95" bestFit="1" customWidth="1"/>
    <col min="12031" max="12031" width="16" style="95" bestFit="1" customWidth="1"/>
    <col min="12032" max="12032" width="16.625" style="95" bestFit="1" customWidth="1"/>
    <col min="12033" max="12033" width="13.5" style="95" bestFit="1" customWidth="1"/>
    <col min="12034" max="12035" width="10.875" style="95" bestFit="1" customWidth="1"/>
    <col min="12036" max="12036" width="6.25" style="95" bestFit="1" customWidth="1"/>
    <col min="12037" max="12037" width="8.875" style="95" bestFit="1" customWidth="1"/>
    <col min="12038" max="12038" width="13.875" style="95" bestFit="1" customWidth="1"/>
    <col min="12039" max="12039" width="13.25" style="95" bestFit="1" customWidth="1"/>
    <col min="12040" max="12040" width="16" style="95" bestFit="1" customWidth="1"/>
    <col min="12041" max="12041" width="11.625" style="95" bestFit="1" customWidth="1"/>
    <col min="12042" max="12042" width="16.875" style="95" customWidth="1"/>
    <col min="12043" max="12043" width="13.25" style="95" customWidth="1"/>
    <col min="12044" max="12044" width="18.375" style="95" bestFit="1" customWidth="1"/>
    <col min="12045" max="12045" width="15" style="95" bestFit="1" customWidth="1"/>
    <col min="12046" max="12046" width="14.75" style="95" bestFit="1" customWidth="1"/>
    <col min="12047" max="12047" width="14.625" style="95" bestFit="1" customWidth="1"/>
    <col min="12048" max="12048" width="13.75" style="95" bestFit="1" customWidth="1"/>
    <col min="12049" max="12049" width="14.25" style="95" bestFit="1" customWidth="1"/>
    <col min="12050" max="12050" width="15.125" style="95" customWidth="1"/>
    <col min="12051" max="12051" width="20.5" style="95" bestFit="1" customWidth="1"/>
    <col min="12052" max="12052" width="27.875" style="95" bestFit="1" customWidth="1"/>
    <col min="12053" max="12053" width="6.875" style="95" bestFit="1" customWidth="1"/>
    <col min="12054" max="12054" width="5" style="95" bestFit="1" customWidth="1"/>
    <col min="12055" max="12055" width="8" style="95" bestFit="1" customWidth="1"/>
    <col min="12056" max="12056" width="11.875" style="95" bestFit="1" customWidth="1"/>
    <col min="12057" max="12285" width="9" style="95"/>
    <col min="12286" max="12286" width="3.875" style="95" bestFit="1" customWidth="1"/>
    <col min="12287" max="12287" width="16" style="95" bestFit="1" customWidth="1"/>
    <col min="12288" max="12288" width="16.625" style="95" bestFit="1" customWidth="1"/>
    <col min="12289" max="12289" width="13.5" style="95" bestFit="1" customWidth="1"/>
    <col min="12290" max="12291" width="10.875" style="95" bestFit="1" customWidth="1"/>
    <col min="12292" max="12292" width="6.25" style="95" bestFit="1" customWidth="1"/>
    <col min="12293" max="12293" width="8.875" style="95" bestFit="1" customWidth="1"/>
    <col min="12294" max="12294" width="13.875" style="95" bestFit="1" customWidth="1"/>
    <col min="12295" max="12295" width="13.25" style="95" bestFit="1" customWidth="1"/>
    <col min="12296" max="12296" width="16" style="95" bestFit="1" customWidth="1"/>
    <col min="12297" max="12297" width="11.625" style="95" bestFit="1" customWidth="1"/>
    <col min="12298" max="12298" width="16.875" style="95" customWidth="1"/>
    <col min="12299" max="12299" width="13.25" style="95" customWidth="1"/>
    <col min="12300" max="12300" width="18.375" style="95" bestFit="1" customWidth="1"/>
    <col min="12301" max="12301" width="15" style="95" bestFit="1" customWidth="1"/>
    <col min="12302" max="12302" width="14.75" style="95" bestFit="1" customWidth="1"/>
    <col min="12303" max="12303" width="14.625" style="95" bestFit="1" customWidth="1"/>
    <col min="12304" max="12304" width="13.75" style="95" bestFit="1" customWidth="1"/>
    <col min="12305" max="12305" width="14.25" style="95" bestFit="1" customWidth="1"/>
    <col min="12306" max="12306" width="15.125" style="95" customWidth="1"/>
    <col min="12307" max="12307" width="20.5" style="95" bestFit="1" customWidth="1"/>
    <col min="12308" max="12308" width="27.875" style="95" bestFit="1" customWidth="1"/>
    <col min="12309" max="12309" width="6.875" style="95" bestFit="1" customWidth="1"/>
    <col min="12310" max="12310" width="5" style="95" bestFit="1" customWidth="1"/>
    <col min="12311" max="12311" width="8" style="95" bestFit="1" customWidth="1"/>
    <col min="12312" max="12312" width="11.875" style="95" bestFit="1" customWidth="1"/>
    <col min="12313" max="12541" width="9" style="95"/>
    <col min="12542" max="12542" width="3.875" style="95" bestFit="1" customWidth="1"/>
    <col min="12543" max="12543" width="16" style="95" bestFit="1" customWidth="1"/>
    <col min="12544" max="12544" width="16.625" style="95" bestFit="1" customWidth="1"/>
    <col min="12545" max="12545" width="13.5" style="95" bestFit="1" customWidth="1"/>
    <col min="12546" max="12547" width="10.875" style="95" bestFit="1" customWidth="1"/>
    <col min="12548" max="12548" width="6.25" style="95" bestFit="1" customWidth="1"/>
    <col min="12549" max="12549" width="8.875" style="95" bestFit="1" customWidth="1"/>
    <col min="12550" max="12550" width="13.875" style="95" bestFit="1" customWidth="1"/>
    <col min="12551" max="12551" width="13.25" style="95" bestFit="1" customWidth="1"/>
    <col min="12552" max="12552" width="16" style="95" bestFit="1" customWidth="1"/>
    <col min="12553" max="12553" width="11.625" style="95" bestFit="1" customWidth="1"/>
    <col min="12554" max="12554" width="16.875" style="95" customWidth="1"/>
    <col min="12555" max="12555" width="13.25" style="95" customWidth="1"/>
    <col min="12556" max="12556" width="18.375" style="95" bestFit="1" customWidth="1"/>
    <col min="12557" max="12557" width="15" style="95" bestFit="1" customWidth="1"/>
    <col min="12558" max="12558" width="14.75" style="95" bestFit="1" customWidth="1"/>
    <col min="12559" max="12559" width="14.625" style="95" bestFit="1" customWidth="1"/>
    <col min="12560" max="12560" width="13.75" style="95" bestFit="1" customWidth="1"/>
    <col min="12561" max="12561" width="14.25" style="95" bestFit="1" customWidth="1"/>
    <col min="12562" max="12562" width="15.125" style="95" customWidth="1"/>
    <col min="12563" max="12563" width="20.5" style="95" bestFit="1" customWidth="1"/>
    <col min="12564" max="12564" width="27.875" style="95" bestFit="1" customWidth="1"/>
    <col min="12565" max="12565" width="6.875" style="95" bestFit="1" customWidth="1"/>
    <col min="12566" max="12566" width="5" style="95" bestFit="1" customWidth="1"/>
    <col min="12567" max="12567" width="8" style="95" bestFit="1" customWidth="1"/>
    <col min="12568" max="12568" width="11.875" style="95" bestFit="1" customWidth="1"/>
    <col min="12569" max="12797" width="9" style="95"/>
    <col min="12798" max="12798" width="3.875" style="95" bestFit="1" customWidth="1"/>
    <col min="12799" max="12799" width="16" style="95" bestFit="1" customWidth="1"/>
    <col min="12800" max="12800" width="16.625" style="95" bestFit="1" customWidth="1"/>
    <col min="12801" max="12801" width="13.5" style="95" bestFit="1" customWidth="1"/>
    <col min="12802" max="12803" width="10.875" style="95" bestFit="1" customWidth="1"/>
    <col min="12804" max="12804" width="6.25" style="95" bestFit="1" customWidth="1"/>
    <col min="12805" max="12805" width="8.875" style="95" bestFit="1" customWidth="1"/>
    <col min="12806" max="12806" width="13.875" style="95" bestFit="1" customWidth="1"/>
    <col min="12807" max="12807" width="13.25" style="95" bestFit="1" customWidth="1"/>
    <col min="12808" max="12808" width="16" style="95" bestFit="1" customWidth="1"/>
    <col min="12809" max="12809" width="11.625" style="95" bestFit="1" customWidth="1"/>
    <col min="12810" max="12810" width="16.875" style="95" customWidth="1"/>
    <col min="12811" max="12811" width="13.25" style="95" customWidth="1"/>
    <col min="12812" max="12812" width="18.375" style="95" bestFit="1" customWidth="1"/>
    <col min="12813" max="12813" width="15" style="95" bestFit="1" customWidth="1"/>
    <col min="12814" max="12814" width="14.75" style="95" bestFit="1" customWidth="1"/>
    <col min="12815" max="12815" width="14.625" style="95" bestFit="1" customWidth="1"/>
    <col min="12816" max="12816" width="13.75" style="95" bestFit="1" customWidth="1"/>
    <col min="12817" max="12817" width="14.25" style="95" bestFit="1" customWidth="1"/>
    <col min="12818" max="12818" width="15.125" style="95" customWidth="1"/>
    <col min="12819" max="12819" width="20.5" style="95" bestFit="1" customWidth="1"/>
    <col min="12820" max="12820" width="27.875" style="95" bestFit="1" customWidth="1"/>
    <col min="12821" max="12821" width="6.875" style="95" bestFit="1" customWidth="1"/>
    <col min="12822" max="12822" width="5" style="95" bestFit="1" customWidth="1"/>
    <col min="12823" max="12823" width="8" style="95" bestFit="1" customWidth="1"/>
    <col min="12824" max="12824" width="11.875" style="95" bestFit="1" customWidth="1"/>
    <col min="12825" max="13053" width="9" style="95"/>
    <col min="13054" max="13054" width="3.875" style="95" bestFit="1" customWidth="1"/>
    <col min="13055" max="13055" width="16" style="95" bestFit="1" customWidth="1"/>
    <col min="13056" max="13056" width="16.625" style="95" bestFit="1" customWidth="1"/>
    <col min="13057" max="13057" width="13.5" style="95" bestFit="1" customWidth="1"/>
    <col min="13058" max="13059" width="10.875" style="95" bestFit="1" customWidth="1"/>
    <col min="13060" max="13060" width="6.25" style="95" bestFit="1" customWidth="1"/>
    <col min="13061" max="13061" width="8.875" style="95" bestFit="1" customWidth="1"/>
    <col min="13062" max="13062" width="13.875" style="95" bestFit="1" customWidth="1"/>
    <col min="13063" max="13063" width="13.25" style="95" bestFit="1" customWidth="1"/>
    <col min="13064" max="13064" width="16" style="95" bestFit="1" customWidth="1"/>
    <col min="13065" max="13065" width="11.625" style="95" bestFit="1" customWidth="1"/>
    <col min="13066" max="13066" width="16.875" style="95" customWidth="1"/>
    <col min="13067" max="13067" width="13.25" style="95" customWidth="1"/>
    <col min="13068" max="13068" width="18.375" style="95" bestFit="1" customWidth="1"/>
    <col min="13069" max="13069" width="15" style="95" bestFit="1" customWidth="1"/>
    <col min="13070" max="13070" width="14.75" style="95" bestFit="1" customWidth="1"/>
    <col min="13071" max="13071" width="14.625" style="95" bestFit="1" customWidth="1"/>
    <col min="13072" max="13072" width="13.75" style="95" bestFit="1" customWidth="1"/>
    <col min="13073" max="13073" width="14.25" style="95" bestFit="1" customWidth="1"/>
    <col min="13074" max="13074" width="15.125" style="95" customWidth="1"/>
    <col min="13075" max="13075" width="20.5" style="95" bestFit="1" customWidth="1"/>
    <col min="13076" max="13076" width="27.875" style="95" bestFit="1" customWidth="1"/>
    <col min="13077" max="13077" width="6.875" style="95" bestFit="1" customWidth="1"/>
    <col min="13078" max="13078" width="5" style="95" bestFit="1" customWidth="1"/>
    <col min="13079" max="13079" width="8" style="95" bestFit="1" customWidth="1"/>
    <col min="13080" max="13080" width="11.875" style="95" bestFit="1" customWidth="1"/>
    <col min="13081" max="13309" width="9" style="95"/>
    <col min="13310" max="13310" width="3.875" style="95" bestFit="1" customWidth="1"/>
    <col min="13311" max="13311" width="16" style="95" bestFit="1" customWidth="1"/>
    <col min="13312" max="13312" width="16.625" style="95" bestFit="1" customWidth="1"/>
    <col min="13313" max="13313" width="13.5" style="95" bestFit="1" customWidth="1"/>
    <col min="13314" max="13315" width="10.875" style="95" bestFit="1" customWidth="1"/>
    <col min="13316" max="13316" width="6.25" style="95" bestFit="1" customWidth="1"/>
    <col min="13317" max="13317" width="8.875" style="95" bestFit="1" customWidth="1"/>
    <col min="13318" max="13318" width="13.875" style="95" bestFit="1" customWidth="1"/>
    <col min="13319" max="13319" width="13.25" style="95" bestFit="1" customWidth="1"/>
    <col min="13320" max="13320" width="16" style="95" bestFit="1" customWidth="1"/>
    <col min="13321" max="13321" width="11.625" style="95" bestFit="1" customWidth="1"/>
    <col min="13322" max="13322" width="16.875" style="95" customWidth="1"/>
    <col min="13323" max="13323" width="13.25" style="95" customWidth="1"/>
    <col min="13324" max="13324" width="18.375" style="95" bestFit="1" customWidth="1"/>
    <col min="13325" max="13325" width="15" style="95" bestFit="1" customWidth="1"/>
    <col min="13326" max="13326" width="14.75" style="95" bestFit="1" customWidth="1"/>
    <col min="13327" max="13327" width="14.625" style="95" bestFit="1" customWidth="1"/>
    <col min="13328" max="13328" width="13.75" style="95" bestFit="1" customWidth="1"/>
    <col min="13329" max="13329" width="14.25" style="95" bestFit="1" customWidth="1"/>
    <col min="13330" max="13330" width="15.125" style="95" customWidth="1"/>
    <col min="13331" max="13331" width="20.5" style="95" bestFit="1" customWidth="1"/>
    <col min="13332" max="13332" width="27.875" style="95" bestFit="1" customWidth="1"/>
    <col min="13333" max="13333" width="6.875" style="95" bestFit="1" customWidth="1"/>
    <col min="13334" max="13334" width="5" style="95" bestFit="1" customWidth="1"/>
    <col min="13335" max="13335" width="8" style="95" bestFit="1" customWidth="1"/>
    <col min="13336" max="13336" width="11.875" style="95" bestFit="1" customWidth="1"/>
    <col min="13337" max="13565" width="9" style="95"/>
    <col min="13566" max="13566" width="3.875" style="95" bestFit="1" customWidth="1"/>
    <col min="13567" max="13567" width="16" style="95" bestFit="1" customWidth="1"/>
    <col min="13568" max="13568" width="16.625" style="95" bestFit="1" customWidth="1"/>
    <col min="13569" max="13569" width="13.5" style="95" bestFit="1" customWidth="1"/>
    <col min="13570" max="13571" width="10.875" style="95" bestFit="1" customWidth="1"/>
    <col min="13572" max="13572" width="6.25" style="95" bestFit="1" customWidth="1"/>
    <col min="13573" max="13573" width="8.875" style="95" bestFit="1" customWidth="1"/>
    <col min="13574" max="13574" width="13.875" style="95" bestFit="1" customWidth="1"/>
    <col min="13575" max="13575" width="13.25" style="95" bestFit="1" customWidth="1"/>
    <col min="13576" max="13576" width="16" style="95" bestFit="1" customWidth="1"/>
    <col min="13577" max="13577" width="11.625" style="95" bestFit="1" customWidth="1"/>
    <col min="13578" max="13578" width="16.875" style="95" customWidth="1"/>
    <col min="13579" max="13579" width="13.25" style="95" customWidth="1"/>
    <col min="13580" max="13580" width="18.375" style="95" bestFit="1" customWidth="1"/>
    <col min="13581" max="13581" width="15" style="95" bestFit="1" customWidth="1"/>
    <col min="13582" max="13582" width="14.75" style="95" bestFit="1" customWidth="1"/>
    <col min="13583" max="13583" width="14.625" style="95" bestFit="1" customWidth="1"/>
    <col min="13584" max="13584" width="13.75" style="95" bestFit="1" customWidth="1"/>
    <col min="13585" max="13585" width="14.25" style="95" bestFit="1" customWidth="1"/>
    <col min="13586" max="13586" width="15.125" style="95" customWidth="1"/>
    <col min="13587" max="13587" width="20.5" style="95" bestFit="1" customWidth="1"/>
    <col min="13588" max="13588" width="27.875" style="95" bestFit="1" customWidth="1"/>
    <col min="13589" max="13589" width="6.875" style="95" bestFit="1" customWidth="1"/>
    <col min="13590" max="13590" width="5" style="95" bestFit="1" customWidth="1"/>
    <col min="13591" max="13591" width="8" style="95" bestFit="1" customWidth="1"/>
    <col min="13592" max="13592" width="11.875" style="95" bestFit="1" customWidth="1"/>
    <col min="13593" max="13821" width="9" style="95"/>
    <col min="13822" max="13822" width="3.875" style="95" bestFit="1" customWidth="1"/>
    <col min="13823" max="13823" width="16" style="95" bestFit="1" customWidth="1"/>
    <col min="13824" max="13824" width="16.625" style="95" bestFit="1" customWidth="1"/>
    <col min="13825" max="13825" width="13.5" style="95" bestFit="1" customWidth="1"/>
    <col min="13826" max="13827" width="10.875" style="95" bestFit="1" customWidth="1"/>
    <col min="13828" max="13828" width="6.25" style="95" bestFit="1" customWidth="1"/>
    <col min="13829" max="13829" width="8.875" style="95" bestFit="1" customWidth="1"/>
    <col min="13830" max="13830" width="13.875" style="95" bestFit="1" customWidth="1"/>
    <col min="13831" max="13831" width="13.25" style="95" bestFit="1" customWidth="1"/>
    <col min="13832" max="13832" width="16" style="95" bestFit="1" customWidth="1"/>
    <col min="13833" max="13833" width="11.625" style="95" bestFit="1" customWidth="1"/>
    <col min="13834" max="13834" width="16.875" style="95" customWidth="1"/>
    <col min="13835" max="13835" width="13.25" style="95" customWidth="1"/>
    <col min="13836" max="13836" width="18.375" style="95" bestFit="1" customWidth="1"/>
    <col min="13837" max="13837" width="15" style="95" bestFit="1" customWidth="1"/>
    <col min="13838" max="13838" width="14.75" style="95" bestFit="1" customWidth="1"/>
    <col min="13839" max="13839" width="14.625" style="95" bestFit="1" customWidth="1"/>
    <col min="13840" max="13840" width="13.75" style="95" bestFit="1" customWidth="1"/>
    <col min="13841" max="13841" width="14.25" style="95" bestFit="1" customWidth="1"/>
    <col min="13842" max="13842" width="15.125" style="95" customWidth="1"/>
    <col min="13843" max="13843" width="20.5" style="95" bestFit="1" customWidth="1"/>
    <col min="13844" max="13844" width="27.875" style="95" bestFit="1" customWidth="1"/>
    <col min="13845" max="13845" width="6.875" style="95" bestFit="1" customWidth="1"/>
    <col min="13846" max="13846" width="5" style="95" bestFit="1" customWidth="1"/>
    <col min="13847" max="13847" width="8" style="95" bestFit="1" customWidth="1"/>
    <col min="13848" max="13848" width="11.875" style="95" bestFit="1" customWidth="1"/>
    <col min="13849" max="14077" width="9" style="95"/>
    <col min="14078" max="14078" width="3.875" style="95" bestFit="1" customWidth="1"/>
    <col min="14079" max="14079" width="16" style="95" bestFit="1" customWidth="1"/>
    <col min="14080" max="14080" width="16.625" style="95" bestFit="1" customWidth="1"/>
    <col min="14081" max="14081" width="13.5" style="95" bestFit="1" customWidth="1"/>
    <col min="14082" max="14083" width="10.875" style="95" bestFit="1" customWidth="1"/>
    <col min="14084" max="14084" width="6.25" style="95" bestFit="1" customWidth="1"/>
    <col min="14085" max="14085" width="8.875" style="95" bestFit="1" customWidth="1"/>
    <col min="14086" max="14086" width="13.875" style="95" bestFit="1" customWidth="1"/>
    <col min="14087" max="14087" width="13.25" style="95" bestFit="1" customWidth="1"/>
    <col min="14088" max="14088" width="16" style="95" bestFit="1" customWidth="1"/>
    <col min="14089" max="14089" width="11.625" style="95" bestFit="1" customWidth="1"/>
    <col min="14090" max="14090" width="16.875" style="95" customWidth="1"/>
    <col min="14091" max="14091" width="13.25" style="95" customWidth="1"/>
    <col min="14092" max="14092" width="18.375" style="95" bestFit="1" customWidth="1"/>
    <col min="14093" max="14093" width="15" style="95" bestFit="1" customWidth="1"/>
    <col min="14094" max="14094" width="14.75" style="95" bestFit="1" customWidth="1"/>
    <col min="14095" max="14095" width="14.625" style="95" bestFit="1" customWidth="1"/>
    <col min="14096" max="14096" width="13.75" style="95" bestFit="1" customWidth="1"/>
    <col min="14097" max="14097" width="14.25" style="95" bestFit="1" customWidth="1"/>
    <col min="14098" max="14098" width="15.125" style="95" customWidth="1"/>
    <col min="14099" max="14099" width="20.5" style="95" bestFit="1" customWidth="1"/>
    <col min="14100" max="14100" width="27.875" style="95" bestFit="1" customWidth="1"/>
    <col min="14101" max="14101" width="6.875" style="95" bestFit="1" customWidth="1"/>
    <col min="14102" max="14102" width="5" style="95" bestFit="1" customWidth="1"/>
    <col min="14103" max="14103" width="8" style="95" bestFit="1" customWidth="1"/>
    <col min="14104" max="14104" width="11.875" style="95" bestFit="1" customWidth="1"/>
    <col min="14105" max="14333" width="9" style="95"/>
    <col min="14334" max="14334" width="3.875" style="95" bestFit="1" customWidth="1"/>
    <col min="14335" max="14335" width="16" style="95" bestFit="1" customWidth="1"/>
    <col min="14336" max="14336" width="16.625" style="95" bestFit="1" customWidth="1"/>
    <col min="14337" max="14337" width="13.5" style="95" bestFit="1" customWidth="1"/>
    <col min="14338" max="14339" width="10.875" style="95" bestFit="1" customWidth="1"/>
    <col min="14340" max="14340" width="6.25" style="95" bestFit="1" customWidth="1"/>
    <col min="14341" max="14341" width="8.875" style="95" bestFit="1" customWidth="1"/>
    <col min="14342" max="14342" width="13.875" style="95" bestFit="1" customWidth="1"/>
    <col min="14343" max="14343" width="13.25" style="95" bestFit="1" customWidth="1"/>
    <col min="14344" max="14344" width="16" style="95" bestFit="1" customWidth="1"/>
    <col min="14345" max="14345" width="11.625" style="95" bestFit="1" customWidth="1"/>
    <col min="14346" max="14346" width="16.875" style="95" customWidth="1"/>
    <col min="14347" max="14347" width="13.25" style="95" customWidth="1"/>
    <col min="14348" max="14348" width="18.375" style="95" bestFit="1" customWidth="1"/>
    <col min="14349" max="14349" width="15" style="95" bestFit="1" customWidth="1"/>
    <col min="14350" max="14350" width="14.75" style="95" bestFit="1" customWidth="1"/>
    <col min="14351" max="14351" width="14.625" style="95" bestFit="1" customWidth="1"/>
    <col min="14352" max="14352" width="13.75" style="95" bestFit="1" customWidth="1"/>
    <col min="14353" max="14353" width="14.25" style="95" bestFit="1" customWidth="1"/>
    <col min="14354" max="14354" width="15.125" style="95" customWidth="1"/>
    <col min="14355" max="14355" width="20.5" style="95" bestFit="1" customWidth="1"/>
    <col min="14356" max="14356" width="27.875" style="95" bestFit="1" customWidth="1"/>
    <col min="14357" max="14357" width="6.875" style="95" bestFit="1" customWidth="1"/>
    <col min="14358" max="14358" width="5" style="95" bestFit="1" customWidth="1"/>
    <col min="14359" max="14359" width="8" style="95" bestFit="1" customWidth="1"/>
    <col min="14360" max="14360" width="11.875" style="95" bestFit="1" customWidth="1"/>
    <col min="14361" max="14589" width="9" style="95"/>
    <col min="14590" max="14590" width="3.875" style="95" bestFit="1" customWidth="1"/>
    <col min="14591" max="14591" width="16" style="95" bestFit="1" customWidth="1"/>
    <col min="14592" max="14592" width="16.625" style="95" bestFit="1" customWidth="1"/>
    <col min="14593" max="14593" width="13.5" style="95" bestFit="1" customWidth="1"/>
    <col min="14594" max="14595" width="10.875" style="95" bestFit="1" customWidth="1"/>
    <col min="14596" max="14596" width="6.25" style="95" bestFit="1" customWidth="1"/>
    <col min="14597" max="14597" width="8.875" style="95" bestFit="1" customWidth="1"/>
    <col min="14598" max="14598" width="13.875" style="95" bestFit="1" customWidth="1"/>
    <col min="14599" max="14599" width="13.25" style="95" bestFit="1" customWidth="1"/>
    <col min="14600" max="14600" width="16" style="95" bestFit="1" customWidth="1"/>
    <col min="14601" max="14601" width="11.625" style="95" bestFit="1" customWidth="1"/>
    <col min="14602" max="14602" width="16.875" style="95" customWidth="1"/>
    <col min="14603" max="14603" width="13.25" style="95" customWidth="1"/>
    <col min="14604" max="14604" width="18.375" style="95" bestFit="1" customWidth="1"/>
    <col min="14605" max="14605" width="15" style="95" bestFit="1" customWidth="1"/>
    <col min="14606" max="14606" width="14.75" style="95" bestFit="1" customWidth="1"/>
    <col min="14607" max="14607" width="14.625" style="95" bestFit="1" customWidth="1"/>
    <col min="14608" max="14608" width="13.75" style="95" bestFit="1" customWidth="1"/>
    <col min="14609" max="14609" width="14.25" style="95" bestFit="1" customWidth="1"/>
    <col min="14610" max="14610" width="15.125" style="95" customWidth="1"/>
    <col min="14611" max="14611" width="20.5" style="95" bestFit="1" customWidth="1"/>
    <col min="14612" max="14612" width="27.875" style="95" bestFit="1" customWidth="1"/>
    <col min="14613" max="14613" width="6.875" style="95" bestFit="1" customWidth="1"/>
    <col min="14614" max="14614" width="5" style="95" bestFit="1" customWidth="1"/>
    <col min="14615" max="14615" width="8" style="95" bestFit="1" customWidth="1"/>
    <col min="14616" max="14616" width="11.875" style="95" bestFit="1" customWidth="1"/>
    <col min="14617" max="14845" width="9" style="95"/>
    <col min="14846" max="14846" width="3.875" style="95" bestFit="1" customWidth="1"/>
    <col min="14847" max="14847" width="16" style="95" bestFit="1" customWidth="1"/>
    <col min="14848" max="14848" width="16.625" style="95" bestFit="1" customWidth="1"/>
    <col min="14849" max="14849" width="13.5" style="95" bestFit="1" customWidth="1"/>
    <col min="14850" max="14851" width="10.875" style="95" bestFit="1" customWidth="1"/>
    <col min="14852" max="14852" width="6.25" style="95" bestFit="1" customWidth="1"/>
    <col min="14853" max="14853" width="8.875" style="95" bestFit="1" customWidth="1"/>
    <col min="14854" max="14854" width="13.875" style="95" bestFit="1" customWidth="1"/>
    <col min="14855" max="14855" width="13.25" style="95" bestFit="1" customWidth="1"/>
    <col min="14856" max="14856" width="16" style="95" bestFit="1" customWidth="1"/>
    <col min="14857" max="14857" width="11.625" style="95" bestFit="1" customWidth="1"/>
    <col min="14858" max="14858" width="16.875" style="95" customWidth="1"/>
    <col min="14859" max="14859" width="13.25" style="95" customWidth="1"/>
    <col min="14860" max="14860" width="18.375" style="95" bestFit="1" customWidth="1"/>
    <col min="14861" max="14861" width="15" style="95" bestFit="1" customWidth="1"/>
    <col min="14862" max="14862" width="14.75" style="95" bestFit="1" customWidth="1"/>
    <col min="14863" max="14863" width="14.625" style="95" bestFit="1" customWidth="1"/>
    <col min="14864" max="14864" width="13.75" style="95" bestFit="1" customWidth="1"/>
    <col min="14865" max="14865" width="14.25" style="95" bestFit="1" customWidth="1"/>
    <col min="14866" max="14866" width="15.125" style="95" customWidth="1"/>
    <col min="14867" max="14867" width="20.5" style="95" bestFit="1" customWidth="1"/>
    <col min="14868" max="14868" width="27.875" style="95" bestFit="1" customWidth="1"/>
    <col min="14869" max="14869" width="6.875" style="95" bestFit="1" customWidth="1"/>
    <col min="14870" max="14870" width="5" style="95" bestFit="1" customWidth="1"/>
    <col min="14871" max="14871" width="8" style="95" bestFit="1" customWidth="1"/>
    <col min="14872" max="14872" width="11.875" style="95" bestFit="1" customWidth="1"/>
    <col min="14873" max="15101" width="9" style="95"/>
    <col min="15102" max="15102" width="3.875" style="95" bestFit="1" customWidth="1"/>
    <col min="15103" max="15103" width="16" style="95" bestFit="1" customWidth="1"/>
    <col min="15104" max="15104" width="16.625" style="95" bestFit="1" customWidth="1"/>
    <col min="15105" max="15105" width="13.5" style="95" bestFit="1" customWidth="1"/>
    <col min="15106" max="15107" width="10.875" style="95" bestFit="1" customWidth="1"/>
    <col min="15108" max="15108" width="6.25" style="95" bestFit="1" customWidth="1"/>
    <col min="15109" max="15109" width="8.875" style="95" bestFit="1" customWidth="1"/>
    <col min="15110" max="15110" width="13.875" style="95" bestFit="1" customWidth="1"/>
    <col min="15111" max="15111" width="13.25" style="95" bestFit="1" customWidth="1"/>
    <col min="15112" max="15112" width="16" style="95" bestFit="1" customWidth="1"/>
    <col min="15113" max="15113" width="11.625" style="95" bestFit="1" customWidth="1"/>
    <col min="15114" max="15114" width="16.875" style="95" customWidth="1"/>
    <col min="15115" max="15115" width="13.25" style="95" customWidth="1"/>
    <col min="15116" max="15116" width="18.375" style="95" bestFit="1" customWidth="1"/>
    <col min="15117" max="15117" width="15" style="95" bestFit="1" customWidth="1"/>
    <col min="15118" max="15118" width="14.75" style="95" bestFit="1" customWidth="1"/>
    <col min="15119" max="15119" width="14.625" style="95" bestFit="1" customWidth="1"/>
    <col min="15120" max="15120" width="13.75" style="95" bestFit="1" customWidth="1"/>
    <col min="15121" max="15121" width="14.25" style="95" bestFit="1" customWidth="1"/>
    <col min="15122" max="15122" width="15.125" style="95" customWidth="1"/>
    <col min="15123" max="15123" width="20.5" style="95" bestFit="1" customWidth="1"/>
    <col min="15124" max="15124" width="27.875" style="95" bestFit="1" customWidth="1"/>
    <col min="15125" max="15125" width="6.875" style="95" bestFit="1" customWidth="1"/>
    <col min="15126" max="15126" width="5" style="95" bestFit="1" customWidth="1"/>
    <col min="15127" max="15127" width="8" style="95" bestFit="1" customWidth="1"/>
    <col min="15128" max="15128" width="11.875" style="95" bestFit="1" customWidth="1"/>
    <col min="15129" max="15357" width="9" style="95"/>
    <col min="15358" max="15358" width="3.875" style="95" bestFit="1" customWidth="1"/>
    <col min="15359" max="15359" width="16" style="95" bestFit="1" customWidth="1"/>
    <col min="15360" max="15360" width="16.625" style="95" bestFit="1" customWidth="1"/>
    <col min="15361" max="15361" width="13.5" style="95" bestFit="1" customWidth="1"/>
    <col min="15362" max="15363" width="10.875" style="95" bestFit="1" customWidth="1"/>
    <col min="15364" max="15364" width="6.25" style="95" bestFit="1" customWidth="1"/>
    <col min="15365" max="15365" width="8.875" style="95" bestFit="1" customWidth="1"/>
    <col min="15366" max="15366" width="13.875" style="95" bestFit="1" customWidth="1"/>
    <col min="15367" max="15367" width="13.25" style="95" bestFit="1" customWidth="1"/>
    <col min="15368" max="15368" width="16" style="95" bestFit="1" customWidth="1"/>
    <col min="15369" max="15369" width="11.625" style="95" bestFit="1" customWidth="1"/>
    <col min="15370" max="15370" width="16.875" style="95" customWidth="1"/>
    <col min="15371" max="15371" width="13.25" style="95" customWidth="1"/>
    <col min="15372" max="15372" width="18.375" style="95" bestFit="1" customWidth="1"/>
    <col min="15373" max="15373" width="15" style="95" bestFit="1" customWidth="1"/>
    <col min="15374" max="15374" width="14.75" style="95" bestFit="1" customWidth="1"/>
    <col min="15375" max="15375" width="14.625" style="95" bestFit="1" customWidth="1"/>
    <col min="15376" max="15376" width="13.75" style="95" bestFit="1" customWidth="1"/>
    <col min="15377" max="15377" width="14.25" style="95" bestFit="1" customWidth="1"/>
    <col min="15378" max="15378" width="15.125" style="95" customWidth="1"/>
    <col min="15379" max="15379" width="20.5" style="95" bestFit="1" customWidth="1"/>
    <col min="15380" max="15380" width="27.875" style="95" bestFit="1" customWidth="1"/>
    <col min="15381" max="15381" width="6.875" style="95" bestFit="1" customWidth="1"/>
    <col min="15382" max="15382" width="5" style="95" bestFit="1" customWidth="1"/>
    <col min="15383" max="15383" width="8" style="95" bestFit="1" customWidth="1"/>
    <col min="15384" max="15384" width="11.875" style="95" bestFit="1" customWidth="1"/>
    <col min="15385" max="15613" width="9" style="95"/>
    <col min="15614" max="15614" width="3.875" style="95" bestFit="1" customWidth="1"/>
    <col min="15615" max="15615" width="16" style="95" bestFit="1" customWidth="1"/>
    <col min="15616" max="15616" width="16.625" style="95" bestFit="1" customWidth="1"/>
    <col min="15617" max="15617" width="13.5" style="95" bestFit="1" customWidth="1"/>
    <col min="15618" max="15619" width="10.875" style="95" bestFit="1" customWidth="1"/>
    <col min="15620" max="15620" width="6.25" style="95" bestFit="1" customWidth="1"/>
    <col min="15621" max="15621" width="8.875" style="95" bestFit="1" customWidth="1"/>
    <col min="15622" max="15622" width="13.875" style="95" bestFit="1" customWidth="1"/>
    <col min="15623" max="15623" width="13.25" style="95" bestFit="1" customWidth="1"/>
    <col min="15624" max="15624" width="16" style="95" bestFit="1" customWidth="1"/>
    <col min="15625" max="15625" width="11.625" style="95" bestFit="1" customWidth="1"/>
    <col min="15626" max="15626" width="16.875" style="95" customWidth="1"/>
    <col min="15627" max="15627" width="13.25" style="95" customWidth="1"/>
    <col min="15628" max="15628" width="18.375" style="95" bestFit="1" customWidth="1"/>
    <col min="15629" max="15629" width="15" style="95" bestFit="1" customWidth="1"/>
    <col min="15630" max="15630" width="14.75" style="95" bestFit="1" customWidth="1"/>
    <col min="15631" max="15631" width="14.625" style="95" bestFit="1" customWidth="1"/>
    <col min="15632" max="15632" width="13.75" style="95" bestFit="1" customWidth="1"/>
    <col min="15633" max="15633" width="14.25" style="95" bestFit="1" customWidth="1"/>
    <col min="15634" max="15634" width="15.125" style="95" customWidth="1"/>
    <col min="15635" max="15635" width="20.5" style="95" bestFit="1" customWidth="1"/>
    <col min="15636" max="15636" width="27.875" style="95" bestFit="1" customWidth="1"/>
    <col min="15637" max="15637" width="6.875" style="95" bestFit="1" customWidth="1"/>
    <col min="15638" max="15638" width="5" style="95" bestFit="1" customWidth="1"/>
    <col min="15639" max="15639" width="8" style="95" bestFit="1" customWidth="1"/>
    <col min="15640" max="15640" width="11.875" style="95" bestFit="1" customWidth="1"/>
    <col min="15641" max="15869" width="9" style="95"/>
    <col min="15870" max="15870" width="3.875" style="95" bestFit="1" customWidth="1"/>
    <col min="15871" max="15871" width="16" style="95" bestFit="1" customWidth="1"/>
    <col min="15872" max="15872" width="16.625" style="95" bestFit="1" customWidth="1"/>
    <col min="15873" max="15873" width="13.5" style="95" bestFit="1" customWidth="1"/>
    <col min="15874" max="15875" width="10.875" style="95" bestFit="1" customWidth="1"/>
    <col min="15876" max="15876" width="6.25" style="95" bestFit="1" customWidth="1"/>
    <col min="15877" max="15877" width="8.875" style="95" bestFit="1" customWidth="1"/>
    <col min="15878" max="15878" width="13.875" style="95" bestFit="1" customWidth="1"/>
    <col min="15879" max="15879" width="13.25" style="95" bestFit="1" customWidth="1"/>
    <col min="15880" max="15880" width="16" style="95" bestFit="1" customWidth="1"/>
    <col min="15881" max="15881" width="11.625" style="95" bestFit="1" customWidth="1"/>
    <col min="15882" max="15882" width="16.875" style="95" customWidth="1"/>
    <col min="15883" max="15883" width="13.25" style="95" customWidth="1"/>
    <col min="15884" max="15884" width="18.375" style="95" bestFit="1" customWidth="1"/>
    <col min="15885" max="15885" width="15" style="95" bestFit="1" customWidth="1"/>
    <col min="15886" max="15886" width="14.75" style="95" bestFit="1" customWidth="1"/>
    <col min="15887" max="15887" width="14.625" style="95" bestFit="1" customWidth="1"/>
    <col min="15888" max="15888" width="13.75" style="95" bestFit="1" customWidth="1"/>
    <col min="15889" max="15889" width="14.25" style="95" bestFit="1" customWidth="1"/>
    <col min="15890" max="15890" width="15.125" style="95" customWidth="1"/>
    <col min="15891" max="15891" width="20.5" style="95" bestFit="1" customWidth="1"/>
    <col min="15892" max="15892" width="27.875" style="95" bestFit="1" customWidth="1"/>
    <col min="15893" max="15893" width="6.875" style="95" bestFit="1" customWidth="1"/>
    <col min="15894" max="15894" width="5" style="95" bestFit="1" customWidth="1"/>
    <col min="15895" max="15895" width="8" style="95" bestFit="1" customWidth="1"/>
    <col min="15896" max="15896" width="11.875" style="95" bestFit="1" customWidth="1"/>
    <col min="15897" max="16125" width="9" style="95"/>
    <col min="16126" max="16126" width="3.875" style="95" bestFit="1" customWidth="1"/>
    <col min="16127" max="16127" width="16" style="95" bestFit="1" customWidth="1"/>
    <col min="16128" max="16128" width="16.625" style="95" bestFit="1" customWidth="1"/>
    <col min="16129" max="16129" width="13.5" style="95" bestFit="1" customWidth="1"/>
    <col min="16130" max="16131" width="10.875" style="95" bestFit="1" customWidth="1"/>
    <col min="16132" max="16132" width="6.25" style="95" bestFit="1" customWidth="1"/>
    <col min="16133" max="16133" width="8.875" style="95" bestFit="1" customWidth="1"/>
    <col min="16134" max="16134" width="13.875" style="95" bestFit="1" customWidth="1"/>
    <col min="16135" max="16135" width="13.25" style="95" bestFit="1" customWidth="1"/>
    <col min="16136" max="16136" width="16" style="95" bestFit="1" customWidth="1"/>
    <col min="16137" max="16137" width="11.625" style="95" bestFit="1" customWidth="1"/>
    <col min="16138" max="16138" width="16.875" style="95" customWidth="1"/>
    <col min="16139" max="16139" width="13.25" style="95" customWidth="1"/>
    <col min="16140" max="16140" width="18.375" style="95" bestFit="1" customWidth="1"/>
    <col min="16141" max="16141" width="15" style="95" bestFit="1" customWidth="1"/>
    <col min="16142" max="16142" width="14.75" style="95" bestFit="1" customWidth="1"/>
    <col min="16143" max="16143" width="14.625" style="95" bestFit="1" customWidth="1"/>
    <col min="16144" max="16144" width="13.75" style="95" bestFit="1" customWidth="1"/>
    <col min="16145" max="16145" width="14.25" style="95" bestFit="1" customWidth="1"/>
    <col min="16146" max="16146" width="15.125" style="95" customWidth="1"/>
    <col min="16147" max="16147" width="20.5" style="95" bestFit="1" customWidth="1"/>
    <col min="16148" max="16148" width="27.875" style="95" bestFit="1" customWidth="1"/>
    <col min="16149" max="16149" width="6.875" style="95" bestFit="1" customWidth="1"/>
    <col min="16150" max="16150" width="5" style="95" bestFit="1" customWidth="1"/>
    <col min="16151" max="16151" width="8" style="95" bestFit="1" customWidth="1"/>
    <col min="16152" max="16152" width="11.875" style="95" bestFit="1" customWidth="1"/>
    <col min="16153" max="16384" width="9" style="95"/>
  </cols>
  <sheetData>
    <row r="1" spans="1:33" ht="54" customHeight="1"/>
    <row r="2" spans="1:33" ht="18.75">
      <c r="P2" s="24"/>
      <c r="AD2" s="24"/>
    </row>
    <row r="3" spans="1:33" ht="18.75">
      <c r="P3" s="14"/>
      <c r="AD3" s="14"/>
    </row>
    <row r="4" spans="1:33" ht="18.75">
      <c r="P4" s="14"/>
      <c r="AD4" s="14"/>
    </row>
    <row r="5" spans="1:33" ht="18.75">
      <c r="A5" s="430"/>
      <c r="B5" s="430"/>
      <c r="C5" s="430"/>
      <c r="D5" s="430"/>
      <c r="E5" s="430"/>
      <c r="F5" s="430"/>
      <c r="G5" s="430"/>
      <c r="H5" s="430"/>
      <c r="I5" s="430"/>
      <c r="J5" s="11"/>
      <c r="K5" s="11"/>
      <c r="L5" s="11"/>
      <c r="M5" s="11"/>
      <c r="N5" s="11"/>
      <c r="O5" s="11"/>
      <c r="P5" s="11"/>
      <c r="AD5" s="14"/>
    </row>
    <row r="6" spans="1:33" ht="39" customHeight="1">
      <c r="A6" s="439" t="s">
        <v>588</v>
      </c>
      <c r="B6" s="439"/>
      <c r="C6" s="439"/>
      <c r="D6" s="439"/>
      <c r="E6" s="439"/>
      <c r="F6" s="439"/>
      <c r="G6" s="439"/>
      <c r="H6" s="439"/>
      <c r="I6" s="439"/>
      <c r="J6" s="102"/>
      <c r="K6" s="102"/>
      <c r="L6" s="102"/>
      <c r="M6" s="102"/>
      <c r="N6" s="102"/>
      <c r="O6" s="102"/>
      <c r="P6" s="102"/>
      <c r="Q6" s="101"/>
      <c r="R6" s="101"/>
      <c r="S6" s="101"/>
      <c r="T6" s="101"/>
      <c r="U6" s="101"/>
      <c r="V6" s="101"/>
      <c r="W6" s="101"/>
      <c r="X6" s="101"/>
      <c r="Y6" s="101"/>
      <c r="Z6" s="101"/>
      <c r="AA6" s="101"/>
      <c r="AB6" s="101"/>
      <c r="AC6" s="101"/>
      <c r="AD6" s="101"/>
      <c r="AE6" s="101"/>
      <c r="AF6" s="101"/>
      <c r="AG6" s="101"/>
    </row>
    <row r="7" spans="1:33" ht="22.5" customHeight="1">
      <c r="A7" s="137"/>
      <c r="B7" s="137"/>
      <c r="C7" s="137"/>
      <c r="D7" s="137"/>
      <c r="E7" s="137"/>
      <c r="F7" s="137"/>
      <c r="G7" s="137"/>
      <c r="H7" s="137"/>
      <c r="I7" s="137"/>
      <c r="J7" s="102"/>
      <c r="K7" s="102"/>
      <c r="L7" s="102"/>
      <c r="M7" s="102"/>
      <c r="N7" s="102"/>
      <c r="O7" s="102"/>
      <c r="P7" s="102"/>
      <c r="Q7" s="101"/>
      <c r="R7" s="101"/>
      <c r="S7" s="101"/>
      <c r="T7" s="101"/>
      <c r="U7" s="101"/>
      <c r="V7" s="101"/>
      <c r="W7" s="101"/>
      <c r="X7" s="101"/>
      <c r="Y7" s="101"/>
      <c r="Z7" s="101"/>
      <c r="AA7" s="101"/>
      <c r="AB7" s="101"/>
      <c r="AC7" s="101"/>
      <c r="AD7" s="101"/>
      <c r="AE7" s="101"/>
      <c r="AF7" s="101"/>
      <c r="AG7" s="101"/>
    </row>
    <row r="8" spans="1:33" ht="15.75">
      <c r="A8" s="417" t="s">
        <v>756</v>
      </c>
      <c r="B8" s="417"/>
      <c r="C8" s="417"/>
      <c r="D8" s="417"/>
      <c r="E8" s="417"/>
      <c r="F8" s="417"/>
      <c r="G8" s="417"/>
      <c r="H8" s="417"/>
      <c r="I8" s="417"/>
      <c r="J8" s="48"/>
      <c r="K8" s="48"/>
      <c r="L8" s="48"/>
      <c r="M8" s="48"/>
      <c r="N8" s="48"/>
      <c r="O8" s="48"/>
      <c r="P8" s="48"/>
      <c r="Q8" s="88"/>
      <c r="R8" s="88"/>
      <c r="S8" s="88"/>
      <c r="T8" s="88"/>
      <c r="U8" s="88"/>
      <c r="V8" s="88"/>
      <c r="W8" s="88"/>
      <c r="X8" s="88"/>
      <c r="Y8" s="88"/>
      <c r="Z8" s="88"/>
      <c r="AA8" s="88"/>
      <c r="AB8" s="88"/>
      <c r="AC8" s="88"/>
      <c r="AD8" s="88"/>
      <c r="AE8" s="88"/>
      <c r="AF8" s="88"/>
      <c r="AG8" s="88"/>
    </row>
    <row r="9" spans="1:33" ht="15.75">
      <c r="A9" s="440" t="s">
        <v>292</v>
      </c>
      <c r="B9" s="440"/>
      <c r="C9" s="440"/>
      <c r="D9" s="440"/>
      <c r="E9" s="440"/>
      <c r="F9" s="440"/>
      <c r="G9" s="440"/>
      <c r="H9" s="440"/>
      <c r="I9" s="440"/>
      <c r="J9" s="83"/>
      <c r="K9" s="83"/>
      <c r="L9" s="83"/>
      <c r="M9" s="83"/>
      <c r="N9" s="83"/>
      <c r="O9" s="83"/>
      <c r="P9" s="83"/>
      <c r="Q9" s="83"/>
      <c r="R9" s="83"/>
      <c r="S9" s="83"/>
      <c r="T9" s="83"/>
      <c r="U9" s="83"/>
      <c r="V9" s="83"/>
      <c r="W9" s="83"/>
      <c r="X9" s="83"/>
      <c r="Y9" s="83"/>
      <c r="Z9" s="83"/>
      <c r="AA9" s="83"/>
      <c r="AB9" s="83"/>
      <c r="AC9" s="83"/>
      <c r="AD9" s="83"/>
      <c r="AE9" s="83"/>
      <c r="AF9" s="83"/>
      <c r="AG9" s="83"/>
    </row>
    <row r="10" spans="1:33">
      <c r="A10" s="429"/>
      <c r="B10" s="429"/>
      <c r="C10" s="429"/>
      <c r="D10" s="429"/>
      <c r="E10" s="429"/>
      <c r="F10" s="429"/>
      <c r="G10" s="429"/>
      <c r="H10" s="429"/>
      <c r="I10" s="429"/>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row>
    <row r="11" spans="1:33" ht="18" customHeight="1">
      <c r="A11" s="359" t="s">
        <v>1125</v>
      </c>
      <c r="B11" s="359"/>
      <c r="C11" s="359"/>
      <c r="D11" s="359"/>
      <c r="E11" s="359"/>
      <c r="F11" s="359"/>
      <c r="G11" s="359"/>
      <c r="H11" s="359"/>
      <c r="I11" s="359"/>
      <c r="J11" s="17"/>
      <c r="K11" s="17"/>
      <c r="L11" s="17"/>
      <c r="M11" s="17"/>
      <c r="N11" s="17"/>
      <c r="O11" s="17"/>
      <c r="P11" s="17"/>
      <c r="Q11" s="11"/>
      <c r="R11" s="11"/>
      <c r="S11" s="11"/>
      <c r="T11" s="11"/>
      <c r="U11" s="11"/>
      <c r="V11" s="11"/>
      <c r="W11" s="11"/>
      <c r="X11" s="11"/>
      <c r="Y11" s="11"/>
      <c r="Z11" s="11"/>
      <c r="AA11" s="11"/>
      <c r="AB11" s="11"/>
      <c r="AC11" s="11"/>
      <c r="AD11" s="11"/>
      <c r="AE11" s="11"/>
      <c r="AF11" s="11"/>
      <c r="AG11" s="11"/>
    </row>
    <row r="12" spans="1:33">
      <c r="A12" s="132"/>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row>
    <row r="13" spans="1:33" ht="33" customHeight="1">
      <c r="A13" s="431" t="s">
        <v>484</v>
      </c>
      <c r="B13" s="374" t="s">
        <v>506</v>
      </c>
      <c r="C13" s="374" t="s">
        <v>604</v>
      </c>
      <c r="D13" s="374"/>
      <c r="E13" s="374"/>
      <c r="F13" s="374" t="s">
        <v>605</v>
      </c>
      <c r="G13" s="374" t="s">
        <v>838</v>
      </c>
      <c r="H13" s="378" t="s">
        <v>533</v>
      </c>
      <c r="I13" s="378" t="s">
        <v>778</v>
      </c>
    </row>
    <row r="14" spans="1:33" ht="47.25" customHeight="1">
      <c r="A14" s="431"/>
      <c r="B14" s="374"/>
      <c r="C14" s="255" t="s">
        <v>766</v>
      </c>
      <c r="D14" s="255" t="s">
        <v>836</v>
      </c>
      <c r="E14" s="255" t="s">
        <v>884</v>
      </c>
      <c r="F14" s="374"/>
      <c r="G14" s="374"/>
      <c r="H14" s="380"/>
      <c r="I14" s="380"/>
      <c r="R14" s="10"/>
    </row>
    <row r="15" spans="1:33" ht="15.75">
      <c r="A15" s="131">
        <v>1</v>
      </c>
      <c r="B15" s="126">
        <v>2</v>
      </c>
      <c r="C15" s="126">
        <v>3</v>
      </c>
      <c r="D15" s="126">
        <v>4</v>
      </c>
      <c r="E15" s="126">
        <v>5</v>
      </c>
      <c r="F15" s="126">
        <v>6</v>
      </c>
      <c r="G15" s="126">
        <v>7</v>
      </c>
      <c r="H15" s="126">
        <v>8</v>
      </c>
      <c r="I15" s="126">
        <v>9</v>
      </c>
    </row>
    <row r="16" spans="1:33" ht="15.75">
      <c r="A16" s="131" t="s">
        <v>511</v>
      </c>
      <c r="B16" s="200" t="s">
        <v>808</v>
      </c>
      <c r="C16" s="193" t="s">
        <v>589</v>
      </c>
      <c r="D16" s="129" t="s">
        <v>589</v>
      </c>
      <c r="E16" s="129" t="s">
        <v>589</v>
      </c>
      <c r="F16" s="129" t="s">
        <v>589</v>
      </c>
      <c r="G16" s="129" t="s">
        <v>589</v>
      </c>
      <c r="H16" s="129" t="s">
        <v>589</v>
      </c>
      <c r="I16" s="129" t="s">
        <v>589</v>
      </c>
    </row>
    <row r="17" spans="1:9" ht="158.25" customHeight="1">
      <c r="A17" s="131" t="s">
        <v>512</v>
      </c>
      <c r="B17" s="140" t="s">
        <v>610</v>
      </c>
      <c r="C17" s="191" t="s">
        <v>589</v>
      </c>
      <c r="D17" s="191" t="s">
        <v>589</v>
      </c>
      <c r="E17" s="191" t="s">
        <v>589</v>
      </c>
      <c r="F17" s="191" t="s">
        <v>589</v>
      </c>
      <c r="G17" s="191" t="s">
        <v>589</v>
      </c>
      <c r="H17" s="191" t="s">
        <v>589</v>
      </c>
      <c r="I17" s="191" t="s">
        <v>589</v>
      </c>
    </row>
    <row r="18" spans="1:9" ht="47.25">
      <c r="A18" s="131" t="s">
        <v>514</v>
      </c>
      <c r="B18" s="126" t="s">
        <v>583</v>
      </c>
      <c r="C18" s="191" t="s">
        <v>589</v>
      </c>
      <c r="D18" s="191" t="s">
        <v>589</v>
      </c>
      <c r="E18" s="191" t="s">
        <v>589</v>
      </c>
      <c r="F18" s="191" t="s">
        <v>589</v>
      </c>
      <c r="G18" s="191" t="s">
        <v>589</v>
      </c>
      <c r="H18" s="191" t="s">
        <v>589</v>
      </c>
      <c r="I18" s="191" t="s">
        <v>589</v>
      </c>
    </row>
    <row r="19" spans="1:9" ht="47.25">
      <c r="A19" s="131" t="s">
        <v>515</v>
      </c>
      <c r="B19" s="126" t="s">
        <v>584</v>
      </c>
      <c r="C19" s="191" t="s">
        <v>589</v>
      </c>
      <c r="D19" s="191" t="s">
        <v>589</v>
      </c>
      <c r="E19" s="191" t="s">
        <v>589</v>
      </c>
      <c r="F19" s="191" t="s">
        <v>589</v>
      </c>
      <c r="G19" s="191" t="s">
        <v>589</v>
      </c>
      <c r="H19" s="191" t="s">
        <v>589</v>
      </c>
      <c r="I19" s="191" t="s">
        <v>589</v>
      </c>
    </row>
    <row r="20" spans="1:9" ht="63">
      <c r="A20" s="131" t="s">
        <v>516</v>
      </c>
      <c r="B20" s="126" t="s">
        <v>585</v>
      </c>
      <c r="C20" s="191" t="s">
        <v>589</v>
      </c>
      <c r="D20" s="191" t="s">
        <v>589</v>
      </c>
      <c r="E20" s="191" t="s">
        <v>589</v>
      </c>
      <c r="F20" s="191" t="s">
        <v>589</v>
      </c>
      <c r="G20" s="191" t="s">
        <v>589</v>
      </c>
      <c r="H20" s="191" t="s">
        <v>589</v>
      </c>
      <c r="I20" s="191" t="s">
        <v>589</v>
      </c>
    </row>
    <row r="21" spans="1:9" ht="157.15" customHeight="1">
      <c r="A21" s="131" t="s">
        <v>517</v>
      </c>
      <c r="B21" s="126" t="s">
        <v>586</v>
      </c>
      <c r="C21" s="191" t="s">
        <v>589</v>
      </c>
      <c r="D21" s="191" t="s">
        <v>589</v>
      </c>
      <c r="E21" s="191" t="s">
        <v>589</v>
      </c>
      <c r="F21" s="191" t="s">
        <v>589</v>
      </c>
      <c r="G21" s="191" t="s">
        <v>589</v>
      </c>
      <c r="H21" s="191" t="s">
        <v>589</v>
      </c>
      <c r="I21" s="191" t="s">
        <v>589</v>
      </c>
    </row>
    <row r="22" spans="1:9" ht="94.5">
      <c r="A22" s="131" t="s">
        <v>553</v>
      </c>
      <c r="B22" s="126" t="s">
        <v>587</v>
      </c>
      <c r="C22" s="191" t="s">
        <v>589</v>
      </c>
      <c r="D22" s="191" t="s">
        <v>589</v>
      </c>
      <c r="E22" s="191" t="s">
        <v>589</v>
      </c>
      <c r="F22" s="191" t="s">
        <v>589</v>
      </c>
      <c r="G22" s="191" t="s">
        <v>589</v>
      </c>
      <c r="H22" s="191" t="s">
        <v>589</v>
      </c>
      <c r="I22" s="191" t="s">
        <v>589</v>
      </c>
    </row>
    <row r="23" spans="1:9" ht="160.5">
      <c r="A23" s="131" t="s">
        <v>513</v>
      </c>
      <c r="B23" s="141" t="s">
        <v>632</v>
      </c>
      <c r="C23" s="191" t="s">
        <v>589</v>
      </c>
      <c r="D23" s="191" t="s">
        <v>589</v>
      </c>
      <c r="E23" s="191" t="s">
        <v>589</v>
      </c>
      <c r="F23" s="191" t="s">
        <v>589</v>
      </c>
      <c r="G23" s="191" t="s">
        <v>589</v>
      </c>
      <c r="H23" s="191" t="s">
        <v>589</v>
      </c>
      <c r="I23" s="191" t="s">
        <v>589</v>
      </c>
    </row>
    <row r="24" spans="1:9" ht="47.25">
      <c r="A24" s="131" t="s">
        <v>518</v>
      </c>
      <c r="B24" s="126" t="s">
        <v>583</v>
      </c>
      <c r="C24" s="191" t="s">
        <v>589</v>
      </c>
      <c r="D24" s="191" t="s">
        <v>589</v>
      </c>
      <c r="E24" s="191" t="s">
        <v>589</v>
      </c>
      <c r="F24" s="191" t="s">
        <v>589</v>
      </c>
      <c r="G24" s="191" t="s">
        <v>589</v>
      </c>
      <c r="H24" s="191" t="s">
        <v>589</v>
      </c>
      <c r="I24" s="191" t="s">
        <v>589</v>
      </c>
    </row>
    <row r="25" spans="1:9" ht="47.25">
      <c r="A25" s="131" t="s">
        <v>519</v>
      </c>
      <c r="B25" s="126" t="s">
        <v>584</v>
      </c>
      <c r="C25" s="191" t="s">
        <v>589</v>
      </c>
      <c r="D25" s="191" t="s">
        <v>589</v>
      </c>
      <c r="E25" s="191" t="s">
        <v>589</v>
      </c>
      <c r="F25" s="191" t="s">
        <v>589</v>
      </c>
      <c r="G25" s="191" t="s">
        <v>589</v>
      </c>
      <c r="H25" s="191" t="s">
        <v>589</v>
      </c>
      <c r="I25" s="191" t="s">
        <v>589</v>
      </c>
    </row>
    <row r="26" spans="1:9" ht="63">
      <c r="A26" s="131" t="s">
        <v>520</v>
      </c>
      <c r="B26" s="126" t="s">
        <v>585</v>
      </c>
      <c r="C26" s="191" t="s">
        <v>589</v>
      </c>
      <c r="D26" s="191" t="s">
        <v>589</v>
      </c>
      <c r="E26" s="191" t="s">
        <v>589</v>
      </c>
      <c r="F26" s="191" t="s">
        <v>589</v>
      </c>
      <c r="G26" s="191" t="s">
        <v>589</v>
      </c>
      <c r="H26" s="191" t="s">
        <v>589</v>
      </c>
      <c r="I26" s="191" t="s">
        <v>589</v>
      </c>
    </row>
    <row r="27" spans="1:9" ht="156" customHeight="1">
      <c r="A27" s="131" t="s">
        <v>521</v>
      </c>
      <c r="B27" s="126" t="s">
        <v>586</v>
      </c>
      <c r="C27" s="191" t="s">
        <v>589</v>
      </c>
      <c r="D27" s="191" t="s">
        <v>589</v>
      </c>
      <c r="E27" s="191" t="s">
        <v>589</v>
      </c>
      <c r="F27" s="191" t="s">
        <v>589</v>
      </c>
      <c r="G27" s="191" t="s">
        <v>589</v>
      </c>
      <c r="H27" s="191" t="s">
        <v>589</v>
      </c>
      <c r="I27" s="191" t="s">
        <v>589</v>
      </c>
    </row>
    <row r="28" spans="1:9" ht="94.5">
      <c r="A28" s="131" t="s">
        <v>576</v>
      </c>
      <c r="B28" s="126" t="s">
        <v>587</v>
      </c>
      <c r="C28" s="191" t="s">
        <v>589</v>
      </c>
      <c r="D28" s="191" t="s">
        <v>589</v>
      </c>
      <c r="E28" s="191" t="s">
        <v>589</v>
      </c>
      <c r="F28" s="191" t="s">
        <v>589</v>
      </c>
      <c r="G28" s="191" t="s">
        <v>589</v>
      </c>
      <c r="H28" s="191" t="s">
        <v>589</v>
      </c>
      <c r="I28" s="191" t="s">
        <v>589</v>
      </c>
    </row>
    <row r="30" spans="1:9" ht="18">
      <c r="A30" s="133"/>
      <c r="B30" s="10" t="s">
        <v>620</v>
      </c>
    </row>
    <row r="31" spans="1:9" ht="51.75" customHeight="1">
      <c r="A31" s="133"/>
      <c r="B31" s="441" t="s">
        <v>621</v>
      </c>
      <c r="C31" s="441"/>
      <c r="D31" s="441"/>
      <c r="E31" s="441"/>
      <c r="F31" s="441"/>
      <c r="G31" s="441"/>
      <c r="H31" s="441"/>
      <c r="I31" s="441"/>
    </row>
    <row r="32" spans="1:9" ht="18">
      <c r="A32" s="133"/>
      <c r="B32" s="10" t="s">
        <v>619</v>
      </c>
    </row>
    <row r="33" spans="2:9" ht="18">
      <c r="B33" s="10" t="s">
        <v>622</v>
      </c>
    </row>
    <row r="34" spans="2:9" ht="18">
      <c r="B34" s="10" t="s">
        <v>623</v>
      </c>
    </row>
    <row r="35" spans="2:9" ht="52.5" customHeight="1">
      <c r="B35" s="441" t="s">
        <v>592</v>
      </c>
      <c r="C35" s="441"/>
      <c r="D35" s="441"/>
      <c r="E35" s="441"/>
      <c r="F35" s="441"/>
      <c r="G35" s="441"/>
      <c r="H35" s="441"/>
      <c r="I35" s="441"/>
    </row>
    <row r="37" spans="2:9">
      <c r="B37" s="10"/>
    </row>
  </sheetData>
  <sheetProtection password="84F4" sheet="1" objects="1" scenarios="1"/>
  <mergeCells count="15">
    <mergeCell ref="B31:I31"/>
    <mergeCell ref="B35:I35"/>
    <mergeCell ref="H13:H14"/>
    <mergeCell ref="I13:I14"/>
    <mergeCell ref="A11:I11"/>
    <mergeCell ref="A13:A14"/>
    <mergeCell ref="B13:B14"/>
    <mergeCell ref="C13:E13"/>
    <mergeCell ref="F13:F14"/>
    <mergeCell ref="G13:G14"/>
    <mergeCell ref="A5:I5"/>
    <mergeCell ref="A6:I6"/>
    <mergeCell ref="A8:I8"/>
    <mergeCell ref="A9:I9"/>
    <mergeCell ref="A10:I10"/>
  </mergeCells>
  <printOptions horizontalCentered="1"/>
  <pageMargins left="0.70866141732283472" right="0.70866141732283472" top="0.74803149606299213" bottom="0.74803149606299213" header="0.31496062992125984" footer="0.31496062992125984"/>
  <pageSetup paperSize="8" scale="65" firstPageNumber="7" fitToWidth="2" orientation="landscape" useFirstPageNumber="1" r:id="rId1"/>
  <headerFooter>
    <oddHeader>&amp;C&amp;P</oddHeader>
    <oddFooter>&amp;C&amp;G</oddFooter>
  </headerFooter>
  <colBreaks count="1" manualBreakCount="1">
    <brk id="16" min="1" max="26" man="1"/>
  </colBreaks>
  <drawing r:id="rId2"/>
  <legacyDrawingHF r:id="rId3"/>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AH139"/>
  <sheetViews>
    <sheetView view="pageBreakPreview" zoomScale="60" zoomScaleNormal="100" workbookViewId="0"/>
  </sheetViews>
  <sheetFormatPr defaultColWidth="9" defaultRowHeight="15"/>
  <cols>
    <col min="1" max="1" width="10" style="35" customWidth="1"/>
    <col min="2" max="2" width="30.875" style="35" customWidth="1"/>
    <col min="3" max="3" width="15.75" style="35" customWidth="1"/>
    <col min="4" max="4" width="20.5" style="35" customWidth="1"/>
    <col min="5" max="5" width="15.875" style="35" customWidth="1"/>
    <col min="6" max="7" width="16.125" style="35" customWidth="1"/>
    <col min="8" max="8" width="28.875" style="35" customWidth="1"/>
    <col min="9" max="9" width="24" style="35" customWidth="1"/>
    <col min="10" max="13" width="19.875" style="35" customWidth="1"/>
    <col min="14" max="14" width="24.5" style="35" customWidth="1"/>
    <col min="15" max="16" width="19.875" style="35" customWidth="1"/>
    <col min="17" max="19" width="20.5" style="7" customWidth="1"/>
    <col min="20" max="20" width="19.75" style="6" customWidth="1"/>
    <col min="21" max="21" width="10" style="6" customWidth="1"/>
    <col min="22" max="22" width="9" style="6"/>
    <col min="23" max="23" width="17" style="6" customWidth="1"/>
    <col min="24" max="24" width="17.75" style="6" customWidth="1"/>
    <col min="25" max="25" width="8.75" style="35" customWidth="1"/>
    <col min="26" max="26" width="8.375" style="35" customWidth="1"/>
    <col min="27" max="27" width="9" style="35"/>
    <col min="28" max="28" width="14.625" style="35" customWidth="1"/>
    <col min="29" max="29" width="18.875" style="35" customWidth="1"/>
    <col min="30" max="30" width="15.5" style="35" customWidth="1"/>
    <col min="31" max="31" width="14.25" style="35" customWidth="1"/>
    <col min="32" max="16384" width="9" style="35"/>
  </cols>
  <sheetData>
    <row r="1" spans="1:34" s="280" customFormat="1" ht="59.1" customHeight="1">
      <c r="Q1" s="7"/>
      <c r="R1" s="7"/>
      <c r="S1" s="7"/>
      <c r="T1" s="95"/>
      <c r="U1" s="95"/>
      <c r="V1" s="95"/>
      <c r="W1" s="95"/>
      <c r="X1" s="95"/>
    </row>
    <row r="2" spans="1:34" s="31" customFormat="1" ht="18.75" customHeight="1">
      <c r="A2" s="30"/>
      <c r="N2" s="24" t="s">
        <v>334</v>
      </c>
      <c r="Q2" s="7"/>
      <c r="R2" s="7"/>
      <c r="S2" s="7"/>
      <c r="T2" s="6"/>
      <c r="U2" s="6"/>
      <c r="V2" s="6"/>
      <c r="W2" s="6"/>
    </row>
    <row r="3" spans="1:34" s="31" customFormat="1" ht="18.75" customHeight="1">
      <c r="A3" s="30"/>
      <c r="N3" s="14" t="s">
        <v>1</v>
      </c>
      <c r="Q3" s="7"/>
      <c r="R3" s="7"/>
      <c r="S3" s="7"/>
      <c r="T3" s="6"/>
      <c r="U3" s="6"/>
      <c r="V3" s="6"/>
      <c r="W3" s="6"/>
    </row>
    <row r="4" spans="1:34" s="31" customFormat="1" ht="18.75">
      <c r="A4" s="32"/>
      <c r="N4" s="14" t="s">
        <v>815</v>
      </c>
      <c r="Q4" s="7"/>
      <c r="R4" s="7"/>
      <c r="S4" s="7"/>
      <c r="T4" s="6"/>
      <c r="U4" s="6"/>
      <c r="V4" s="6"/>
      <c r="W4" s="6"/>
    </row>
    <row r="5" spans="1:34" s="31" customFormat="1" ht="16.5">
      <c r="A5" s="430" t="s">
        <v>380</v>
      </c>
      <c r="B5" s="430"/>
      <c r="C5" s="430"/>
      <c r="D5" s="430"/>
      <c r="E5" s="430"/>
      <c r="F5" s="430"/>
      <c r="G5" s="430"/>
      <c r="H5" s="430"/>
      <c r="I5" s="430"/>
      <c r="J5" s="430"/>
      <c r="K5" s="430"/>
      <c r="L5" s="430"/>
      <c r="M5" s="430"/>
      <c r="N5" s="430"/>
      <c r="Q5" s="7"/>
      <c r="R5" s="7"/>
      <c r="S5" s="7"/>
      <c r="T5" s="95"/>
      <c r="U5" s="95"/>
      <c r="V5" s="95"/>
      <c r="W5" s="95"/>
    </row>
    <row r="6" spans="1:34" s="31" customFormat="1" ht="15.75">
      <c r="A6" s="443"/>
      <c r="B6" s="443"/>
      <c r="C6" s="443"/>
      <c r="D6" s="443"/>
      <c r="E6" s="443"/>
      <c r="F6" s="443"/>
      <c r="G6" s="443"/>
      <c r="H6" s="443"/>
      <c r="I6" s="443"/>
      <c r="J6" s="443"/>
      <c r="K6" s="443"/>
      <c r="L6" s="443"/>
      <c r="M6" s="443"/>
      <c r="N6" s="443"/>
      <c r="O6" s="100"/>
      <c r="P6" s="100"/>
      <c r="Q6" s="100"/>
      <c r="R6" s="100"/>
      <c r="S6" s="100"/>
      <c r="T6" s="100"/>
      <c r="U6" s="100"/>
      <c r="V6" s="100"/>
      <c r="W6" s="100"/>
      <c r="X6" s="100"/>
      <c r="Y6" s="100"/>
      <c r="Z6" s="100"/>
      <c r="AA6" s="100"/>
      <c r="AB6" s="100"/>
      <c r="AC6" s="100"/>
    </row>
    <row r="7" spans="1:34" s="31" customFormat="1" ht="15.75">
      <c r="A7" s="417" t="s">
        <v>756</v>
      </c>
      <c r="B7" s="417"/>
      <c r="C7" s="417"/>
      <c r="D7" s="417"/>
      <c r="E7" s="417"/>
      <c r="F7" s="417"/>
      <c r="G7" s="417"/>
      <c r="H7" s="417"/>
      <c r="I7" s="417"/>
      <c r="J7" s="417"/>
      <c r="K7" s="417"/>
      <c r="L7" s="417"/>
      <c r="M7" s="417"/>
      <c r="N7" s="417"/>
      <c r="O7" s="88"/>
      <c r="P7" s="88"/>
      <c r="Q7" s="88"/>
      <c r="R7" s="88"/>
      <c r="S7" s="88"/>
      <c r="T7" s="88"/>
      <c r="U7" s="88"/>
      <c r="V7" s="88"/>
      <c r="W7" s="88"/>
      <c r="X7" s="88"/>
      <c r="Y7" s="88"/>
      <c r="Z7" s="88"/>
      <c r="AA7" s="88"/>
      <c r="AB7" s="88"/>
      <c r="AC7" s="88"/>
      <c r="AD7" s="88"/>
      <c r="AE7" s="88"/>
      <c r="AF7" s="88"/>
      <c r="AG7" s="88"/>
      <c r="AH7" s="88"/>
    </row>
    <row r="8" spans="1:34" s="31" customFormat="1" ht="15.75">
      <c r="A8" s="358" t="s">
        <v>292</v>
      </c>
      <c r="B8" s="358"/>
      <c r="C8" s="358"/>
      <c r="D8" s="358"/>
      <c r="E8" s="358"/>
      <c r="F8" s="358"/>
      <c r="G8" s="358"/>
      <c r="H8" s="358"/>
      <c r="I8" s="358"/>
      <c r="J8" s="358"/>
      <c r="K8" s="358"/>
      <c r="L8" s="358"/>
      <c r="M8" s="358"/>
      <c r="N8" s="358"/>
      <c r="O8" s="83"/>
      <c r="P8" s="83"/>
      <c r="Q8" s="83"/>
      <c r="R8" s="83"/>
      <c r="S8" s="83"/>
      <c r="T8" s="83"/>
      <c r="U8" s="83"/>
      <c r="V8" s="83"/>
      <c r="W8" s="83"/>
      <c r="X8" s="83"/>
      <c r="Y8" s="83"/>
      <c r="Z8" s="83"/>
      <c r="AA8" s="83"/>
      <c r="AB8" s="83"/>
      <c r="AC8" s="83"/>
      <c r="AD8" s="83"/>
      <c r="AE8" s="83"/>
      <c r="AF8" s="83"/>
      <c r="AG8" s="83"/>
      <c r="AH8" s="83"/>
    </row>
    <row r="9" spans="1:34" s="31" customFormat="1" ht="15.75">
      <c r="A9" s="444"/>
      <c r="B9" s="444"/>
      <c r="C9" s="444"/>
      <c r="D9" s="444"/>
      <c r="E9" s="444"/>
      <c r="F9" s="444"/>
      <c r="G9" s="444"/>
      <c r="H9" s="444"/>
      <c r="I9" s="444"/>
      <c r="J9" s="444"/>
      <c r="K9" s="444"/>
      <c r="L9" s="444"/>
      <c r="M9" s="444"/>
      <c r="N9" s="444"/>
      <c r="O9" s="81"/>
      <c r="P9" s="81"/>
      <c r="Q9" s="81"/>
      <c r="R9" s="81"/>
      <c r="S9" s="81"/>
      <c r="T9" s="81"/>
      <c r="U9" s="81"/>
      <c r="V9" s="81"/>
      <c r="W9" s="81"/>
      <c r="X9" s="81"/>
      <c r="Y9" s="81"/>
      <c r="Z9" s="81"/>
      <c r="AA9" s="81"/>
      <c r="AB9" s="81"/>
      <c r="AC9" s="81"/>
    </row>
    <row r="10" spans="1:34" s="33" customFormat="1" ht="15.75" customHeight="1">
      <c r="A10" s="406" t="s">
        <v>1125</v>
      </c>
      <c r="B10" s="406"/>
      <c r="C10" s="406"/>
      <c r="D10" s="406"/>
      <c r="E10" s="406"/>
      <c r="F10" s="406"/>
      <c r="G10" s="406"/>
      <c r="H10" s="406"/>
      <c r="I10" s="406"/>
      <c r="J10" s="406"/>
      <c r="K10" s="406"/>
      <c r="L10" s="406"/>
      <c r="M10" s="406"/>
      <c r="N10" s="406"/>
      <c r="O10" s="11"/>
      <c r="P10" s="11"/>
      <c r="Q10" s="11"/>
      <c r="R10" s="11"/>
      <c r="S10" s="11"/>
      <c r="T10" s="11"/>
      <c r="U10" s="11"/>
      <c r="V10" s="11"/>
      <c r="W10" s="11"/>
      <c r="X10" s="11"/>
      <c r="Y10" s="11"/>
      <c r="Z10" s="11"/>
      <c r="AA10" s="11"/>
      <c r="AB10" s="11"/>
      <c r="AC10" s="11"/>
      <c r="AD10" s="11"/>
      <c r="AE10" s="11"/>
      <c r="AF10" s="11"/>
      <c r="AG10" s="11"/>
      <c r="AH10" s="11"/>
    </row>
    <row r="11" spans="1:34" s="31" customFormat="1" ht="18.75">
      <c r="A11" s="442"/>
      <c r="B11" s="442"/>
      <c r="C11" s="442"/>
      <c r="D11" s="442"/>
      <c r="E11" s="442"/>
      <c r="F11" s="442"/>
      <c r="G11" s="442"/>
      <c r="H11" s="442"/>
      <c r="I11" s="442"/>
      <c r="J11" s="442"/>
      <c r="K11" s="442"/>
      <c r="L11" s="442"/>
      <c r="M11" s="442"/>
      <c r="N11" s="442"/>
      <c r="O11" s="442"/>
      <c r="P11" s="442"/>
      <c r="Q11" s="442"/>
      <c r="R11" s="442"/>
      <c r="S11" s="442"/>
      <c r="T11" s="442"/>
      <c r="U11" s="442"/>
      <c r="V11" s="442"/>
      <c r="W11" s="442"/>
      <c r="X11" s="442"/>
      <c r="Y11" s="442"/>
      <c r="Z11" s="442"/>
      <c r="AA11" s="442"/>
      <c r="AB11" s="442"/>
      <c r="AC11" s="442"/>
    </row>
    <row r="12" spans="1:34" s="31" customFormat="1" ht="69.75" customHeight="1">
      <c r="A12" s="352" t="s">
        <v>162</v>
      </c>
      <c r="B12" s="352" t="s">
        <v>30</v>
      </c>
      <c r="C12" s="352" t="s">
        <v>31</v>
      </c>
      <c r="D12" s="423" t="s">
        <v>87</v>
      </c>
      <c r="E12" s="352" t="s">
        <v>131</v>
      </c>
      <c r="F12" s="352" t="s">
        <v>126</v>
      </c>
      <c r="G12" s="352" t="s">
        <v>306</v>
      </c>
      <c r="H12" s="352" t="s">
        <v>69</v>
      </c>
      <c r="I12" s="352"/>
      <c r="J12" s="352"/>
      <c r="K12" s="352"/>
      <c r="L12" s="352" t="s">
        <v>68</v>
      </c>
      <c r="M12" s="352"/>
      <c r="N12" s="422" t="s">
        <v>45</v>
      </c>
      <c r="O12" s="422" t="s">
        <v>44</v>
      </c>
      <c r="P12" s="422" t="s">
        <v>614</v>
      </c>
      <c r="Q12" s="423" t="s">
        <v>308</v>
      </c>
      <c r="R12" s="423"/>
      <c r="S12" s="423" t="s">
        <v>133</v>
      </c>
      <c r="T12" s="423" t="s">
        <v>129</v>
      </c>
      <c r="U12" s="424" t="s">
        <v>125</v>
      </c>
      <c r="V12" s="424"/>
      <c r="W12" s="424"/>
      <c r="X12" s="424"/>
      <c r="Y12" s="424"/>
      <c r="Z12" s="424"/>
      <c r="AA12" s="422" t="s">
        <v>309</v>
      </c>
      <c r="AB12" s="422"/>
      <c r="AC12" s="352" t="s">
        <v>130</v>
      </c>
      <c r="AD12" s="352" t="s">
        <v>311</v>
      </c>
      <c r="AE12" s="352"/>
    </row>
    <row r="13" spans="1:34" s="29" customFormat="1" ht="56.25" customHeight="1">
      <c r="A13" s="352"/>
      <c r="B13" s="352"/>
      <c r="C13" s="352"/>
      <c r="D13" s="423"/>
      <c r="E13" s="352"/>
      <c r="F13" s="352"/>
      <c r="G13" s="352"/>
      <c r="H13" s="352" t="s">
        <v>121</v>
      </c>
      <c r="I13" s="352" t="s">
        <v>122</v>
      </c>
      <c r="J13" s="352" t="s">
        <v>123</v>
      </c>
      <c r="K13" s="352" t="s">
        <v>124</v>
      </c>
      <c r="L13" s="352"/>
      <c r="M13" s="352"/>
      <c r="N13" s="422"/>
      <c r="O13" s="422"/>
      <c r="P13" s="422"/>
      <c r="Q13" s="423"/>
      <c r="R13" s="423"/>
      <c r="S13" s="423"/>
      <c r="T13" s="423"/>
      <c r="U13" s="427" t="s">
        <v>629</v>
      </c>
      <c r="V13" s="427"/>
      <c r="W13" s="425" t="s">
        <v>630</v>
      </c>
      <c r="X13" s="425"/>
      <c r="Y13" s="422" t="s">
        <v>90</v>
      </c>
      <c r="Z13" s="422"/>
      <c r="AA13" s="422"/>
      <c r="AB13" s="422"/>
      <c r="AC13" s="352"/>
      <c r="AD13" s="352"/>
      <c r="AE13" s="352"/>
    </row>
    <row r="14" spans="1:34" s="29" customFormat="1" ht="201.75" customHeight="1">
      <c r="A14" s="352"/>
      <c r="B14" s="352"/>
      <c r="C14" s="352"/>
      <c r="D14" s="423"/>
      <c r="E14" s="352"/>
      <c r="F14" s="352"/>
      <c r="G14" s="352"/>
      <c r="H14" s="352"/>
      <c r="I14" s="352"/>
      <c r="J14" s="352"/>
      <c r="K14" s="352"/>
      <c r="L14" s="161" t="s">
        <v>67</v>
      </c>
      <c r="M14" s="158" t="s">
        <v>43</v>
      </c>
      <c r="N14" s="422"/>
      <c r="O14" s="422"/>
      <c r="P14" s="422"/>
      <c r="Q14" s="163" t="s">
        <v>2</v>
      </c>
      <c r="R14" s="163" t="s">
        <v>307</v>
      </c>
      <c r="S14" s="423"/>
      <c r="T14" s="423"/>
      <c r="U14" s="68" t="s">
        <v>35</v>
      </c>
      <c r="V14" s="68" t="s">
        <v>36</v>
      </c>
      <c r="W14" s="68" t="s">
        <v>35</v>
      </c>
      <c r="X14" s="68" t="s">
        <v>36</v>
      </c>
      <c r="Y14" s="161" t="s">
        <v>35</v>
      </c>
      <c r="Z14" s="44" t="s">
        <v>36</v>
      </c>
      <c r="AA14" s="161" t="s">
        <v>35</v>
      </c>
      <c r="AB14" s="44" t="s">
        <v>36</v>
      </c>
      <c r="AC14" s="352"/>
      <c r="AD14" s="111" t="s">
        <v>310</v>
      </c>
      <c r="AE14" s="158" t="s">
        <v>132</v>
      </c>
    </row>
    <row r="15" spans="1:34" s="34" customFormat="1" ht="15.75">
      <c r="A15" s="112">
        <v>1</v>
      </c>
      <c r="B15" s="112">
        <v>2</v>
      </c>
      <c r="C15" s="112">
        <v>3</v>
      </c>
      <c r="D15" s="112">
        <v>4</v>
      </c>
      <c r="E15" s="112">
        <v>5</v>
      </c>
      <c r="F15" s="112">
        <v>6</v>
      </c>
      <c r="G15" s="112">
        <v>7</v>
      </c>
      <c r="H15" s="112">
        <v>8</v>
      </c>
      <c r="I15" s="112">
        <v>9</v>
      </c>
      <c r="J15" s="112">
        <v>10</v>
      </c>
      <c r="K15" s="112">
        <v>11</v>
      </c>
      <c r="L15" s="112">
        <v>12</v>
      </c>
      <c r="M15" s="112">
        <v>13</v>
      </c>
      <c r="N15" s="112">
        <v>14</v>
      </c>
      <c r="O15" s="112">
        <v>15</v>
      </c>
      <c r="P15" s="112">
        <v>16</v>
      </c>
      <c r="Q15" s="112">
        <v>17</v>
      </c>
      <c r="R15" s="112">
        <v>18</v>
      </c>
      <c r="S15" s="112">
        <v>19</v>
      </c>
      <c r="T15" s="112">
        <v>20</v>
      </c>
      <c r="U15" s="112">
        <v>21</v>
      </c>
      <c r="V15" s="112">
        <v>22</v>
      </c>
      <c r="W15" s="112">
        <v>23</v>
      </c>
      <c r="X15" s="112">
        <v>24</v>
      </c>
      <c r="Y15" s="112">
        <v>25</v>
      </c>
      <c r="Z15" s="112">
        <v>26</v>
      </c>
      <c r="AA15" s="112">
        <v>27</v>
      </c>
      <c r="AB15" s="112">
        <v>28</v>
      </c>
      <c r="AC15" s="112">
        <v>29</v>
      </c>
      <c r="AD15" s="112">
        <v>30</v>
      </c>
      <c r="AE15" s="112">
        <v>31</v>
      </c>
    </row>
    <row r="16" spans="1:34" s="211" customFormat="1" ht="15.75">
      <c r="A16" s="165" t="s">
        <v>511</v>
      </c>
      <c r="B16" s="166" t="s">
        <v>808</v>
      </c>
      <c r="C16" s="188" t="s">
        <v>589</v>
      </c>
      <c r="D16" s="188" t="s">
        <v>589</v>
      </c>
      <c r="E16" s="188" t="s">
        <v>589</v>
      </c>
      <c r="F16" s="188" t="s">
        <v>589</v>
      </c>
      <c r="G16" s="188" t="s">
        <v>589</v>
      </c>
      <c r="H16" s="188" t="s">
        <v>589</v>
      </c>
      <c r="I16" s="188" t="s">
        <v>589</v>
      </c>
      <c r="J16" s="188" t="s">
        <v>589</v>
      </c>
      <c r="K16" s="188" t="s">
        <v>589</v>
      </c>
      <c r="L16" s="188" t="s">
        <v>589</v>
      </c>
      <c r="M16" s="188" t="s">
        <v>589</v>
      </c>
      <c r="N16" s="188" t="s">
        <v>589</v>
      </c>
      <c r="O16" s="188" t="s">
        <v>589</v>
      </c>
      <c r="P16" s="188" t="s">
        <v>589</v>
      </c>
      <c r="Q16" s="188" t="s">
        <v>589</v>
      </c>
      <c r="R16" s="188" t="s">
        <v>589</v>
      </c>
      <c r="S16" s="188" t="s">
        <v>589</v>
      </c>
      <c r="T16" s="188" t="s">
        <v>589</v>
      </c>
      <c r="U16" s="188" t="s">
        <v>589</v>
      </c>
      <c r="V16" s="188" t="s">
        <v>589</v>
      </c>
      <c r="W16" s="188" t="s">
        <v>589</v>
      </c>
      <c r="X16" s="188" t="s">
        <v>589</v>
      </c>
      <c r="Y16" s="188" t="s">
        <v>589</v>
      </c>
      <c r="Z16" s="188" t="s">
        <v>589</v>
      </c>
      <c r="AA16" s="188" t="s">
        <v>589</v>
      </c>
      <c r="AB16" s="188" t="s">
        <v>589</v>
      </c>
      <c r="AC16" s="188" t="s">
        <v>589</v>
      </c>
      <c r="AD16" s="188" t="s">
        <v>589</v>
      </c>
      <c r="AE16" s="188" t="s">
        <v>589</v>
      </c>
    </row>
    <row r="17" spans="1:31" s="211" customFormat="1" ht="47.25">
      <c r="A17" s="165" t="s">
        <v>513</v>
      </c>
      <c r="B17" s="166" t="s">
        <v>665</v>
      </c>
      <c r="C17" s="188" t="s">
        <v>589</v>
      </c>
      <c r="D17" s="188" t="s">
        <v>589</v>
      </c>
      <c r="E17" s="188" t="s">
        <v>589</v>
      </c>
      <c r="F17" s="188" t="s">
        <v>589</v>
      </c>
      <c r="G17" s="188" t="s">
        <v>589</v>
      </c>
      <c r="H17" s="188" t="s">
        <v>589</v>
      </c>
      <c r="I17" s="188" t="s">
        <v>589</v>
      </c>
      <c r="J17" s="188" t="s">
        <v>589</v>
      </c>
      <c r="K17" s="188" t="s">
        <v>589</v>
      </c>
      <c r="L17" s="188" t="s">
        <v>589</v>
      </c>
      <c r="M17" s="188" t="s">
        <v>589</v>
      </c>
      <c r="N17" s="188" t="s">
        <v>589</v>
      </c>
      <c r="O17" s="188" t="s">
        <v>589</v>
      </c>
      <c r="P17" s="188" t="s">
        <v>589</v>
      </c>
      <c r="Q17" s="188" t="s">
        <v>589</v>
      </c>
      <c r="R17" s="188" t="s">
        <v>589</v>
      </c>
      <c r="S17" s="188" t="s">
        <v>589</v>
      </c>
      <c r="T17" s="188" t="s">
        <v>589</v>
      </c>
      <c r="U17" s="188" t="s">
        <v>589</v>
      </c>
      <c r="V17" s="188" t="s">
        <v>589</v>
      </c>
      <c r="W17" s="188" t="s">
        <v>589</v>
      </c>
      <c r="X17" s="188" t="s">
        <v>589</v>
      </c>
      <c r="Y17" s="188" t="s">
        <v>589</v>
      </c>
      <c r="Z17" s="188" t="s">
        <v>589</v>
      </c>
      <c r="AA17" s="188" t="s">
        <v>589</v>
      </c>
      <c r="AB17" s="188" t="s">
        <v>589</v>
      </c>
      <c r="AC17" s="188" t="s">
        <v>589</v>
      </c>
      <c r="AD17" s="188" t="s">
        <v>589</v>
      </c>
      <c r="AE17" s="188" t="s">
        <v>589</v>
      </c>
    </row>
    <row r="18" spans="1:31" s="217" customFormat="1" ht="78.75">
      <c r="A18" s="165" t="s">
        <v>518</v>
      </c>
      <c r="B18" s="166" t="s">
        <v>666</v>
      </c>
      <c r="C18" s="188" t="s">
        <v>589</v>
      </c>
      <c r="D18" s="188" t="s">
        <v>589</v>
      </c>
      <c r="E18" s="188" t="s">
        <v>589</v>
      </c>
      <c r="F18" s="188" t="s">
        <v>589</v>
      </c>
      <c r="G18" s="188" t="s">
        <v>589</v>
      </c>
      <c r="H18" s="188" t="s">
        <v>589</v>
      </c>
      <c r="I18" s="188" t="s">
        <v>589</v>
      </c>
      <c r="J18" s="188" t="s">
        <v>589</v>
      </c>
      <c r="K18" s="188" t="s">
        <v>589</v>
      </c>
      <c r="L18" s="188" t="s">
        <v>589</v>
      </c>
      <c r="M18" s="188" t="s">
        <v>589</v>
      </c>
      <c r="N18" s="188" t="s">
        <v>589</v>
      </c>
      <c r="O18" s="188" t="s">
        <v>589</v>
      </c>
      <c r="P18" s="188" t="s">
        <v>589</v>
      </c>
      <c r="Q18" s="188" t="s">
        <v>589</v>
      </c>
      <c r="R18" s="188" t="s">
        <v>589</v>
      </c>
      <c r="S18" s="188" t="s">
        <v>589</v>
      </c>
      <c r="T18" s="188" t="s">
        <v>589</v>
      </c>
      <c r="U18" s="188" t="s">
        <v>589</v>
      </c>
      <c r="V18" s="188" t="s">
        <v>589</v>
      </c>
      <c r="W18" s="188" t="s">
        <v>589</v>
      </c>
      <c r="X18" s="188" t="s">
        <v>589</v>
      </c>
      <c r="Y18" s="188" t="s">
        <v>589</v>
      </c>
      <c r="Z18" s="188" t="s">
        <v>589</v>
      </c>
      <c r="AA18" s="188" t="s">
        <v>589</v>
      </c>
      <c r="AB18" s="188" t="s">
        <v>589</v>
      </c>
      <c r="AC18" s="188" t="s">
        <v>589</v>
      </c>
      <c r="AD18" s="188" t="s">
        <v>589</v>
      </c>
      <c r="AE18" s="188" t="s">
        <v>589</v>
      </c>
    </row>
    <row r="19" spans="1:31" s="217" customFormat="1" ht="47.25">
      <c r="A19" s="165" t="s">
        <v>560</v>
      </c>
      <c r="B19" s="166" t="s">
        <v>667</v>
      </c>
      <c r="C19" s="188" t="s">
        <v>589</v>
      </c>
      <c r="D19" s="188" t="s">
        <v>589</v>
      </c>
      <c r="E19" s="188" t="s">
        <v>589</v>
      </c>
      <c r="F19" s="188" t="s">
        <v>589</v>
      </c>
      <c r="G19" s="188" t="s">
        <v>589</v>
      </c>
      <c r="H19" s="188" t="s">
        <v>589</v>
      </c>
      <c r="I19" s="188" t="s">
        <v>589</v>
      </c>
      <c r="J19" s="188" t="s">
        <v>589</v>
      </c>
      <c r="K19" s="188" t="s">
        <v>589</v>
      </c>
      <c r="L19" s="188" t="s">
        <v>589</v>
      </c>
      <c r="M19" s="188" t="s">
        <v>589</v>
      </c>
      <c r="N19" s="188" t="s">
        <v>589</v>
      </c>
      <c r="O19" s="188" t="s">
        <v>589</v>
      </c>
      <c r="P19" s="188" t="s">
        <v>589</v>
      </c>
      <c r="Q19" s="188" t="s">
        <v>589</v>
      </c>
      <c r="R19" s="188" t="s">
        <v>589</v>
      </c>
      <c r="S19" s="188" t="s">
        <v>589</v>
      </c>
      <c r="T19" s="188" t="s">
        <v>589</v>
      </c>
      <c r="U19" s="188" t="s">
        <v>589</v>
      </c>
      <c r="V19" s="188" t="s">
        <v>589</v>
      </c>
      <c r="W19" s="188" t="s">
        <v>589</v>
      </c>
      <c r="X19" s="188" t="s">
        <v>589</v>
      </c>
      <c r="Y19" s="188" t="s">
        <v>589</v>
      </c>
      <c r="Z19" s="188" t="s">
        <v>589</v>
      </c>
      <c r="AA19" s="188" t="s">
        <v>589</v>
      </c>
      <c r="AB19" s="188" t="s">
        <v>589</v>
      </c>
      <c r="AC19" s="188" t="s">
        <v>589</v>
      </c>
      <c r="AD19" s="188" t="s">
        <v>589</v>
      </c>
      <c r="AE19" s="188" t="s">
        <v>589</v>
      </c>
    </row>
    <row r="20" spans="1:31" ht="78.75">
      <c r="A20" s="165" t="s">
        <v>561</v>
      </c>
      <c r="B20" s="166" t="s">
        <v>668</v>
      </c>
      <c r="C20" s="188" t="s">
        <v>589</v>
      </c>
      <c r="D20" s="188" t="s">
        <v>589</v>
      </c>
      <c r="E20" s="188" t="s">
        <v>589</v>
      </c>
      <c r="F20" s="188" t="s">
        <v>589</v>
      </c>
      <c r="G20" s="188" t="s">
        <v>589</v>
      </c>
      <c r="H20" s="188" t="s">
        <v>589</v>
      </c>
      <c r="I20" s="188" t="s">
        <v>589</v>
      </c>
      <c r="J20" s="188" t="s">
        <v>589</v>
      </c>
      <c r="K20" s="188" t="s">
        <v>589</v>
      </c>
      <c r="L20" s="188" t="s">
        <v>589</v>
      </c>
      <c r="M20" s="188" t="s">
        <v>589</v>
      </c>
      <c r="N20" s="188" t="s">
        <v>589</v>
      </c>
      <c r="O20" s="188" t="s">
        <v>589</v>
      </c>
      <c r="P20" s="188" t="s">
        <v>589</v>
      </c>
      <c r="Q20" s="188" t="s">
        <v>589</v>
      </c>
      <c r="R20" s="188" t="s">
        <v>589</v>
      </c>
      <c r="S20" s="188" t="s">
        <v>589</v>
      </c>
      <c r="T20" s="188" t="s">
        <v>589</v>
      </c>
      <c r="U20" s="188" t="s">
        <v>589</v>
      </c>
      <c r="V20" s="188" t="s">
        <v>589</v>
      </c>
      <c r="W20" s="188" t="s">
        <v>589</v>
      </c>
      <c r="X20" s="188" t="s">
        <v>589</v>
      </c>
      <c r="Y20" s="188" t="s">
        <v>589</v>
      </c>
      <c r="Z20" s="188" t="s">
        <v>589</v>
      </c>
      <c r="AA20" s="188" t="s">
        <v>589</v>
      </c>
      <c r="AB20" s="188" t="s">
        <v>589</v>
      </c>
      <c r="AC20" s="188" t="s">
        <v>589</v>
      </c>
      <c r="AD20" s="188" t="s">
        <v>589</v>
      </c>
      <c r="AE20" s="188" t="s">
        <v>589</v>
      </c>
    </row>
    <row r="21" spans="1:31" ht="110.25">
      <c r="A21" s="229" t="s">
        <v>561</v>
      </c>
      <c r="B21" s="227" t="s">
        <v>987</v>
      </c>
      <c r="C21" s="225" t="s">
        <v>986</v>
      </c>
      <c r="D21" s="224" t="s">
        <v>589</v>
      </c>
      <c r="E21" s="224" t="s">
        <v>841</v>
      </c>
      <c r="F21" s="224" t="s">
        <v>589</v>
      </c>
      <c r="G21" s="224">
        <v>2017</v>
      </c>
      <c r="H21" s="224" t="s">
        <v>589</v>
      </c>
      <c r="I21" s="224" t="s">
        <v>589</v>
      </c>
      <c r="J21" s="224" t="s">
        <v>589</v>
      </c>
      <c r="K21" s="224" t="s">
        <v>589</v>
      </c>
      <c r="L21" s="224" t="s">
        <v>839</v>
      </c>
      <c r="M21" s="224" t="s">
        <v>839</v>
      </c>
      <c r="N21" s="224" t="s">
        <v>839</v>
      </c>
      <c r="O21" s="224" t="s">
        <v>839</v>
      </c>
      <c r="P21" s="224" t="s">
        <v>589</v>
      </c>
      <c r="Q21" s="224" t="s">
        <v>589</v>
      </c>
      <c r="R21" s="224" t="s">
        <v>589</v>
      </c>
      <c r="S21" s="224" t="s">
        <v>589</v>
      </c>
      <c r="T21" s="224" t="s">
        <v>589</v>
      </c>
      <c r="U21" s="224" t="s">
        <v>589</v>
      </c>
      <c r="V21" s="224" t="s">
        <v>589</v>
      </c>
      <c r="W21" s="224" t="s">
        <v>589</v>
      </c>
      <c r="X21" s="224" t="s">
        <v>589</v>
      </c>
      <c r="Y21" s="224" t="s">
        <v>589</v>
      </c>
      <c r="Z21" s="224" t="s">
        <v>589</v>
      </c>
      <c r="AA21" s="224">
        <v>10</v>
      </c>
      <c r="AB21" s="224">
        <v>10</v>
      </c>
      <c r="AC21" s="220" t="s">
        <v>840</v>
      </c>
      <c r="AD21" s="224" t="s">
        <v>589</v>
      </c>
      <c r="AE21" s="224" t="s">
        <v>589</v>
      </c>
    </row>
    <row r="22" spans="1:31" ht="110.25">
      <c r="A22" s="229" t="s">
        <v>561</v>
      </c>
      <c r="B22" s="227" t="s">
        <v>923</v>
      </c>
      <c r="C22" s="225" t="s">
        <v>921</v>
      </c>
      <c r="D22" s="224" t="s">
        <v>589</v>
      </c>
      <c r="E22" s="224" t="s">
        <v>841</v>
      </c>
      <c r="F22" s="224" t="s">
        <v>589</v>
      </c>
      <c r="G22" s="224">
        <v>2017</v>
      </c>
      <c r="H22" s="224" t="s">
        <v>589</v>
      </c>
      <c r="I22" s="224" t="s">
        <v>589</v>
      </c>
      <c r="J22" s="224" t="s">
        <v>589</v>
      </c>
      <c r="K22" s="224" t="s">
        <v>589</v>
      </c>
      <c r="L22" s="224" t="s">
        <v>839</v>
      </c>
      <c r="M22" s="224" t="s">
        <v>839</v>
      </c>
      <c r="N22" s="224" t="s">
        <v>839</v>
      </c>
      <c r="O22" s="224" t="s">
        <v>839</v>
      </c>
      <c r="P22" s="224" t="s">
        <v>589</v>
      </c>
      <c r="Q22" s="224" t="s">
        <v>589</v>
      </c>
      <c r="R22" s="224" t="s">
        <v>589</v>
      </c>
      <c r="S22" s="224" t="s">
        <v>589</v>
      </c>
      <c r="T22" s="224" t="s">
        <v>589</v>
      </c>
      <c r="U22" s="224" t="s">
        <v>589</v>
      </c>
      <c r="V22" s="224" t="s">
        <v>589</v>
      </c>
      <c r="W22" s="224" t="s">
        <v>589</v>
      </c>
      <c r="X22" s="224" t="s">
        <v>589</v>
      </c>
      <c r="Y22" s="224" t="s">
        <v>589</v>
      </c>
      <c r="Z22" s="224" t="s">
        <v>589</v>
      </c>
      <c r="AA22" s="224">
        <v>35</v>
      </c>
      <c r="AB22" s="224">
        <v>35</v>
      </c>
      <c r="AC22" s="220" t="s">
        <v>840</v>
      </c>
      <c r="AD22" s="224" t="s">
        <v>589</v>
      </c>
      <c r="AE22" s="224" t="s">
        <v>589</v>
      </c>
    </row>
    <row r="23" spans="1:31" ht="110.25">
      <c r="A23" s="229" t="s">
        <v>561</v>
      </c>
      <c r="B23" s="231" t="s">
        <v>953</v>
      </c>
      <c r="C23" s="225" t="s">
        <v>922</v>
      </c>
      <c r="D23" s="224" t="s">
        <v>589</v>
      </c>
      <c r="E23" s="224" t="s">
        <v>841</v>
      </c>
      <c r="F23" s="224" t="s">
        <v>589</v>
      </c>
      <c r="G23" s="224">
        <v>2017</v>
      </c>
      <c r="H23" s="224" t="s">
        <v>589</v>
      </c>
      <c r="I23" s="224" t="s">
        <v>589</v>
      </c>
      <c r="J23" s="224" t="s">
        <v>589</v>
      </c>
      <c r="K23" s="224" t="s">
        <v>589</v>
      </c>
      <c r="L23" s="224" t="s">
        <v>839</v>
      </c>
      <c r="M23" s="224" t="s">
        <v>839</v>
      </c>
      <c r="N23" s="224" t="s">
        <v>839</v>
      </c>
      <c r="O23" s="224" t="s">
        <v>839</v>
      </c>
      <c r="P23" s="224" t="s">
        <v>589</v>
      </c>
      <c r="Q23" s="224" t="s">
        <v>589</v>
      </c>
      <c r="R23" s="224" t="s">
        <v>589</v>
      </c>
      <c r="S23" s="224" t="s">
        <v>589</v>
      </c>
      <c r="T23" s="224" t="s">
        <v>589</v>
      </c>
      <c r="U23" s="224" t="s">
        <v>589</v>
      </c>
      <c r="V23" s="224" t="s">
        <v>589</v>
      </c>
      <c r="W23" s="224" t="s">
        <v>589</v>
      </c>
      <c r="X23" s="224" t="s">
        <v>589</v>
      </c>
      <c r="Y23" s="224" t="s">
        <v>589</v>
      </c>
      <c r="Z23" s="224" t="s">
        <v>589</v>
      </c>
      <c r="AA23" s="224">
        <v>35</v>
      </c>
      <c r="AB23" s="224">
        <v>35</v>
      </c>
      <c r="AC23" s="220" t="s">
        <v>840</v>
      </c>
      <c r="AD23" s="224" t="s">
        <v>589</v>
      </c>
      <c r="AE23" s="224" t="s">
        <v>589</v>
      </c>
    </row>
    <row r="24" spans="1:31" ht="110.25">
      <c r="A24" s="229" t="s">
        <v>561</v>
      </c>
      <c r="B24" s="231" t="s">
        <v>1008</v>
      </c>
      <c r="C24" s="225" t="s">
        <v>924</v>
      </c>
      <c r="D24" s="224" t="s">
        <v>589</v>
      </c>
      <c r="E24" s="224" t="s">
        <v>841</v>
      </c>
      <c r="F24" s="224" t="s">
        <v>589</v>
      </c>
      <c r="G24" s="224">
        <v>2018</v>
      </c>
      <c r="H24" s="224" t="s">
        <v>589</v>
      </c>
      <c r="I24" s="224" t="s">
        <v>589</v>
      </c>
      <c r="J24" s="224" t="s">
        <v>589</v>
      </c>
      <c r="K24" s="224" t="s">
        <v>589</v>
      </c>
      <c r="L24" s="224" t="s">
        <v>839</v>
      </c>
      <c r="M24" s="224" t="s">
        <v>839</v>
      </c>
      <c r="N24" s="224" t="s">
        <v>839</v>
      </c>
      <c r="O24" s="224" t="s">
        <v>839</v>
      </c>
      <c r="P24" s="224" t="s">
        <v>589</v>
      </c>
      <c r="Q24" s="224" t="s">
        <v>589</v>
      </c>
      <c r="R24" s="224" t="s">
        <v>589</v>
      </c>
      <c r="S24" s="224" t="s">
        <v>589</v>
      </c>
      <c r="T24" s="224" t="s">
        <v>589</v>
      </c>
      <c r="U24" s="224" t="s">
        <v>589</v>
      </c>
      <c r="V24" s="224" t="s">
        <v>589</v>
      </c>
      <c r="W24" s="224" t="s">
        <v>589</v>
      </c>
      <c r="X24" s="224" t="s">
        <v>589</v>
      </c>
      <c r="Y24" s="224" t="s">
        <v>589</v>
      </c>
      <c r="Z24" s="224" t="s">
        <v>589</v>
      </c>
      <c r="AA24" s="224">
        <v>10</v>
      </c>
      <c r="AB24" s="224">
        <v>10</v>
      </c>
      <c r="AC24" s="220" t="s">
        <v>840</v>
      </c>
      <c r="AD24" s="224" t="s">
        <v>589</v>
      </c>
      <c r="AE24" s="224" t="s">
        <v>589</v>
      </c>
    </row>
    <row r="25" spans="1:31" ht="110.25">
      <c r="A25" s="229" t="s">
        <v>561</v>
      </c>
      <c r="B25" s="231" t="s">
        <v>1009</v>
      </c>
      <c r="C25" s="225" t="s">
        <v>925</v>
      </c>
      <c r="D25" s="224" t="s">
        <v>589</v>
      </c>
      <c r="E25" s="224" t="s">
        <v>841</v>
      </c>
      <c r="F25" s="224" t="s">
        <v>589</v>
      </c>
      <c r="G25" s="224">
        <v>2018</v>
      </c>
      <c r="H25" s="224" t="s">
        <v>589</v>
      </c>
      <c r="I25" s="224" t="s">
        <v>589</v>
      </c>
      <c r="J25" s="224" t="s">
        <v>589</v>
      </c>
      <c r="K25" s="224" t="s">
        <v>589</v>
      </c>
      <c r="L25" s="224" t="s">
        <v>839</v>
      </c>
      <c r="M25" s="224" t="s">
        <v>839</v>
      </c>
      <c r="N25" s="224" t="s">
        <v>839</v>
      </c>
      <c r="O25" s="224" t="s">
        <v>839</v>
      </c>
      <c r="P25" s="224" t="s">
        <v>589</v>
      </c>
      <c r="Q25" s="224" t="s">
        <v>589</v>
      </c>
      <c r="R25" s="224" t="s">
        <v>589</v>
      </c>
      <c r="S25" s="224" t="s">
        <v>589</v>
      </c>
      <c r="T25" s="224" t="s">
        <v>589</v>
      </c>
      <c r="U25" s="224" t="s">
        <v>589</v>
      </c>
      <c r="V25" s="224" t="s">
        <v>589</v>
      </c>
      <c r="W25" s="224" t="s">
        <v>589</v>
      </c>
      <c r="X25" s="224" t="s">
        <v>589</v>
      </c>
      <c r="Y25" s="224" t="s">
        <v>589</v>
      </c>
      <c r="Z25" s="224" t="s">
        <v>589</v>
      </c>
      <c r="AA25" s="224">
        <v>10</v>
      </c>
      <c r="AB25" s="224">
        <v>10</v>
      </c>
      <c r="AC25" s="220" t="s">
        <v>840</v>
      </c>
      <c r="AD25" s="224" t="s">
        <v>589</v>
      </c>
      <c r="AE25" s="224" t="s">
        <v>589</v>
      </c>
    </row>
    <row r="26" spans="1:31" ht="110.25">
      <c r="A26" s="229" t="s">
        <v>561</v>
      </c>
      <c r="B26" s="231" t="s">
        <v>1010</v>
      </c>
      <c r="C26" s="225" t="s">
        <v>926</v>
      </c>
      <c r="D26" s="224" t="s">
        <v>589</v>
      </c>
      <c r="E26" s="224" t="s">
        <v>841</v>
      </c>
      <c r="F26" s="224" t="s">
        <v>589</v>
      </c>
      <c r="G26" s="224">
        <v>2018</v>
      </c>
      <c r="H26" s="224" t="s">
        <v>589</v>
      </c>
      <c r="I26" s="224" t="s">
        <v>589</v>
      </c>
      <c r="J26" s="224" t="s">
        <v>589</v>
      </c>
      <c r="K26" s="224" t="s">
        <v>589</v>
      </c>
      <c r="L26" s="224" t="s">
        <v>839</v>
      </c>
      <c r="M26" s="224" t="s">
        <v>839</v>
      </c>
      <c r="N26" s="224" t="s">
        <v>839</v>
      </c>
      <c r="O26" s="224" t="s">
        <v>839</v>
      </c>
      <c r="P26" s="224" t="s">
        <v>589</v>
      </c>
      <c r="Q26" s="224" t="s">
        <v>589</v>
      </c>
      <c r="R26" s="224" t="s">
        <v>589</v>
      </c>
      <c r="S26" s="224" t="s">
        <v>589</v>
      </c>
      <c r="T26" s="224" t="s">
        <v>589</v>
      </c>
      <c r="U26" s="224" t="s">
        <v>589</v>
      </c>
      <c r="V26" s="224" t="s">
        <v>589</v>
      </c>
      <c r="W26" s="224" t="s">
        <v>589</v>
      </c>
      <c r="X26" s="224" t="s">
        <v>589</v>
      </c>
      <c r="Y26" s="224" t="s">
        <v>589</v>
      </c>
      <c r="Z26" s="224" t="s">
        <v>589</v>
      </c>
      <c r="AA26" s="224">
        <v>10</v>
      </c>
      <c r="AB26" s="224">
        <v>10</v>
      </c>
      <c r="AC26" s="220" t="s">
        <v>840</v>
      </c>
      <c r="AD26" s="224" t="s">
        <v>589</v>
      </c>
      <c r="AE26" s="224" t="s">
        <v>589</v>
      </c>
    </row>
    <row r="27" spans="1:31" ht="110.25">
      <c r="A27" s="229" t="s">
        <v>561</v>
      </c>
      <c r="B27" s="256" t="s">
        <v>954</v>
      </c>
      <c r="C27" s="225" t="s">
        <v>927</v>
      </c>
      <c r="D27" s="224" t="s">
        <v>589</v>
      </c>
      <c r="E27" s="224" t="s">
        <v>841</v>
      </c>
      <c r="F27" s="224" t="s">
        <v>589</v>
      </c>
      <c r="G27" s="224">
        <v>2017</v>
      </c>
      <c r="H27" s="224" t="s">
        <v>589</v>
      </c>
      <c r="I27" s="224" t="s">
        <v>589</v>
      </c>
      <c r="J27" s="224" t="s">
        <v>589</v>
      </c>
      <c r="K27" s="224" t="s">
        <v>589</v>
      </c>
      <c r="L27" s="224" t="s">
        <v>839</v>
      </c>
      <c r="M27" s="224" t="s">
        <v>839</v>
      </c>
      <c r="N27" s="224" t="s">
        <v>839</v>
      </c>
      <c r="O27" s="224" t="s">
        <v>839</v>
      </c>
      <c r="P27" s="224" t="s">
        <v>589</v>
      </c>
      <c r="Q27" s="224" t="s">
        <v>589</v>
      </c>
      <c r="R27" s="224" t="s">
        <v>589</v>
      </c>
      <c r="S27" s="224" t="s">
        <v>589</v>
      </c>
      <c r="T27" s="224" t="s">
        <v>589</v>
      </c>
      <c r="U27" s="224" t="s">
        <v>589</v>
      </c>
      <c r="V27" s="224" t="s">
        <v>589</v>
      </c>
      <c r="W27" s="224" t="s">
        <v>589</v>
      </c>
      <c r="X27" s="224" t="s">
        <v>589</v>
      </c>
      <c r="Y27" s="224" t="s">
        <v>589</v>
      </c>
      <c r="Z27" s="224" t="s">
        <v>589</v>
      </c>
      <c r="AA27" s="224">
        <v>10</v>
      </c>
      <c r="AB27" s="224">
        <v>10</v>
      </c>
      <c r="AC27" s="220" t="s">
        <v>840</v>
      </c>
      <c r="AD27" s="224" t="s">
        <v>589</v>
      </c>
      <c r="AE27" s="224" t="s">
        <v>589</v>
      </c>
    </row>
    <row r="28" spans="1:31" ht="110.25">
      <c r="A28" s="229" t="s">
        <v>561</v>
      </c>
      <c r="B28" s="256" t="s">
        <v>955</v>
      </c>
      <c r="C28" s="225" t="s">
        <v>928</v>
      </c>
      <c r="D28" s="224" t="s">
        <v>589</v>
      </c>
      <c r="E28" s="224" t="s">
        <v>841</v>
      </c>
      <c r="F28" s="224" t="s">
        <v>589</v>
      </c>
      <c r="G28" s="224">
        <v>2017</v>
      </c>
      <c r="H28" s="224" t="s">
        <v>589</v>
      </c>
      <c r="I28" s="224" t="s">
        <v>589</v>
      </c>
      <c r="J28" s="224" t="s">
        <v>589</v>
      </c>
      <c r="K28" s="224" t="s">
        <v>589</v>
      </c>
      <c r="L28" s="224" t="s">
        <v>839</v>
      </c>
      <c r="M28" s="224" t="s">
        <v>839</v>
      </c>
      <c r="N28" s="224" t="s">
        <v>839</v>
      </c>
      <c r="O28" s="224" t="s">
        <v>839</v>
      </c>
      <c r="P28" s="224" t="s">
        <v>589</v>
      </c>
      <c r="Q28" s="224" t="s">
        <v>589</v>
      </c>
      <c r="R28" s="224" t="s">
        <v>589</v>
      </c>
      <c r="S28" s="224" t="s">
        <v>589</v>
      </c>
      <c r="T28" s="224" t="s">
        <v>589</v>
      </c>
      <c r="U28" s="224" t="s">
        <v>589</v>
      </c>
      <c r="V28" s="224" t="s">
        <v>589</v>
      </c>
      <c r="W28" s="224" t="s">
        <v>589</v>
      </c>
      <c r="X28" s="224" t="s">
        <v>589</v>
      </c>
      <c r="Y28" s="224" t="s">
        <v>589</v>
      </c>
      <c r="Z28" s="224" t="s">
        <v>589</v>
      </c>
      <c r="AA28" s="224">
        <v>10</v>
      </c>
      <c r="AB28" s="224">
        <v>10</v>
      </c>
      <c r="AC28" s="220" t="s">
        <v>840</v>
      </c>
      <c r="AD28" s="224" t="s">
        <v>589</v>
      </c>
      <c r="AE28" s="224" t="s">
        <v>589</v>
      </c>
    </row>
    <row r="29" spans="1:31" ht="110.25">
      <c r="A29" s="229" t="s">
        <v>561</v>
      </c>
      <c r="B29" s="256" t="s">
        <v>957</v>
      </c>
      <c r="C29" s="225" t="s">
        <v>929</v>
      </c>
      <c r="D29" s="224" t="s">
        <v>589</v>
      </c>
      <c r="E29" s="224" t="s">
        <v>841</v>
      </c>
      <c r="F29" s="224" t="s">
        <v>589</v>
      </c>
      <c r="G29" s="224">
        <v>2017</v>
      </c>
      <c r="H29" s="224" t="s">
        <v>589</v>
      </c>
      <c r="I29" s="224" t="s">
        <v>589</v>
      </c>
      <c r="J29" s="224" t="s">
        <v>589</v>
      </c>
      <c r="K29" s="224" t="s">
        <v>589</v>
      </c>
      <c r="L29" s="224" t="s">
        <v>839</v>
      </c>
      <c r="M29" s="224" t="s">
        <v>839</v>
      </c>
      <c r="N29" s="224" t="s">
        <v>839</v>
      </c>
      <c r="O29" s="224" t="s">
        <v>839</v>
      </c>
      <c r="P29" s="224" t="s">
        <v>589</v>
      </c>
      <c r="Q29" s="224" t="s">
        <v>589</v>
      </c>
      <c r="R29" s="224" t="s">
        <v>589</v>
      </c>
      <c r="S29" s="224" t="s">
        <v>589</v>
      </c>
      <c r="T29" s="224" t="s">
        <v>589</v>
      </c>
      <c r="U29" s="224" t="s">
        <v>589</v>
      </c>
      <c r="V29" s="224" t="s">
        <v>589</v>
      </c>
      <c r="W29" s="224" t="s">
        <v>589</v>
      </c>
      <c r="X29" s="224" t="s">
        <v>589</v>
      </c>
      <c r="Y29" s="224" t="s">
        <v>589</v>
      </c>
      <c r="Z29" s="224" t="s">
        <v>589</v>
      </c>
      <c r="AA29" s="224">
        <v>10</v>
      </c>
      <c r="AB29" s="224">
        <v>10</v>
      </c>
      <c r="AC29" s="220" t="s">
        <v>840</v>
      </c>
      <c r="AD29" s="224" t="s">
        <v>589</v>
      </c>
      <c r="AE29" s="224" t="s">
        <v>589</v>
      </c>
    </row>
    <row r="30" spans="1:31" ht="110.25">
      <c r="A30" s="229" t="s">
        <v>561</v>
      </c>
      <c r="B30" s="227" t="s">
        <v>958</v>
      </c>
      <c r="C30" s="225" t="s">
        <v>930</v>
      </c>
      <c r="D30" s="224" t="s">
        <v>589</v>
      </c>
      <c r="E30" s="224" t="s">
        <v>841</v>
      </c>
      <c r="F30" s="224" t="s">
        <v>589</v>
      </c>
      <c r="G30" s="224">
        <v>2017</v>
      </c>
      <c r="H30" s="224" t="s">
        <v>589</v>
      </c>
      <c r="I30" s="224" t="s">
        <v>589</v>
      </c>
      <c r="J30" s="224" t="s">
        <v>589</v>
      </c>
      <c r="K30" s="224" t="s">
        <v>589</v>
      </c>
      <c r="L30" s="224" t="s">
        <v>839</v>
      </c>
      <c r="M30" s="224" t="s">
        <v>839</v>
      </c>
      <c r="N30" s="224" t="s">
        <v>839</v>
      </c>
      <c r="O30" s="224" t="s">
        <v>839</v>
      </c>
      <c r="P30" s="224" t="s">
        <v>589</v>
      </c>
      <c r="Q30" s="224" t="s">
        <v>589</v>
      </c>
      <c r="R30" s="224" t="s">
        <v>589</v>
      </c>
      <c r="S30" s="224" t="s">
        <v>589</v>
      </c>
      <c r="T30" s="224" t="s">
        <v>589</v>
      </c>
      <c r="U30" s="224" t="s">
        <v>589</v>
      </c>
      <c r="V30" s="224" t="s">
        <v>589</v>
      </c>
      <c r="W30" s="224" t="s">
        <v>589</v>
      </c>
      <c r="X30" s="224" t="s">
        <v>589</v>
      </c>
      <c r="Y30" s="224" t="s">
        <v>589</v>
      </c>
      <c r="Z30" s="224" t="s">
        <v>589</v>
      </c>
      <c r="AA30" s="224">
        <v>10</v>
      </c>
      <c r="AB30" s="224">
        <v>10</v>
      </c>
      <c r="AC30" s="220" t="s">
        <v>840</v>
      </c>
      <c r="AD30" s="224" t="s">
        <v>589</v>
      </c>
      <c r="AE30" s="224" t="s">
        <v>589</v>
      </c>
    </row>
    <row r="31" spans="1:31" ht="110.25">
      <c r="A31" s="229" t="s">
        <v>561</v>
      </c>
      <c r="B31" s="231" t="s">
        <v>959</v>
      </c>
      <c r="C31" s="225" t="s">
        <v>931</v>
      </c>
      <c r="D31" s="224" t="s">
        <v>589</v>
      </c>
      <c r="E31" s="224" t="s">
        <v>841</v>
      </c>
      <c r="F31" s="224" t="s">
        <v>589</v>
      </c>
      <c r="G31" s="224">
        <v>2017</v>
      </c>
      <c r="H31" s="224" t="s">
        <v>589</v>
      </c>
      <c r="I31" s="224" t="s">
        <v>589</v>
      </c>
      <c r="J31" s="224" t="s">
        <v>589</v>
      </c>
      <c r="K31" s="224" t="s">
        <v>589</v>
      </c>
      <c r="L31" s="224" t="s">
        <v>839</v>
      </c>
      <c r="M31" s="224" t="s">
        <v>839</v>
      </c>
      <c r="N31" s="224" t="s">
        <v>839</v>
      </c>
      <c r="O31" s="224" t="s">
        <v>839</v>
      </c>
      <c r="P31" s="224" t="s">
        <v>589</v>
      </c>
      <c r="Q31" s="224" t="s">
        <v>589</v>
      </c>
      <c r="R31" s="224" t="s">
        <v>589</v>
      </c>
      <c r="S31" s="224" t="s">
        <v>589</v>
      </c>
      <c r="T31" s="224" t="s">
        <v>589</v>
      </c>
      <c r="U31" s="224" t="s">
        <v>589</v>
      </c>
      <c r="V31" s="224" t="s">
        <v>589</v>
      </c>
      <c r="W31" s="224" t="s">
        <v>589</v>
      </c>
      <c r="X31" s="224" t="s">
        <v>589</v>
      </c>
      <c r="Y31" s="224" t="s">
        <v>589</v>
      </c>
      <c r="Z31" s="224" t="s">
        <v>589</v>
      </c>
      <c r="AA31" s="224">
        <v>10</v>
      </c>
      <c r="AB31" s="224">
        <v>10</v>
      </c>
      <c r="AC31" s="220" t="s">
        <v>840</v>
      </c>
      <c r="AD31" s="224" t="s">
        <v>589</v>
      </c>
      <c r="AE31" s="224" t="s">
        <v>589</v>
      </c>
    </row>
    <row r="32" spans="1:31" ht="110.25">
      <c r="A32" s="229" t="s">
        <v>561</v>
      </c>
      <c r="B32" s="231" t="s">
        <v>960</v>
      </c>
      <c r="C32" s="225" t="s">
        <v>932</v>
      </c>
      <c r="D32" s="224" t="s">
        <v>589</v>
      </c>
      <c r="E32" s="224" t="s">
        <v>841</v>
      </c>
      <c r="F32" s="224" t="s">
        <v>589</v>
      </c>
      <c r="G32" s="224">
        <v>2017</v>
      </c>
      <c r="H32" s="224" t="s">
        <v>589</v>
      </c>
      <c r="I32" s="224" t="s">
        <v>589</v>
      </c>
      <c r="J32" s="224" t="s">
        <v>589</v>
      </c>
      <c r="K32" s="224" t="s">
        <v>589</v>
      </c>
      <c r="L32" s="224" t="s">
        <v>839</v>
      </c>
      <c r="M32" s="224" t="s">
        <v>839</v>
      </c>
      <c r="N32" s="224" t="s">
        <v>839</v>
      </c>
      <c r="O32" s="224" t="s">
        <v>839</v>
      </c>
      <c r="P32" s="224" t="s">
        <v>589</v>
      </c>
      <c r="Q32" s="224" t="s">
        <v>589</v>
      </c>
      <c r="R32" s="224" t="s">
        <v>589</v>
      </c>
      <c r="S32" s="224" t="s">
        <v>589</v>
      </c>
      <c r="T32" s="224" t="s">
        <v>589</v>
      </c>
      <c r="U32" s="224" t="s">
        <v>589</v>
      </c>
      <c r="V32" s="224" t="s">
        <v>589</v>
      </c>
      <c r="W32" s="224" t="s">
        <v>589</v>
      </c>
      <c r="X32" s="224" t="s">
        <v>589</v>
      </c>
      <c r="Y32" s="224" t="s">
        <v>589</v>
      </c>
      <c r="Z32" s="224" t="s">
        <v>589</v>
      </c>
      <c r="AA32" s="224">
        <v>10</v>
      </c>
      <c r="AB32" s="224">
        <v>10</v>
      </c>
      <c r="AC32" s="220" t="s">
        <v>840</v>
      </c>
      <c r="AD32" s="224" t="s">
        <v>589</v>
      </c>
      <c r="AE32" s="224" t="s">
        <v>589</v>
      </c>
    </row>
    <row r="33" spans="1:31" ht="110.25">
      <c r="A33" s="229" t="s">
        <v>561</v>
      </c>
      <c r="B33" s="231" t="s">
        <v>961</v>
      </c>
      <c r="C33" s="225" t="s">
        <v>933</v>
      </c>
      <c r="D33" s="224" t="s">
        <v>589</v>
      </c>
      <c r="E33" s="224" t="s">
        <v>841</v>
      </c>
      <c r="F33" s="224" t="s">
        <v>589</v>
      </c>
      <c r="G33" s="224">
        <v>2017</v>
      </c>
      <c r="H33" s="224" t="s">
        <v>589</v>
      </c>
      <c r="I33" s="224" t="s">
        <v>589</v>
      </c>
      <c r="J33" s="224" t="s">
        <v>589</v>
      </c>
      <c r="K33" s="224" t="s">
        <v>589</v>
      </c>
      <c r="L33" s="224" t="s">
        <v>839</v>
      </c>
      <c r="M33" s="224" t="s">
        <v>839</v>
      </c>
      <c r="N33" s="224" t="s">
        <v>839</v>
      </c>
      <c r="O33" s="224" t="s">
        <v>839</v>
      </c>
      <c r="P33" s="224" t="s">
        <v>589</v>
      </c>
      <c r="Q33" s="224" t="s">
        <v>589</v>
      </c>
      <c r="R33" s="224" t="s">
        <v>589</v>
      </c>
      <c r="S33" s="224" t="s">
        <v>589</v>
      </c>
      <c r="T33" s="224" t="s">
        <v>589</v>
      </c>
      <c r="U33" s="224" t="s">
        <v>589</v>
      </c>
      <c r="V33" s="224" t="s">
        <v>589</v>
      </c>
      <c r="W33" s="224" t="s">
        <v>589</v>
      </c>
      <c r="X33" s="224" t="s">
        <v>589</v>
      </c>
      <c r="Y33" s="224" t="s">
        <v>589</v>
      </c>
      <c r="Z33" s="224" t="s">
        <v>589</v>
      </c>
      <c r="AA33" s="224">
        <v>10</v>
      </c>
      <c r="AB33" s="224">
        <v>10</v>
      </c>
      <c r="AC33" s="220" t="s">
        <v>840</v>
      </c>
      <c r="AD33" s="224" t="s">
        <v>589</v>
      </c>
      <c r="AE33" s="224" t="s">
        <v>589</v>
      </c>
    </row>
    <row r="34" spans="1:31" ht="110.25">
      <c r="A34" s="229" t="s">
        <v>561</v>
      </c>
      <c r="B34" s="231" t="s">
        <v>962</v>
      </c>
      <c r="C34" s="225" t="s">
        <v>934</v>
      </c>
      <c r="D34" s="224" t="s">
        <v>589</v>
      </c>
      <c r="E34" s="224" t="s">
        <v>841</v>
      </c>
      <c r="F34" s="224" t="s">
        <v>589</v>
      </c>
      <c r="G34" s="224">
        <v>2017</v>
      </c>
      <c r="H34" s="224" t="s">
        <v>589</v>
      </c>
      <c r="I34" s="224" t="s">
        <v>589</v>
      </c>
      <c r="J34" s="224" t="s">
        <v>589</v>
      </c>
      <c r="K34" s="224" t="s">
        <v>589</v>
      </c>
      <c r="L34" s="224" t="s">
        <v>839</v>
      </c>
      <c r="M34" s="224" t="s">
        <v>839</v>
      </c>
      <c r="N34" s="224" t="s">
        <v>839</v>
      </c>
      <c r="O34" s="224" t="s">
        <v>839</v>
      </c>
      <c r="P34" s="224" t="s">
        <v>589</v>
      </c>
      <c r="Q34" s="224" t="s">
        <v>589</v>
      </c>
      <c r="R34" s="224" t="s">
        <v>589</v>
      </c>
      <c r="S34" s="224" t="s">
        <v>589</v>
      </c>
      <c r="T34" s="224" t="s">
        <v>589</v>
      </c>
      <c r="U34" s="224" t="s">
        <v>589</v>
      </c>
      <c r="V34" s="224" t="s">
        <v>589</v>
      </c>
      <c r="W34" s="224" t="s">
        <v>589</v>
      </c>
      <c r="X34" s="224" t="s">
        <v>589</v>
      </c>
      <c r="Y34" s="224" t="s">
        <v>589</v>
      </c>
      <c r="Z34" s="224" t="s">
        <v>589</v>
      </c>
      <c r="AA34" s="224">
        <v>10</v>
      </c>
      <c r="AB34" s="224">
        <v>10</v>
      </c>
      <c r="AC34" s="220" t="s">
        <v>840</v>
      </c>
      <c r="AD34" s="224" t="s">
        <v>589</v>
      </c>
      <c r="AE34" s="224" t="s">
        <v>589</v>
      </c>
    </row>
    <row r="35" spans="1:31" ht="110.25">
      <c r="A35" s="229" t="s">
        <v>561</v>
      </c>
      <c r="B35" s="231" t="s">
        <v>1011</v>
      </c>
      <c r="C35" s="225" t="s">
        <v>935</v>
      </c>
      <c r="D35" s="224" t="s">
        <v>589</v>
      </c>
      <c r="E35" s="224" t="s">
        <v>841</v>
      </c>
      <c r="F35" s="224" t="s">
        <v>589</v>
      </c>
      <c r="G35" s="224">
        <v>2018</v>
      </c>
      <c r="H35" s="224" t="s">
        <v>589</v>
      </c>
      <c r="I35" s="224" t="s">
        <v>589</v>
      </c>
      <c r="J35" s="224" t="s">
        <v>589</v>
      </c>
      <c r="K35" s="224" t="s">
        <v>589</v>
      </c>
      <c r="L35" s="224" t="s">
        <v>839</v>
      </c>
      <c r="M35" s="224" t="s">
        <v>839</v>
      </c>
      <c r="N35" s="224" t="s">
        <v>839</v>
      </c>
      <c r="O35" s="224" t="s">
        <v>839</v>
      </c>
      <c r="P35" s="224" t="s">
        <v>589</v>
      </c>
      <c r="Q35" s="224" t="s">
        <v>589</v>
      </c>
      <c r="R35" s="224" t="s">
        <v>589</v>
      </c>
      <c r="S35" s="224" t="s">
        <v>589</v>
      </c>
      <c r="T35" s="224" t="s">
        <v>589</v>
      </c>
      <c r="U35" s="224" t="s">
        <v>589</v>
      </c>
      <c r="V35" s="224" t="s">
        <v>589</v>
      </c>
      <c r="W35" s="224" t="s">
        <v>589</v>
      </c>
      <c r="X35" s="224" t="s">
        <v>589</v>
      </c>
      <c r="Y35" s="224" t="s">
        <v>589</v>
      </c>
      <c r="Z35" s="224" t="s">
        <v>589</v>
      </c>
      <c r="AA35" s="224">
        <v>10</v>
      </c>
      <c r="AB35" s="224">
        <v>10</v>
      </c>
      <c r="AC35" s="220" t="s">
        <v>840</v>
      </c>
      <c r="AD35" s="224" t="s">
        <v>589</v>
      </c>
      <c r="AE35" s="224" t="s">
        <v>589</v>
      </c>
    </row>
    <row r="36" spans="1:31" ht="110.25">
      <c r="A36" s="229" t="s">
        <v>561</v>
      </c>
      <c r="B36" s="231" t="s">
        <v>1012</v>
      </c>
      <c r="C36" s="225" t="s">
        <v>936</v>
      </c>
      <c r="D36" s="224" t="s">
        <v>589</v>
      </c>
      <c r="E36" s="224" t="s">
        <v>841</v>
      </c>
      <c r="F36" s="224" t="s">
        <v>589</v>
      </c>
      <c r="G36" s="224">
        <v>2018</v>
      </c>
      <c r="H36" s="224" t="s">
        <v>589</v>
      </c>
      <c r="I36" s="224" t="s">
        <v>589</v>
      </c>
      <c r="J36" s="224" t="s">
        <v>589</v>
      </c>
      <c r="K36" s="224" t="s">
        <v>589</v>
      </c>
      <c r="L36" s="224" t="s">
        <v>839</v>
      </c>
      <c r="M36" s="224" t="s">
        <v>839</v>
      </c>
      <c r="N36" s="224" t="s">
        <v>839</v>
      </c>
      <c r="O36" s="224" t="s">
        <v>839</v>
      </c>
      <c r="P36" s="224" t="s">
        <v>589</v>
      </c>
      <c r="Q36" s="224" t="s">
        <v>589</v>
      </c>
      <c r="R36" s="224" t="s">
        <v>589</v>
      </c>
      <c r="S36" s="224" t="s">
        <v>589</v>
      </c>
      <c r="T36" s="224" t="s">
        <v>589</v>
      </c>
      <c r="U36" s="224" t="s">
        <v>589</v>
      </c>
      <c r="V36" s="224" t="s">
        <v>589</v>
      </c>
      <c r="W36" s="224" t="s">
        <v>589</v>
      </c>
      <c r="X36" s="224" t="s">
        <v>589</v>
      </c>
      <c r="Y36" s="224" t="s">
        <v>589</v>
      </c>
      <c r="Z36" s="224" t="s">
        <v>589</v>
      </c>
      <c r="AA36" s="224">
        <v>10</v>
      </c>
      <c r="AB36" s="224">
        <v>10</v>
      </c>
      <c r="AC36" s="220" t="s">
        <v>840</v>
      </c>
      <c r="AD36" s="224" t="s">
        <v>589</v>
      </c>
      <c r="AE36" s="224" t="s">
        <v>589</v>
      </c>
    </row>
    <row r="37" spans="1:31" ht="110.25">
      <c r="A37" s="229" t="s">
        <v>561</v>
      </c>
      <c r="B37" s="231" t="s">
        <v>1013</v>
      </c>
      <c r="C37" s="225" t="s">
        <v>937</v>
      </c>
      <c r="D37" s="224" t="s">
        <v>589</v>
      </c>
      <c r="E37" s="224" t="s">
        <v>841</v>
      </c>
      <c r="F37" s="224" t="s">
        <v>589</v>
      </c>
      <c r="G37" s="224">
        <v>2018</v>
      </c>
      <c r="H37" s="224" t="s">
        <v>589</v>
      </c>
      <c r="I37" s="224" t="s">
        <v>589</v>
      </c>
      <c r="J37" s="224" t="s">
        <v>589</v>
      </c>
      <c r="K37" s="224" t="s">
        <v>589</v>
      </c>
      <c r="L37" s="224" t="s">
        <v>839</v>
      </c>
      <c r="M37" s="224" t="s">
        <v>839</v>
      </c>
      <c r="N37" s="224" t="s">
        <v>839</v>
      </c>
      <c r="O37" s="224" t="s">
        <v>839</v>
      </c>
      <c r="P37" s="224" t="s">
        <v>589</v>
      </c>
      <c r="Q37" s="224" t="s">
        <v>589</v>
      </c>
      <c r="R37" s="224" t="s">
        <v>589</v>
      </c>
      <c r="S37" s="224" t="s">
        <v>589</v>
      </c>
      <c r="T37" s="224" t="s">
        <v>589</v>
      </c>
      <c r="U37" s="224" t="s">
        <v>589</v>
      </c>
      <c r="V37" s="224" t="s">
        <v>589</v>
      </c>
      <c r="W37" s="224" t="s">
        <v>589</v>
      </c>
      <c r="X37" s="224" t="s">
        <v>589</v>
      </c>
      <c r="Y37" s="224" t="s">
        <v>589</v>
      </c>
      <c r="Z37" s="224" t="s">
        <v>589</v>
      </c>
      <c r="AA37" s="224">
        <v>0.4</v>
      </c>
      <c r="AB37" s="224">
        <v>0.4</v>
      </c>
      <c r="AC37" s="220" t="s">
        <v>840</v>
      </c>
      <c r="AD37" s="224" t="s">
        <v>589</v>
      </c>
      <c r="AE37" s="224" t="s">
        <v>589</v>
      </c>
    </row>
    <row r="38" spans="1:31" ht="110.25">
      <c r="A38" s="229" t="s">
        <v>561</v>
      </c>
      <c r="B38" s="231" t="s">
        <v>1014</v>
      </c>
      <c r="C38" s="225" t="s">
        <v>938</v>
      </c>
      <c r="D38" s="224" t="s">
        <v>589</v>
      </c>
      <c r="E38" s="224" t="s">
        <v>841</v>
      </c>
      <c r="F38" s="224" t="s">
        <v>589</v>
      </c>
      <c r="G38" s="224">
        <v>2018</v>
      </c>
      <c r="H38" s="224" t="s">
        <v>589</v>
      </c>
      <c r="I38" s="224" t="s">
        <v>589</v>
      </c>
      <c r="J38" s="224" t="s">
        <v>589</v>
      </c>
      <c r="K38" s="224" t="s">
        <v>589</v>
      </c>
      <c r="L38" s="224" t="s">
        <v>839</v>
      </c>
      <c r="M38" s="224" t="s">
        <v>839</v>
      </c>
      <c r="N38" s="224" t="s">
        <v>839</v>
      </c>
      <c r="O38" s="224" t="s">
        <v>839</v>
      </c>
      <c r="P38" s="224" t="s">
        <v>589</v>
      </c>
      <c r="Q38" s="224" t="s">
        <v>589</v>
      </c>
      <c r="R38" s="224" t="s">
        <v>589</v>
      </c>
      <c r="S38" s="224" t="s">
        <v>589</v>
      </c>
      <c r="T38" s="224" t="s">
        <v>589</v>
      </c>
      <c r="U38" s="224" t="s">
        <v>589</v>
      </c>
      <c r="V38" s="224" t="s">
        <v>589</v>
      </c>
      <c r="W38" s="224" t="s">
        <v>589</v>
      </c>
      <c r="X38" s="224" t="s">
        <v>589</v>
      </c>
      <c r="Y38" s="224" t="s">
        <v>589</v>
      </c>
      <c r="Z38" s="224" t="s">
        <v>589</v>
      </c>
      <c r="AA38" s="224">
        <v>10</v>
      </c>
      <c r="AB38" s="224">
        <v>10</v>
      </c>
      <c r="AC38" s="220" t="s">
        <v>840</v>
      </c>
      <c r="AD38" s="224" t="s">
        <v>589</v>
      </c>
      <c r="AE38" s="224" t="s">
        <v>589</v>
      </c>
    </row>
    <row r="39" spans="1:31" ht="110.25">
      <c r="A39" s="229" t="s">
        <v>561</v>
      </c>
      <c r="B39" s="231" t="s">
        <v>1015</v>
      </c>
      <c r="C39" s="225" t="s">
        <v>939</v>
      </c>
      <c r="D39" s="224" t="s">
        <v>589</v>
      </c>
      <c r="E39" s="224" t="s">
        <v>841</v>
      </c>
      <c r="F39" s="224" t="s">
        <v>589</v>
      </c>
      <c r="G39" s="224">
        <v>2018</v>
      </c>
      <c r="H39" s="224" t="s">
        <v>589</v>
      </c>
      <c r="I39" s="224" t="s">
        <v>589</v>
      </c>
      <c r="J39" s="224" t="s">
        <v>589</v>
      </c>
      <c r="K39" s="224" t="s">
        <v>589</v>
      </c>
      <c r="L39" s="224" t="s">
        <v>839</v>
      </c>
      <c r="M39" s="224" t="s">
        <v>839</v>
      </c>
      <c r="N39" s="224" t="s">
        <v>839</v>
      </c>
      <c r="O39" s="224" t="s">
        <v>839</v>
      </c>
      <c r="P39" s="224" t="s">
        <v>589</v>
      </c>
      <c r="Q39" s="224" t="s">
        <v>589</v>
      </c>
      <c r="R39" s="224" t="s">
        <v>589</v>
      </c>
      <c r="S39" s="224" t="s">
        <v>589</v>
      </c>
      <c r="T39" s="224" t="s">
        <v>589</v>
      </c>
      <c r="U39" s="224" t="s">
        <v>589</v>
      </c>
      <c r="V39" s="224" t="s">
        <v>589</v>
      </c>
      <c r="W39" s="224" t="s">
        <v>589</v>
      </c>
      <c r="X39" s="224" t="s">
        <v>589</v>
      </c>
      <c r="Y39" s="224" t="s">
        <v>589</v>
      </c>
      <c r="Z39" s="224" t="s">
        <v>589</v>
      </c>
      <c r="AA39" s="224">
        <v>10</v>
      </c>
      <c r="AB39" s="224">
        <v>10</v>
      </c>
      <c r="AC39" s="220" t="s">
        <v>840</v>
      </c>
      <c r="AD39" s="224" t="s">
        <v>589</v>
      </c>
      <c r="AE39" s="224" t="s">
        <v>589</v>
      </c>
    </row>
    <row r="40" spans="1:31" ht="110.25">
      <c r="A40" s="229" t="s">
        <v>561</v>
      </c>
      <c r="B40" s="231" t="s">
        <v>980</v>
      </c>
      <c r="C40" s="225" t="s">
        <v>940</v>
      </c>
      <c r="D40" s="224" t="s">
        <v>589</v>
      </c>
      <c r="E40" s="224" t="s">
        <v>841</v>
      </c>
      <c r="F40" s="224" t="s">
        <v>589</v>
      </c>
      <c r="G40" s="224">
        <v>2018</v>
      </c>
      <c r="H40" s="224" t="s">
        <v>589</v>
      </c>
      <c r="I40" s="224" t="s">
        <v>589</v>
      </c>
      <c r="J40" s="224" t="s">
        <v>589</v>
      </c>
      <c r="K40" s="224" t="s">
        <v>589</v>
      </c>
      <c r="L40" s="224" t="s">
        <v>839</v>
      </c>
      <c r="M40" s="224" t="s">
        <v>839</v>
      </c>
      <c r="N40" s="224" t="s">
        <v>839</v>
      </c>
      <c r="O40" s="224" t="s">
        <v>839</v>
      </c>
      <c r="P40" s="224" t="s">
        <v>589</v>
      </c>
      <c r="Q40" s="224" t="s">
        <v>589</v>
      </c>
      <c r="R40" s="224" t="s">
        <v>589</v>
      </c>
      <c r="S40" s="224" t="s">
        <v>589</v>
      </c>
      <c r="T40" s="224" t="s">
        <v>589</v>
      </c>
      <c r="U40" s="224" t="s">
        <v>589</v>
      </c>
      <c r="V40" s="224" t="s">
        <v>589</v>
      </c>
      <c r="W40" s="224" t="s">
        <v>589</v>
      </c>
      <c r="X40" s="224" t="s">
        <v>589</v>
      </c>
      <c r="Y40" s="224" t="s">
        <v>589</v>
      </c>
      <c r="Z40" s="224" t="s">
        <v>589</v>
      </c>
      <c r="AA40" s="224">
        <v>10</v>
      </c>
      <c r="AB40" s="224">
        <v>10</v>
      </c>
      <c r="AC40" s="220" t="s">
        <v>840</v>
      </c>
      <c r="AD40" s="224" t="s">
        <v>589</v>
      </c>
      <c r="AE40" s="224" t="s">
        <v>589</v>
      </c>
    </row>
    <row r="41" spans="1:31" ht="110.25">
      <c r="A41" s="229" t="s">
        <v>561</v>
      </c>
      <c r="B41" s="231" t="s">
        <v>981</v>
      </c>
      <c r="C41" s="225" t="s">
        <v>941</v>
      </c>
      <c r="D41" s="224" t="s">
        <v>589</v>
      </c>
      <c r="E41" s="224" t="s">
        <v>841</v>
      </c>
      <c r="F41" s="224" t="s">
        <v>589</v>
      </c>
      <c r="G41" s="224">
        <v>2018</v>
      </c>
      <c r="H41" s="224" t="s">
        <v>589</v>
      </c>
      <c r="I41" s="224" t="s">
        <v>589</v>
      </c>
      <c r="J41" s="224" t="s">
        <v>589</v>
      </c>
      <c r="K41" s="224" t="s">
        <v>589</v>
      </c>
      <c r="L41" s="224" t="s">
        <v>839</v>
      </c>
      <c r="M41" s="224" t="s">
        <v>839</v>
      </c>
      <c r="N41" s="224" t="s">
        <v>839</v>
      </c>
      <c r="O41" s="224" t="s">
        <v>839</v>
      </c>
      <c r="P41" s="224" t="s">
        <v>589</v>
      </c>
      <c r="Q41" s="224" t="s">
        <v>589</v>
      </c>
      <c r="R41" s="224" t="s">
        <v>589</v>
      </c>
      <c r="S41" s="224" t="s">
        <v>589</v>
      </c>
      <c r="T41" s="224" t="s">
        <v>589</v>
      </c>
      <c r="U41" s="224" t="s">
        <v>589</v>
      </c>
      <c r="V41" s="224" t="s">
        <v>589</v>
      </c>
      <c r="W41" s="224" t="s">
        <v>589</v>
      </c>
      <c r="X41" s="224" t="s">
        <v>589</v>
      </c>
      <c r="Y41" s="224" t="s">
        <v>589</v>
      </c>
      <c r="Z41" s="224" t="s">
        <v>589</v>
      </c>
      <c r="AA41" s="224">
        <v>10</v>
      </c>
      <c r="AB41" s="224">
        <v>10</v>
      </c>
      <c r="AC41" s="220" t="s">
        <v>840</v>
      </c>
      <c r="AD41" s="224" t="s">
        <v>589</v>
      </c>
      <c r="AE41" s="224" t="s">
        <v>589</v>
      </c>
    </row>
    <row r="42" spans="1:31" ht="110.25">
      <c r="A42" s="229" t="s">
        <v>561</v>
      </c>
      <c r="B42" s="231" t="s">
        <v>982</v>
      </c>
      <c r="C42" s="225" t="s">
        <v>942</v>
      </c>
      <c r="D42" s="224" t="s">
        <v>589</v>
      </c>
      <c r="E42" s="224" t="s">
        <v>841</v>
      </c>
      <c r="F42" s="224" t="s">
        <v>589</v>
      </c>
      <c r="G42" s="224">
        <v>2018</v>
      </c>
      <c r="H42" s="224" t="s">
        <v>589</v>
      </c>
      <c r="I42" s="224" t="s">
        <v>589</v>
      </c>
      <c r="J42" s="224" t="s">
        <v>589</v>
      </c>
      <c r="K42" s="224" t="s">
        <v>589</v>
      </c>
      <c r="L42" s="224" t="s">
        <v>839</v>
      </c>
      <c r="M42" s="224" t="s">
        <v>839</v>
      </c>
      <c r="N42" s="224" t="s">
        <v>839</v>
      </c>
      <c r="O42" s="224" t="s">
        <v>839</v>
      </c>
      <c r="P42" s="224" t="s">
        <v>589</v>
      </c>
      <c r="Q42" s="224" t="s">
        <v>589</v>
      </c>
      <c r="R42" s="224" t="s">
        <v>589</v>
      </c>
      <c r="S42" s="224" t="s">
        <v>589</v>
      </c>
      <c r="T42" s="224" t="s">
        <v>589</v>
      </c>
      <c r="U42" s="224" t="s">
        <v>589</v>
      </c>
      <c r="V42" s="224" t="s">
        <v>589</v>
      </c>
      <c r="W42" s="224" t="s">
        <v>589</v>
      </c>
      <c r="X42" s="224" t="s">
        <v>589</v>
      </c>
      <c r="Y42" s="224" t="s">
        <v>589</v>
      </c>
      <c r="Z42" s="224" t="s">
        <v>589</v>
      </c>
      <c r="AA42" s="224">
        <v>10</v>
      </c>
      <c r="AB42" s="224">
        <v>10</v>
      </c>
      <c r="AC42" s="220" t="s">
        <v>840</v>
      </c>
      <c r="AD42" s="224" t="s">
        <v>589</v>
      </c>
      <c r="AE42" s="224" t="s">
        <v>589</v>
      </c>
    </row>
    <row r="43" spans="1:31" ht="110.25">
      <c r="A43" s="229" t="s">
        <v>561</v>
      </c>
      <c r="B43" s="231" t="s">
        <v>983</v>
      </c>
      <c r="C43" s="225" t="s">
        <v>943</v>
      </c>
      <c r="D43" s="224" t="s">
        <v>589</v>
      </c>
      <c r="E43" s="224" t="s">
        <v>841</v>
      </c>
      <c r="F43" s="224" t="s">
        <v>589</v>
      </c>
      <c r="G43" s="224">
        <v>2018</v>
      </c>
      <c r="H43" s="224" t="s">
        <v>589</v>
      </c>
      <c r="I43" s="224" t="s">
        <v>589</v>
      </c>
      <c r="J43" s="224" t="s">
        <v>589</v>
      </c>
      <c r="K43" s="224" t="s">
        <v>589</v>
      </c>
      <c r="L43" s="224" t="s">
        <v>839</v>
      </c>
      <c r="M43" s="224" t="s">
        <v>839</v>
      </c>
      <c r="N43" s="224" t="s">
        <v>839</v>
      </c>
      <c r="O43" s="224" t="s">
        <v>839</v>
      </c>
      <c r="P43" s="224" t="s">
        <v>589</v>
      </c>
      <c r="Q43" s="224" t="s">
        <v>589</v>
      </c>
      <c r="R43" s="224" t="s">
        <v>589</v>
      </c>
      <c r="S43" s="224" t="s">
        <v>589</v>
      </c>
      <c r="T43" s="224" t="s">
        <v>589</v>
      </c>
      <c r="U43" s="224" t="s">
        <v>589</v>
      </c>
      <c r="V43" s="224" t="s">
        <v>589</v>
      </c>
      <c r="W43" s="224" t="s">
        <v>589</v>
      </c>
      <c r="X43" s="224" t="s">
        <v>589</v>
      </c>
      <c r="Y43" s="224" t="s">
        <v>589</v>
      </c>
      <c r="Z43" s="224" t="s">
        <v>589</v>
      </c>
      <c r="AA43" s="224">
        <v>10</v>
      </c>
      <c r="AB43" s="224">
        <v>10</v>
      </c>
      <c r="AC43" s="220" t="s">
        <v>840</v>
      </c>
      <c r="AD43" s="224" t="s">
        <v>589</v>
      </c>
      <c r="AE43" s="224" t="s">
        <v>589</v>
      </c>
    </row>
    <row r="44" spans="1:31" ht="110.25">
      <c r="A44" s="229" t="s">
        <v>561</v>
      </c>
      <c r="B44" s="231" t="s">
        <v>984</v>
      </c>
      <c r="C44" s="225" t="s">
        <v>944</v>
      </c>
      <c r="D44" s="224" t="s">
        <v>589</v>
      </c>
      <c r="E44" s="224" t="s">
        <v>841</v>
      </c>
      <c r="F44" s="224" t="s">
        <v>589</v>
      </c>
      <c r="G44" s="224">
        <v>2018</v>
      </c>
      <c r="H44" s="224" t="s">
        <v>589</v>
      </c>
      <c r="I44" s="224" t="s">
        <v>589</v>
      </c>
      <c r="J44" s="224" t="s">
        <v>589</v>
      </c>
      <c r="K44" s="224" t="s">
        <v>589</v>
      </c>
      <c r="L44" s="224" t="s">
        <v>839</v>
      </c>
      <c r="M44" s="224" t="s">
        <v>839</v>
      </c>
      <c r="N44" s="224" t="s">
        <v>839</v>
      </c>
      <c r="O44" s="224" t="s">
        <v>839</v>
      </c>
      <c r="P44" s="224" t="s">
        <v>589</v>
      </c>
      <c r="Q44" s="224" t="s">
        <v>589</v>
      </c>
      <c r="R44" s="224" t="s">
        <v>589</v>
      </c>
      <c r="S44" s="224" t="s">
        <v>589</v>
      </c>
      <c r="T44" s="224" t="s">
        <v>589</v>
      </c>
      <c r="U44" s="224" t="s">
        <v>589</v>
      </c>
      <c r="V44" s="224" t="s">
        <v>589</v>
      </c>
      <c r="W44" s="224" t="s">
        <v>589</v>
      </c>
      <c r="X44" s="224" t="s">
        <v>589</v>
      </c>
      <c r="Y44" s="224" t="s">
        <v>589</v>
      </c>
      <c r="Z44" s="224" t="s">
        <v>589</v>
      </c>
      <c r="AA44" s="224">
        <v>10</v>
      </c>
      <c r="AB44" s="224">
        <v>10</v>
      </c>
      <c r="AC44" s="220" t="s">
        <v>840</v>
      </c>
      <c r="AD44" s="224" t="s">
        <v>589</v>
      </c>
      <c r="AE44" s="224" t="s">
        <v>589</v>
      </c>
    </row>
    <row r="45" spans="1:31" ht="110.25">
      <c r="A45" s="229" t="s">
        <v>561</v>
      </c>
      <c r="B45" s="231" t="s">
        <v>956</v>
      </c>
      <c r="C45" s="225" t="s">
        <v>945</v>
      </c>
      <c r="D45" s="224" t="s">
        <v>589</v>
      </c>
      <c r="E45" s="224" t="s">
        <v>841</v>
      </c>
      <c r="F45" s="224" t="s">
        <v>589</v>
      </c>
      <c r="G45" s="224">
        <v>2018</v>
      </c>
      <c r="H45" s="224" t="s">
        <v>589</v>
      </c>
      <c r="I45" s="224" t="s">
        <v>589</v>
      </c>
      <c r="J45" s="224" t="s">
        <v>589</v>
      </c>
      <c r="K45" s="224" t="s">
        <v>589</v>
      </c>
      <c r="L45" s="224" t="s">
        <v>839</v>
      </c>
      <c r="M45" s="224" t="s">
        <v>839</v>
      </c>
      <c r="N45" s="224" t="s">
        <v>839</v>
      </c>
      <c r="O45" s="224" t="s">
        <v>839</v>
      </c>
      <c r="P45" s="224" t="s">
        <v>589</v>
      </c>
      <c r="Q45" s="224" t="s">
        <v>589</v>
      </c>
      <c r="R45" s="224" t="s">
        <v>589</v>
      </c>
      <c r="S45" s="224" t="s">
        <v>589</v>
      </c>
      <c r="T45" s="224" t="s">
        <v>589</v>
      </c>
      <c r="U45" s="224" t="s">
        <v>589</v>
      </c>
      <c r="V45" s="224" t="s">
        <v>589</v>
      </c>
      <c r="W45" s="224" t="s">
        <v>589</v>
      </c>
      <c r="X45" s="224" t="s">
        <v>589</v>
      </c>
      <c r="Y45" s="224" t="s">
        <v>589</v>
      </c>
      <c r="Z45" s="224" t="s">
        <v>589</v>
      </c>
      <c r="AA45" s="224">
        <v>10</v>
      </c>
      <c r="AB45" s="224">
        <v>10</v>
      </c>
      <c r="AC45" s="220" t="s">
        <v>840</v>
      </c>
      <c r="AD45" s="224" t="s">
        <v>589</v>
      </c>
      <c r="AE45" s="224" t="s">
        <v>589</v>
      </c>
    </row>
    <row r="46" spans="1:31" ht="110.25">
      <c r="A46" s="229" t="s">
        <v>561</v>
      </c>
      <c r="B46" s="231" t="s">
        <v>1016</v>
      </c>
      <c r="C46" s="225" t="s">
        <v>946</v>
      </c>
      <c r="D46" s="224" t="s">
        <v>589</v>
      </c>
      <c r="E46" s="224" t="s">
        <v>841</v>
      </c>
      <c r="F46" s="224" t="s">
        <v>589</v>
      </c>
      <c r="G46" s="224">
        <v>2018</v>
      </c>
      <c r="H46" s="224" t="s">
        <v>589</v>
      </c>
      <c r="I46" s="224" t="s">
        <v>589</v>
      </c>
      <c r="J46" s="224" t="s">
        <v>589</v>
      </c>
      <c r="K46" s="224" t="s">
        <v>589</v>
      </c>
      <c r="L46" s="224" t="s">
        <v>839</v>
      </c>
      <c r="M46" s="224" t="s">
        <v>839</v>
      </c>
      <c r="N46" s="224" t="s">
        <v>839</v>
      </c>
      <c r="O46" s="224" t="s">
        <v>839</v>
      </c>
      <c r="P46" s="224" t="s">
        <v>589</v>
      </c>
      <c r="Q46" s="224" t="s">
        <v>589</v>
      </c>
      <c r="R46" s="224" t="s">
        <v>589</v>
      </c>
      <c r="S46" s="224" t="s">
        <v>589</v>
      </c>
      <c r="T46" s="224" t="s">
        <v>589</v>
      </c>
      <c r="U46" s="224" t="s">
        <v>589</v>
      </c>
      <c r="V46" s="224" t="s">
        <v>589</v>
      </c>
      <c r="W46" s="224" t="s">
        <v>589</v>
      </c>
      <c r="X46" s="224" t="s">
        <v>589</v>
      </c>
      <c r="Y46" s="224" t="s">
        <v>589</v>
      </c>
      <c r="Z46" s="224" t="s">
        <v>589</v>
      </c>
      <c r="AA46" s="224">
        <v>10</v>
      </c>
      <c r="AB46" s="224">
        <v>10</v>
      </c>
      <c r="AC46" s="220" t="s">
        <v>840</v>
      </c>
      <c r="AD46" s="224" t="s">
        <v>589</v>
      </c>
      <c r="AE46" s="224" t="s">
        <v>589</v>
      </c>
    </row>
    <row r="47" spans="1:31" ht="110.25">
      <c r="A47" s="229" t="s">
        <v>561</v>
      </c>
      <c r="B47" s="231" t="s">
        <v>954</v>
      </c>
      <c r="C47" s="225" t="s">
        <v>947</v>
      </c>
      <c r="D47" s="224" t="s">
        <v>589</v>
      </c>
      <c r="E47" s="224" t="s">
        <v>841</v>
      </c>
      <c r="F47" s="224" t="s">
        <v>589</v>
      </c>
      <c r="G47" s="224">
        <v>2018</v>
      </c>
      <c r="H47" s="224" t="s">
        <v>589</v>
      </c>
      <c r="I47" s="224" t="s">
        <v>589</v>
      </c>
      <c r="J47" s="224" t="s">
        <v>589</v>
      </c>
      <c r="K47" s="224" t="s">
        <v>589</v>
      </c>
      <c r="L47" s="224" t="s">
        <v>839</v>
      </c>
      <c r="M47" s="224" t="s">
        <v>839</v>
      </c>
      <c r="N47" s="224" t="s">
        <v>839</v>
      </c>
      <c r="O47" s="224" t="s">
        <v>839</v>
      </c>
      <c r="P47" s="224" t="s">
        <v>589</v>
      </c>
      <c r="Q47" s="224" t="s">
        <v>589</v>
      </c>
      <c r="R47" s="224" t="s">
        <v>589</v>
      </c>
      <c r="S47" s="224" t="s">
        <v>589</v>
      </c>
      <c r="T47" s="224" t="s">
        <v>589</v>
      </c>
      <c r="U47" s="224" t="s">
        <v>589</v>
      </c>
      <c r="V47" s="224" t="s">
        <v>589</v>
      </c>
      <c r="W47" s="224" t="s">
        <v>589</v>
      </c>
      <c r="X47" s="224" t="s">
        <v>589</v>
      </c>
      <c r="Y47" s="224" t="s">
        <v>589</v>
      </c>
      <c r="Z47" s="224" t="s">
        <v>589</v>
      </c>
      <c r="AA47" s="224">
        <v>10</v>
      </c>
      <c r="AB47" s="224">
        <v>10</v>
      </c>
      <c r="AC47" s="220" t="s">
        <v>840</v>
      </c>
      <c r="AD47" s="224" t="s">
        <v>589</v>
      </c>
      <c r="AE47" s="224" t="s">
        <v>589</v>
      </c>
    </row>
    <row r="48" spans="1:31" ht="110.25">
      <c r="A48" s="229" t="s">
        <v>561</v>
      </c>
      <c r="B48" s="231" t="s">
        <v>1017</v>
      </c>
      <c r="C48" s="225" t="s">
        <v>948</v>
      </c>
      <c r="D48" s="224" t="s">
        <v>589</v>
      </c>
      <c r="E48" s="224" t="s">
        <v>841</v>
      </c>
      <c r="F48" s="224" t="s">
        <v>589</v>
      </c>
      <c r="G48" s="224">
        <v>2018</v>
      </c>
      <c r="H48" s="224" t="s">
        <v>589</v>
      </c>
      <c r="I48" s="224" t="s">
        <v>589</v>
      </c>
      <c r="J48" s="224" t="s">
        <v>589</v>
      </c>
      <c r="K48" s="224" t="s">
        <v>589</v>
      </c>
      <c r="L48" s="224" t="s">
        <v>839</v>
      </c>
      <c r="M48" s="224" t="s">
        <v>839</v>
      </c>
      <c r="N48" s="224" t="s">
        <v>839</v>
      </c>
      <c r="O48" s="224" t="s">
        <v>839</v>
      </c>
      <c r="P48" s="224" t="s">
        <v>589</v>
      </c>
      <c r="Q48" s="224" t="s">
        <v>589</v>
      </c>
      <c r="R48" s="224" t="s">
        <v>589</v>
      </c>
      <c r="S48" s="224" t="s">
        <v>589</v>
      </c>
      <c r="T48" s="224" t="s">
        <v>589</v>
      </c>
      <c r="U48" s="224" t="s">
        <v>589</v>
      </c>
      <c r="V48" s="224" t="s">
        <v>589</v>
      </c>
      <c r="W48" s="224" t="s">
        <v>589</v>
      </c>
      <c r="X48" s="224" t="s">
        <v>589</v>
      </c>
      <c r="Y48" s="224" t="s">
        <v>589</v>
      </c>
      <c r="Z48" s="224" t="s">
        <v>589</v>
      </c>
      <c r="AA48" s="224">
        <v>10</v>
      </c>
      <c r="AB48" s="224">
        <v>10</v>
      </c>
      <c r="AC48" s="220" t="s">
        <v>840</v>
      </c>
      <c r="AD48" s="224" t="s">
        <v>589</v>
      </c>
      <c r="AE48" s="224" t="s">
        <v>589</v>
      </c>
    </row>
    <row r="49" spans="1:31" ht="110.25">
      <c r="A49" s="229" t="s">
        <v>561</v>
      </c>
      <c r="B49" s="231" t="s">
        <v>1018</v>
      </c>
      <c r="C49" s="225" t="s">
        <v>949</v>
      </c>
      <c r="D49" s="224" t="s">
        <v>589</v>
      </c>
      <c r="E49" s="224" t="s">
        <v>841</v>
      </c>
      <c r="F49" s="224" t="s">
        <v>589</v>
      </c>
      <c r="G49" s="224">
        <v>2018</v>
      </c>
      <c r="H49" s="224" t="s">
        <v>589</v>
      </c>
      <c r="I49" s="224" t="s">
        <v>589</v>
      </c>
      <c r="J49" s="224" t="s">
        <v>589</v>
      </c>
      <c r="K49" s="224" t="s">
        <v>589</v>
      </c>
      <c r="L49" s="224" t="s">
        <v>839</v>
      </c>
      <c r="M49" s="224" t="s">
        <v>839</v>
      </c>
      <c r="N49" s="224" t="s">
        <v>839</v>
      </c>
      <c r="O49" s="224" t="s">
        <v>839</v>
      </c>
      <c r="P49" s="224" t="s">
        <v>589</v>
      </c>
      <c r="Q49" s="224" t="s">
        <v>589</v>
      </c>
      <c r="R49" s="224" t="s">
        <v>589</v>
      </c>
      <c r="S49" s="224" t="s">
        <v>589</v>
      </c>
      <c r="T49" s="224" t="s">
        <v>589</v>
      </c>
      <c r="U49" s="224" t="s">
        <v>589</v>
      </c>
      <c r="V49" s="224" t="s">
        <v>589</v>
      </c>
      <c r="W49" s="224" t="s">
        <v>589</v>
      </c>
      <c r="X49" s="224" t="s">
        <v>589</v>
      </c>
      <c r="Y49" s="224" t="s">
        <v>589</v>
      </c>
      <c r="Z49" s="224" t="s">
        <v>589</v>
      </c>
      <c r="AA49" s="224">
        <v>10</v>
      </c>
      <c r="AB49" s="224">
        <v>10</v>
      </c>
      <c r="AC49" s="220" t="s">
        <v>840</v>
      </c>
      <c r="AD49" s="224" t="s">
        <v>589</v>
      </c>
      <c r="AE49" s="224" t="s">
        <v>589</v>
      </c>
    </row>
    <row r="50" spans="1:31" ht="110.25">
      <c r="A50" s="229" t="s">
        <v>561</v>
      </c>
      <c r="B50" s="231" t="s">
        <v>1019</v>
      </c>
      <c r="C50" s="225" t="s">
        <v>950</v>
      </c>
      <c r="D50" s="224" t="s">
        <v>589</v>
      </c>
      <c r="E50" s="224" t="s">
        <v>841</v>
      </c>
      <c r="F50" s="224" t="s">
        <v>589</v>
      </c>
      <c r="G50" s="224">
        <v>2018</v>
      </c>
      <c r="H50" s="224" t="s">
        <v>589</v>
      </c>
      <c r="I50" s="224" t="s">
        <v>589</v>
      </c>
      <c r="J50" s="224" t="s">
        <v>589</v>
      </c>
      <c r="K50" s="224" t="s">
        <v>589</v>
      </c>
      <c r="L50" s="224" t="s">
        <v>839</v>
      </c>
      <c r="M50" s="224" t="s">
        <v>839</v>
      </c>
      <c r="N50" s="224" t="s">
        <v>839</v>
      </c>
      <c r="O50" s="224" t="s">
        <v>839</v>
      </c>
      <c r="P50" s="224" t="s">
        <v>589</v>
      </c>
      <c r="Q50" s="224" t="s">
        <v>589</v>
      </c>
      <c r="R50" s="224" t="s">
        <v>589</v>
      </c>
      <c r="S50" s="224" t="s">
        <v>589</v>
      </c>
      <c r="T50" s="224" t="s">
        <v>589</v>
      </c>
      <c r="U50" s="224" t="s">
        <v>589</v>
      </c>
      <c r="V50" s="224" t="s">
        <v>589</v>
      </c>
      <c r="W50" s="224" t="s">
        <v>589</v>
      </c>
      <c r="X50" s="224" t="s">
        <v>589</v>
      </c>
      <c r="Y50" s="224" t="s">
        <v>589</v>
      </c>
      <c r="Z50" s="224" t="s">
        <v>589</v>
      </c>
      <c r="AA50" s="224">
        <v>10</v>
      </c>
      <c r="AB50" s="224">
        <v>10</v>
      </c>
      <c r="AC50" s="220" t="s">
        <v>840</v>
      </c>
      <c r="AD50" s="224" t="s">
        <v>589</v>
      </c>
      <c r="AE50" s="224" t="s">
        <v>589</v>
      </c>
    </row>
    <row r="51" spans="1:31" ht="110.25">
      <c r="A51" s="229" t="s">
        <v>561</v>
      </c>
      <c r="B51" s="231" t="s">
        <v>1020</v>
      </c>
      <c r="C51" s="225" t="s">
        <v>951</v>
      </c>
      <c r="D51" s="224" t="s">
        <v>589</v>
      </c>
      <c r="E51" s="224" t="s">
        <v>841</v>
      </c>
      <c r="F51" s="224" t="s">
        <v>589</v>
      </c>
      <c r="G51" s="224">
        <v>2018</v>
      </c>
      <c r="H51" s="224" t="s">
        <v>589</v>
      </c>
      <c r="I51" s="224" t="s">
        <v>589</v>
      </c>
      <c r="J51" s="224" t="s">
        <v>589</v>
      </c>
      <c r="K51" s="224" t="s">
        <v>589</v>
      </c>
      <c r="L51" s="224" t="s">
        <v>839</v>
      </c>
      <c r="M51" s="224" t="s">
        <v>839</v>
      </c>
      <c r="N51" s="224" t="s">
        <v>839</v>
      </c>
      <c r="O51" s="224" t="s">
        <v>839</v>
      </c>
      <c r="P51" s="224" t="s">
        <v>589</v>
      </c>
      <c r="Q51" s="224" t="s">
        <v>589</v>
      </c>
      <c r="R51" s="224" t="s">
        <v>589</v>
      </c>
      <c r="S51" s="224" t="s">
        <v>589</v>
      </c>
      <c r="T51" s="224" t="s">
        <v>589</v>
      </c>
      <c r="U51" s="224" t="s">
        <v>589</v>
      </c>
      <c r="V51" s="224" t="s">
        <v>589</v>
      </c>
      <c r="W51" s="224" t="s">
        <v>589</v>
      </c>
      <c r="X51" s="224" t="s">
        <v>589</v>
      </c>
      <c r="Y51" s="224" t="s">
        <v>589</v>
      </c>
      <c r="Z51" s="224" t="s">
        <v>589</v>
      </c>
      <c r="AA51" s="224">
        <v>10</v>
      </c>
      <c r="AB51" s="224">
        <v>10</v>
      </c>
      <c r="AC51" s="220" t="s">
        <v>840</v>
      </c>
      <c r="AD51" s="224" t="s">
        <v>589</v>
      </c>
      <c r="AE51" s="224" t="s">
        <v>589</v>
      </c>
    </row>
    <row r="52" spans="1:31" s="280" customFormat="1" ht="110.25">
      <c r="A52" s="296" t="s">
        <v>561</v>
      </c>
      <c r="B52" s="269" t="s">
        <v>1038</v>
      </c>
      <c r="C52" s="276" t="s">
        <v>986</v>
      </c>
      <c r="D52" s="292" t="s">
        <v>589</v>
      </c>
      <c r="E52" s="292" t="s">
        <v>841</v>
      </c>
      <c r="F52" s="292" t="s">
        <v>589</v>
      </c>
      <c r="G52" s="292">
        <v>2018</v>
      </c>
      <c r="H52" s="292" t="s">
        <v>589</v>
      </c>
      <c r="I52" s="292" t="s">
        <v>589</v>
      </c>
      <c r="J52" s="292" t="s">
        <v>589</v>
      </c>
      <c r="K52" s="292" t="s">
        <v>589</v>
      </c>
      <c r="L52" s="292" t="s">
        <v>839</v>
      </c>
      <c r="M52" s="292" t="s">
        <v>839</v>
      </c>
      <c r="N52" s="292" t="s">
        <v>839</v>
      </c>
      <c r="O52" s="292" t="s">
        <v>839</v>
      </c>
      <c r="P52" s="292" t="s">
        <v>589</v>
      </c>
      <c r="Q52" s="292" t="s">
        <v>589</v>
      </c>
      <c r="R52" s="292" t="s">
        <v>589</v>
      </c>
      <c r="S52" s="292" t="s">
        <v>589</v>
      </c>
      <c r="T52" s="292" t="s">
        <v>589</v>
      </c>
      <c r="U52" s="292" t="s">
        <v>589</v>
      </c>
      <c r="V52" s="292" t="s">
        <v>589</v>
      </c>
      <c r="W52" s="292" t="s">
        <v>589</v>
      </c>
      <c r="X52" s="292" t="s">
        <v>589</v>
      </c>
      <c r="Y52" s="292" t="s">
        <v>589</v>
      </c>
      <c r="Z52" s="292" t="s">
        <v>589</v>
      </c>
      <c r="AA52" s="292">
        <v>10</v>
      </c>
      <c r="AB52" s="292">
        <v>10</v>
      </c>
      <c r="AC52" s="289" t="s">
        <v>840</v>
      </c>
      <c r="AD52" s="292" t="s">
        <v>589</v>
      </c>
      <c r="AE52" s="292" t="s">
        <v>589</v>
      </c>
    </row>
    <row r="53" spans="1:31" s="280" customFormat="1" ht="110.25">
      <c r="A53" s="296" t="s">
        <v>561</v>
      </c>
      <c r="B53" s="269" t="s">
        <v>1039</v>
      </c>
      <c r="C53" s="276" t="s">
        <v>1071</v>
      </c>
      <c r="D53" s="292" t="s">
        <v>589</v>
      </c>
      <c r="E53" s="292" t="s">
        <v>841</v>
      </c>
      <c r="F53" s="292" t="s">
        <v>589</v>
      </c>
      <c r="G53" s="292">
        <v>2018</v>
      </c>
      <c r="H53" s="292" t="s">
        <v>589</v>
      </c>
      <c r="I53" s="292" t="s">
        <v>589</v>
      </c>
      <c r="J53" s="292" t="s">
        <v>589</v>
      </c>
      <c r="K53" s="292" t="s">
        <v>589</v>
      </c>
      <c r="L53" s="292" t="s">
        <v>839</v>
      </c>
      <c r="M53" s="292" t="s">
        <v>839</v>
      </c>
      <c r="N53" s="292" t="s">
        <v>839</v>
      </c>
      <c r="O53" s="292" t="s">
        <v>839</v>
      </c>
      <c r="P53" s="292" t="s">
        <v>589</v>
      </c>
      <c r="Q53" s="292" t="s">
        <v>589</v>
      </c>
      <c r="R53" s="292" t="s">
        <v>589</v>
      </c>
      <c r="S53" s="292" t="s">
        <v>589</v>
      </c>
      <c r="T53" s="292" t="s">
        <v>589</v>
      </c>
      <c r="U53" s="292" t="s">
        <v>589</v>
      </c>
      <c r="V53" s="292" t="s">
        <v>589</v>
      </c>
      <c r="W53" s="292" t="s">
        <v>589</v>
      </c>
      <c r="X53" s="292" t="s">
        <v>589</v>
      </c>
      <c r="Y53" s="292" t="s">
        <v>589</v>
      </c>
      <c r="Z53" s="292" t="s">
        <v>589</v>
      </c>
      <c r="AA53" s="292">
        <v>10</v>
      </c>
      <c r="AB53" s="292">
        <v>10</v>
      </c>
      <c r="AC53" s="289" t="s">
        <v>840</v>
      </c>
      <c r="AD53" s="292" t="s">
        <v>589</v>
      </c>
      <c r="AE53" s="292" t="s">
        <v>589</v>
      </c>
    </row>
    <row r="54" spans="1:31" s="280" customFormat="1" ht="110.25">
      <c r="A54" s="296" t="s">
        <v>561</v>
      </c>
      <c r="B54" s="269" t="s">
        <v>1040</v>
      </c>
      <c r="C54" s="276" t="s">
        <v>1072</v>
      </c>
      <c r="D54" s="292" t="s">
        <v>589</v>
      </c>
      <c r="E54" s="292" t="s">
        <v>841</v>
      </c>
      <c r="F54" s="292" t="s">
        <v>589</v>
      </c>
      <c r="G54" s="292">
        <v>2018</v>
      </c>
      <c r="H54" s="292" t="s">
        <v>589</v>
      </c>
      <c r="I54" s="292" t="s">
        <v>589</v>
      </c>
      <c r="J54" s="292" t="s">
        <v>589</v>
      </c>
      <c r="K54" s="292" t="s">
        <v>589</v>
      </c>
      <c r="L54" s="292" t="s">
        <v>839</v>
      </c>
      <c r="M54" s="292" t="s">
        <v>839</v>
      </c>
      <c r="N54" s="292" t="s">
        <v>839</v>
      </c>
      <c r="O54" s="292" t="s">
        <v>839</v>
      </c>
      <c r="P54" s="292" t="s">
        <v>589</v>
      </c>
      <c r="Q54" s="292" t="s">
        <v>589</v>
      </c>
      <c r="R54" s="292" t="s">
        <v>589</v>
      </c>
      <c r="S54" s="292" t="s">
        <v>589</v>
      </c>
      <c r="T54" s="292" t="s">
        <v>589</v>
      </c>
      <c r="U54" s="292" t="s">
        <v>589</v>
      </c>
      <c r="V54" s="292" t="s">
        <v>589</v>
      </c>
      <c r="W54" s="292" t="s">
        <v>589</v>
      </c>
      <c r="X54" s="292" t="s">
        <v>589</v>
      </c>
      <c r="Y54" s="292" t="s">
        <v>589</v>
      </c>
      <c r="Z54" s="292" t="s">
        <v>589</v>
      </c>
      <c r="AA54" s="292">
        <v>10</v>
      </c>
      <c r="AB54" s="292">
        <v>10</v>
      </c>
      <c r="AC54" s="289" t="s">
        <v>840</v>
      </c>
      <c r="AD54" s="292" t="s">
        <v>589</v>
      </c>
      <c r="AE54" s="292" t="s">
        <v>589</v>
      </c>
    </row>
    <row r="55" spans="1:31" s="280" customFormat="1" ht="110.25">
      <c r="A55" s="296" t="s">
        <v>561</v>
      </c>
      <c r="B55" s="269" t="s">
        <v>1041</v>
      </c>
      <c r="C55" s="276" t="s">
        <v>1073</v>
      </c>
      <c r="D55" s="292" t="s">
        <v>589</v>
      </c>
      <c r="E55" s="292" t="s">
        <v>841</v>
      </c>
      <c r="F55" s="292" t="s">
        <v>589</v>
      </c>
      <c r="G55" s="292">
        <v>2018</v>
      </c>
      <c r="H55" s="292" t="s">
        <v>589</v>
      </c>
      <c r="I55" s="292" t="s">
        <v>589</v>
      </c>
      <c r="J55" s="292" t="s">
        <v>589</v>
      </c>
      <c r="K55" s="292" t="s">
        <v>589</v>
      </c>
      <c r="L55" s="292" t="s">
        <v>839</v>
      </c>
      <c r="M55" s="292" t="s">
        <v>839</v>
      </c>
      <c r="N55" s="292" t="s">
        <v>839</v>
      </c>
      <c r="O55" s="292" t="s">
        <v>839</v>
      </c>
      <c r="P55" s="292" t="s">
        <v>589</v>
      </c>
      <c r="Q55" s="292" t="s">
        <v>589</v>
      </c>
      <c r="R55" s="292" t="s">
        <v>589</v>
      </c>
      <c r="S55" s="292" t="s">
        <v>589</v>
      </c>
      <c r="T55" s="292" t="s">
        <v>589</v>
      </c>
      <c r="U55" s="292" t="s">
        <v>589</v>
      </c>
      <c r="V55" s="292" t="s">
        <v>589</v>
      </c>
      <c r="W55" s="292" t="s">
        <v>589</v>
      </c>
      <c r="X55" s="292" t="s">
        <v>589</v>
      </c>
      <c r="Y55" s="292" t="s">
        <v>589</v>
      </c>
      <c r="Z55" s="292" t="s">
        <v>589</v>
      </c>
      <c r="AA55" s="292">
        <v>10</v>
      </c>
      <c r="AB55" s="292">
        <v>10</v>
      </c>
      <c r="AC55" s="289" t="s">
        <v>840</v>
      </c>
      <c r="AD55" s="292" t="s">
        <v>589</v>
      </c>
      <c r="AE55" s="292" t="s">
        <v>589</v>
      </c>
    </row>
    <row r="56" spans="1:31" s="280" customFormat="1" ht="110.25">
      <c r="A56" s="296" t="s">
        <v>561</v>
      </c>
      <c r="B56" s="269" t="s">
        <v>1042</v>
      </c>
      <c r="C56" s="276" t="s">
        <v>1074</v>
      </c>
      <c r="D56" s="292" t="s">
        <v>589</v>
      </c>
      <c r="E56" s="292" t="s">
        <v>841</v>
      </c>
      <c r="F56" s="292" t="s">
        <v>589</v>
      </c>
      <c r="G56" s="292">
        <v>2018</v>
      </c>
      <c r="H56" s="292" t="s">
        <v>589</v>
      </c>
      <c r="I56" s="292" t="s">
        <v>589</v>
      </c>
      <c r="J56" s="292" t="s">
        <v>589</v>
      </c>
      <c r="K56" s="292" t="s">
        <v>589</v>
      </c>
      <c r="L56" s="292" t="s">
        <v>839</v>
      </c>
      <c r="M56" s="292" t="s">
        <v>839</v>
      </c>
      <c r="N56" s="292" t="s">
        <v>839</v>
      </c>
      <c r="O56" s="292" t="s">
        <v>839</v>
      </c>
      <c r="P56" s="292" t="s">
        <v>589</v>
      </c>
      <c r="Q56" s="292" t="s">
        <v>589</v>
      </c>
      <c r="R56" s="292" t="s">
        <v>589</v>
      </c>
      <c r="S56" s="292" t="s">
        <v>589</v>
      </c>
      <c r="T56" s="292" t="s">
        <v>589</v>
      </c>
      <c r="U56" s="292" t="s">
        <v>589</v>
      </c>
      <c r="V56" s="292" t="s">
        <v>589</v>
      </c>
      <c r="W56" s="292" t="s">
        <v>589</v>
      </c>
      <c r="X56" s="292" t="s">
        <v>589</v>
      </c>
      <c r="Y56" s="292" t="s">
        <v>589</v>
      </c>
      <c r="Z56" s="292" t="s">
        <v>589</v>
      </c>
      <c r="AA56" s="292">
        <v>10</v>
      </c>
      <c r="AB56" s="292">
        <v>10</v>
      </c>
      <c r="AC56" s="289" t="s">
        <v>840</v>
      </c>
      <c r="AD56" s="292" t="s">
        <v>589</v>
      </c>
      <c r="AE56" s="292" t="s">
        <v>589</v>
      </c>
    </row>
    <row r="57" spans="1:31" s="280" customFormat="1" ht="110.25">
      <c r="A57" s="296" t="s">
        <v>561</v>
      </c>
      <c r="B57" s="269" t="s">
        <v>1043</v>
      </c>
      <c r="C57" s="276" t="s">
        <v>1075</v>
      </c>
      <c r="D57" s="292" t="s">
        <v>589</v>
      </c>
      <c r="E57" s="292" t="s">
        <v>841</v>
      </c>
      <c r="F57" s="292" t="s">
        <v>589</v>
      </c>
      <c r="G57" s="292">
        <v>2018</v>
      </c>
      <c r="H57" s="292" t="s">
        <v>589</v>
      </c>
      <c r="I57" s="292" t="s">
        <v>589</v>
      </c>
      <c r="J57" s="292" t="s">
        <v>589</v>
      </c>
      <c r="K57" s="292" t="s">
        <v>589</v>
      </c>
      <c r="L57" s="292" t="s">
        <v>839</v>
      </c>
      <c r="M57" s="292" t="s">
        <v>839</v>
      </c>
      <c r="N57" s="292" t="s">
        <v>839</v>
      </c>
      <c r="O57" s="292" t="s">
        <v>839</v>
      </c>
      <c r="P57" s="292" t="s">
        <v>589</v>
      </c>
      <c r="Q57" s="292" t="s">
        <v>589</v>
      </c>
      <c r="R57" s="292" t="s">
        <v>589</v>
      </c>
      <c r="S57" s="292" t="s">
        <v>589</v>
      </c>
      <c r="T57" s="292" t="s">
        <v>589</v>
      </c>
      <c r="U57" s="292" t="s">
        <v>589</v>
      </c>
      <c r="V57" s="292" t="s">
        <v>589</v>
      </c>
      <c r="W57" s="292" t="s">
        <v>589</v>
      </c>
      <c r="X57" s="292" t="s">
        <v>589</v>
      </c>
      <c r="Y57" s="292" t="s">
        <v>589</v>
      </c>
      <c r="Z57" s="292" t="s">
        <v>589</v>
      </c>
      <c r="AA57" s="292">
        <v>10</v>
      </c>
      <c r="AB57" s="292">
        <v>10</v>
      </c>
      <c r="AC57" s="289" t="s">
        <v>840</v>
      </c>
      <c r="AD57" s="292" t="s">
        <v>589</v>
      </c>
      <c r="AE57" s="292" t="s">
        <v>589</v>
      </c>
    </row>
    <row r="58" spans="1:31" s="280" customFormat="1" ht="110.25">
      <c r="A58" s="296" t="s">
        <v>561</v>
      </c>
      <c r="B58" s="269" t="s">
        <v>1044</v>
      </c>
      <c r="C58" s="276" t="s">
        <v>1076</v>
      </c>
      <c r="D58" s="292" t="s">
        <v>589</v>
      </c>
      <c r="E58" s="292" t="s">
        <v>841</v>
      </c>
      <c r="F58" s="292" t="s">
        <v>589</v>
      </c>
      <c r="G58" s="292">
        <v>2018</v>
      </c>
      <c r="H58" s="292" t="s">
        <v>589</v>
      </c>
      <c r="I58" s="292" t="s">
        <v>589</v>
      </c>
      <c r="J58" s="292" t="s">
        <v>589</v>
      </c>
      <c r="K58" s="292" t="s">
        <v>589</v>
      </c>
      <c r="L58" s="292" t="s">
        <v>839</v>
      </c>
      <c r="M58" s="292" t="s">
        <v>839</v>
      </c>
      <c r="N58" s="292" t="s">
        <v>839</v>
      </c>
      <c r="O58" s="292" t="s">
        <v>839</v>
      </c>
      <c r="P58" s="292" t="s">
        <v>589</v>
      </c>
      <c r="Q58" s="292" t="s">
        <v>589</v>
      </c>
      <c r="R58" s="292" t="s">
        <v>589</v>
      </c>
      <c r="S58" s="292" t="s">
        <v>589</v>
      </c>
      <c r="T58" s="292" t="s">
        <v>589</v>
      </c>
      <c r="U58" s="292" t="s">
        <v>589</v>
      </c>
      <c r="V58" s="292" t="s">
        <v>589</v>
      </c>
      <c r="W58" s="292" t="s">
        <v>589</v>
      </c>
      <c r="X58" s="292" t="s">
        <v>589</v>
      </c>
      <c r="Y58" s="292" t="s">
        <v>589</v>
      </c>
      <c r="Z58" s="292" t="s">
        <v>589</v>
      </c>
      <c r="AA58" s="292">
        <v>10</v>
      </c>
      <c r="AB58" s="292">
        <v>10</v>
      </c>
      <c r="AC58" s="289" t="s">
        <v>840</v>
      </c>
      <c r="AD58" s="292" t="s">
        <v>589</v>
      </c>
      <c r="AE58" s="292" t="s">
        <v>589</v>
      </c>
    </row>
    <row r="59" spans="1:31" s="280" customFormat="1" ht="110.25">
      <c r="A59" s="296" t="s">
        <v>561</v>
      </c>
      <c r="B59" s="269" t="s">
        <v>1045</v>
      </c>
      <c r="C59" s="276" t="s">
        <v>1077</v>
      </c>
      <c r="D59" s="292" t="s">
        <v>589</v>
      </c>
      <c r="E59" s="292" t="s">
        <v>841</v>
      </c>
      <c r="F59" s="292" t="s">
        <v>589</v>
      </c>
      <c r="G59" s="292">
        <v>2018</v>
      </c>
      <c r="H59" s="292" t="s">
        <v>589</v>
      </c>
      <c r="I59" s="292" t="s">
        <v>589</v>
      </c>
      <c r="J59" s="292" t="s">
        <v>589</v>
      </c>
      <c r="K59" s="292" t="s">
        <v>589</v>
      </c>
      <c r="L59" s="292" t="s">
        <v>839</v>
      </c>
      <c r="M59" s="292" t="s">
        <v>839</v>
      </c>
      <c r="N59" s="292" t="s">
        <v>839</v>
      </c>
      <c r="O59" s="292" t="s">
        <v>839</v>
      </c>
      <c r="P59" s="292" t="s">
        <v>589</v>
      </c>
      <c r="Q59" s="292" t="s">
        <v>589</v>
      </c>
      <c r="R59" s="292" t="s">
        <v>589</v>
      </c>
      <c r="S59" s="292" t="s">
        <v>589</v>
      </c>
      <c r="T59" s="292" t="s">
        <v>589</v>
      </c>
      <c r="U59" s="292" t="s">
        <v>589</v>
      </c>
      <c r="V59" s="292" t="s">
        <v>589</v>
      </c>
      <c r="W59" s="292" t="s">
        <v>589</v>
      </c>
      <c r="X59" s="292" t="s">
        <v>589</v>
      </c>
      <c r="Y59" s="292" t="s">
        <v>589</v>
      </c>
      <c r="Z59" s="292" t="s">
        <v>589</v>
      </c>
      <c r="AA59" s="292">
        <v>10</v>
      </c>
      <c r="AB59" s="292">
        <v>10</v>
      </c>
      <c r="AC59" s="289" t="s">
        <v>840</v>
      </c>
      <c r="AD59" s="292" t="s">
        <v>589</v>
      </c>
      <c r="AE59" s="292" t="s">
        <v>589</v>
      </c>
    </row>
    <row r="60" spans="1:31" s="280" customFormat="1" ht="110.25">
      <c r="A60" s="296" t="s">
        <v>561</v>
      </c>
      <c r="B60" s="269" t="s">
        <v>1046</v>
      </c>
      <c r="C60" s="276" t="s">
        <v>1078</v>
      </c>
      <c r="D60" s="292" t="s">
        <v>589</v>
      </c>
      <c r="E60" s="292" t="s">
        <v>841</v>
      </c>
      <c r="F60" s="292" t="s">
        <v>589</v>
      </c>
      <c r="G60" s="292">
        <v>2018</v>
      </c>
      <c r="H60" s="292" t="s">
        <v>589</v>
      </c>
      <c r="I60" s="292" t="s">
        <v>589</v>
      </c>
      <c r="J60" s="292" t="s">
        <v>589</v>
      </c>
      <c r="K60" s="292" t="s">
        <v>589</v>
      </c>
      <c r="L60" s="292" t="s">
        <v>839</v>
      </c>
      <c r="M60" s="292" t="s">
        <v>839</v>
      </c>
      <c r="N60" s="292" t="s">
        <v>839</v>
      </c>
      <c r="O60" s="292" t="s">
        <v>839</v>
      </c>
      <c r="P60" s="292" t="s">
        <v>589</v>
      </c>
      <c r="Q60" s="292" t="s">
        <v>589</v>
      </c>
      <c r="R60" s="292" t="s">
        <v>589</v>
      </c>
      <c r="S60" s="292" t="s">
        <v>589</v>
      </c>
      <c r="T60" s="292" t="s">
        <v>589</v>
      </c>
      <c r="U60" s="292" t="s">
        <v>589</v>
      </c>
      <c r="V60" s="292" t="s">
        <v>589</v>
      </c>
      <c r="W60" s="292" t="s">
        <v>589</v>
      </c>
      <c r="X60" s="292" t="s">
        <v>589</v>
      </c>
      <c r="Y60" s="292" t="s">
        <v>589</v>
      </c>
      <c r="Z60" s="292" t="s">
        <v>589</v>
      </c>
      <c r="AA60" s="292">
        <v>10</v>
      </c>
      <c r="AB60" s="292">
        <v>10</v>
      </c>
      <c r="AC60" s="289" t="s">
        <v>840</v>
      </c>
      <c r="AD60" s="292" t="s">
        <v>589</v>
      </c>
      <c r="AE60" s="292" t="s">
        <v>589</v>
      </c>
    </row>
    <row r="61" spans="1:31" s="280" customFormat="1" ht="110.25">
      <c r="A61" s="296" t="s">
        <v>561</v>
      </c>
      <c r="B61" s="269" t="s">
        <v>1047</v>
      </c>
      <c r="C61" s="276" t="s">
        <v>1079</v>
      </c>
      <c r="D61" s="292" t="s">
        <v>589</v>
      </c>
      <c r="E61" s="292" t="s">
        <v>841</v>
      </c>
      <c r="F61" s="292" t="s">
        <v>589</v>
      </c>
      <c r="G61" s="292">
        <v>2018</v>
      </c>
      <c r="H61" s="292" t="s">
        <v>589</v>
      </c>
      <c r="I61" s="292" t="s">
        <v>589</v>
      </c>
      <c r="J61" s="292" t="s">
        <v>589</v>
      </c>
      <c r="K61" s="292" t="s">
        <v>589</v>
      </c>
      <c r="L61" s="292" t="s">
        <v>839</v>
      </c>
      <c r="M61" s="292" t="s">
        <v>839</v>
      </c>
      <c r="N61" s="292" t="s">
        <v>839</v>
      </c>
      <c r="O61" s="292" t="s">
        <v>839</v>
      </c>
      <c r="P61" s="292" t="s">
        <v>589</v>
      </c>
      <c r="Q61" s="292" t="s">
        <v>589</v>
      </c>
      <c r="R61" s="292" t="s">
        <v>589</v>
      </c>
      <c r="S61" s="292" t="s">
        <v>589</v>
      </c>
      <c r="T61" s="292" t="s">
        <v>589</v>
      </c>
      <c r="U61" s="292" t="s">
        <v>589</v>
      </c>
      <c r="V61" s="292" t="s">
        <v>589</v>
      </c>
      <c r="W61" s="292" t="s">
        <v>589</v>
      </c>
      <c r="X61" s="292" t="s">
        <v>589</v>
      </c>
      <c r="Y61" s="292" t="s">
        <v>589</v>
      </c>
      <c r="Z61" s="292" t="s">
        <v>589</v>
      </c>
      <c r="AA61" s="292">
        <v>10</v>
      </c>
      <c r="AB61" s="292">
        <v>10</v>
      </c>
      <c r="AC61" s="289" t="s">
        <v>840</v>
      </c>
      <c r="AD61" s="292" t="s">
        <v>589</v>
      </c>
      <c r="AE61" s="292" t="s">
        <v>589</v>
      </c>
    </row>
    <row r="62" spans="1:31" s="280" customFormat="1" ht="110.25">
      <c r="A62" s="296" t="s">
        <v>561</v>
      </c>
      <c r="B62" s="269" t="s">
        <v>1048</v>
      </c>
      <c r="C62" s="276" t="s">
        <v>1080</v>
      </c>
      <c r="D62" s="292" t="s">
        <v>589</v>
      </c>
      <c r="E62" s="292" t="s">
        <v>841</v>
      </c>
      <c r="F62" s="292" t="s">
        <v>589</v>
      </c>
      <c r="G62" s="292">
        <v>2018</v>
      </c>
      <c r="H62" s="292" t="s">
        <v>589</v>
      </c>
      <c r="I62" s="292" t="s">
        <v>589</v>
      </c>
      <c r="J62" s="292" t="s">
        <v>589</v>
      </c>
      <c r="K62" s="292" t="s">
        <v>589</v>
      </c>
      <c r="L62" s="292" t="s">
        <v>839</v>
      </c>
      <c r="M62" s="292" t="s">
        <v>839</v>
      </c>
      <c r="N62" s="292" t="s">
        <v>839</v>
      </c>
      <c r="O62" s="292" t="s">
        <v>839</v>
      </c>
      <c r="P62" s="292" t="s">
        <v>589</v>
      </c>
      <c r="Q62" s="292" t="s">
        <v>589</v>
      </c>
      <c r="R62" s="292" t="s">
        <v>589</v>
      </c>
      <c r="S62" s="292" t="s">
        <v>589</v>
      </c>
      <c r="T62" s="292" t="s">
        <v>589</v>
      </c>
      <c r="U62" s="292" t="s">
        <v>589</v>
      </c>
      <c r="V62" s="292" t="s">
        <v>589</v>
      </c>
      <c r="W62" s="292" t="s">
        <v>589</v>
      </c>
      <c r="X62" s="292" t="s">
        <v>589</v>
      </c>
      <c r="Y62" s="292" t="s">
        <v>589</v>
      </c>
      <c r="Z62" s="292" t="s">
        <v>589</v>
      </c>
      <c r="AA62" s="292">
        <v>10</v>
      </c>
      <c r="AB62" s="292">
        <v>10</v>
      </c>
      <c r="AC62" s="289" t="s">
        <v>840</v>
      </c>
      <c r="AD62" s="292" t="s">
        <v>589</v>
      </c>
      <c r="AE62" s="292" t="s">
        <v>589</v>
      </c>
    </row>
    <row r="63" spans="1:31" s="280" customFormat="1" ht="110.25">
      <c r="A63" s="296" t="s">
        <v>561</v>
      </c>
      <c r="B63" s="269" t="s">
        <v>1049</v>
      </c>
      <c r="C63" s="276" t="s">
        <v>1081</v>
      </c>
      <c r="D63" s="292" t="s">
        <v>589</v>
      </c>
      <c r="E63" s="292" t="s">
        <v>841</v>
      </c>
      <c r="F63" s="292" t="s">
        <v>589</v>
      </c>
      <c r="G63" s="292">
        <v>2018</v>
      </c>
      <c r="H63" s="292" t="s">
        <v>589</v>
      </c>
      <c r="I63" s="292" t="s">
        <v>589</v>
      </c>
      <c r="J63" s="292" t="s">
        <v>589</v>
      </c>
      <c r="K63" s="292" t="s">
        <v>589</v>
      </c>
      <c r="L63" s="292" t="s">
        <v>839</v>
      </c>
      <c r="M63" s="292" t="s">
        <v>839</v>
      </c>
      <c r="N63" s="292" t="s">
        <v>839</v>
      </c>
      <c r="O63" s="292" t="s">
        <v>839</v>
      </c>
      <c r="P63" s="292" t="s">
        <v>589</v>
      </c>
      <c r="Q63" s="292" t="s">
        <v>589</v>
      </c>
      <c r="R63" s="292" t="s">
        <v>589</v>
      </c>
      <c r="S63" s="292" t="s">
        <v>589</v>
      </c>
      <c r="T63" s="292" t="s">
        <v>589</v>
      </c>
      <c r="U63" s="292" t="s">
        <v>589</v>
      </c>
      <c r="V63" s="292" t="s">
        <v>589</v>
      </c>
      <c r="W63" s="292" t="s">
        <v>589</v>
      </c>
      <c r="X63" s="292" t="s">
        <v>589</v>
      </c>
      <c r="Y63" s="292" t="s">
        <v>589</v>
      </c>
      <c r="Z63" s="292" t="s">
        <v>589</v>
      </c>
      <c r="AA63" s="292">
        <v>10</v>
      </c>
      <c r="AB63" s="292">
        <v>10</v>
      </c>
      <c r="AC63" s="289" t="s">
        <v>840</v>
      </c>
      <c r="AD63" s="292" t="s">
        <v>589</v>
      </c>
      <c r="AE63" s="292" t="s">
        <v>589</v>
      </c>
    </row>
    <row r="64" spans="1:31" s="280" customFormat="1" ht="110.25">
      <c r="A64" s="296" t="s">
        <v>561</v>
      </c>
      <c r="B64" s="269" t="s">
        <v>1050</v>
      </c>
      <c r="C64" s="276" t="s">
        <v>1082</v>
      </c>
      <c r="D64" s="292" t="s">
        <v>589</v>
      </c>
      <c r="E64" s="292" t="s">
        <v>841</v>
      </c>
      <c r="F64" s="292" t="s">
        <v>589</v>
      </c>
      <c r="G64" s="292">
        <v>2018</v>
      </c>
      <c r="H64" s="292" t="s">
        <v>589</v>
      </c>
      <c r="I64" s="292" t="s">
        <v>589</v>
      </c>
      <c r="J64" s="292" t="s">
        <v>589</v>
      </c>
      <c r="K64" s="292" t="s">
        <v>589</v>
      </c>
      <c r="L64" s="292" t="s">
        <v>839</v>
      </c>
      <c r="M64" s="292" t="s">
        <v>839</v>
      </c>
      <c r="N64" s="292" t="s">
        <v>839</v>
      </c>
      <c r="O64" s="292" t="s">
        <v>839</v>
      </c>
      <c r="P64" s="292" t="s">
        <v>589</v>
      </c>
      <c r="Q64" s="292" t="s">
        <v>589</v>
      </c>
      <c r="R64" s="292" t="s">
        <v>589</v>
      </c>
      <c r="S64" s="292" t="s">
        <v>589</v>
      </c>
      <c r="T64" s="292" t="s">
        <v>589</v>
      </c>
      <c r="U64" s="292" t="s">
        <v>589</v>
      </c>
      <c r="V64" s="292" t="s">
        <v>589</v>
      </c>
      <c r="W64" s="292" t="s">
        <v>589</v>
      </c>
      <c r="X64" s="292" t="s">
        <v>589</v>
      </c>
      <c r="Y64" s="292" t="s">
        <v>589</v>
      </c>
      <c r="Z64" s="292" t="s">
        <v>589</v>
      </c>
      <c r="AA64" s="292">
        <v>10</v>
      </c>
      <c r="AB64" s="292">
        <v>10</v>
      </c>
      <c r="AC64" s="289" t="s">
        <v>840</v>
      </c>
      <c r="AD64" s="292" t="s">
        <v>589</v>
      </c>
      <c r="AE64" s="292" t="s">
        <v>589</v>
      </c>
    </row>
    <row r="65" spans="1:31" s="280" customFormat="1" ht="110.25">
      <c r="A65" s="296" t="s">
        <v>561</v>
      </c>
      <c r="B65" s="269" t="s">
        <v>1051</v>
      </c>
      <c r="C65" s="276" t="s">
        <v>1083</v>
      </c>
      <c r="D65" s="292" t="s">
        <v>589</v>
      </c>
      <c r="E65" s="292" t="s">
        <v>841</v>
      </c>
      <c r="F65" s="292" t="s">
        <v>589</v>
      </c>
      <c r="G65" s="292">
        <v>2018</v>
      </c>
      <c r="H65" s="292" t="s">
        <v>589</v>
      </c>
      <c r="I65" s="292" t="s">
        <v>589</v>
      </c>
      <c r="J65" s="292" t="s">
        <v>589</v>
      </c>
      <c r="K65" s="292" t="s">
        <v>589</v>
      </c>
      <c r="L65" s="292" t="s">
        <v>839</v>
      </c>
      <c r="M65" s="292" t="s">
        <v>839</v>
      </c>
      <c r="N65" s="292" t="s">
        <v>839</v>
      </c>
      <c r="O65" s="292" t="s">
        <v>839</v>
      </c>
      <c r="P65" s="292" t="s">
        <v>589</v>
      </c>
      <c r="Q65" s="292" t="s">
        <v>589</v>
      </c>
      <c r="R65" s="292" t="s">
        <v>589</v>
      </c>
      <c r="S65" s="292" t="s">
        <v>589</v>
      </c>
      <c r="T65" s="292" t="s">
        <v>589</v>
      </c>
      <c r="U65" s="292" t="s">
        <v>589</v>
      </c>
      <c r="V65" s="292" t="s">
        <v>589</v>
      </c>
      <c r="W65" s="292" t="s">
        <v>589</v>
      </c>
      <c r="X65" s="292" t="s">
        <v>589</v>
      </c>
      <c r="Y65" s="292" t="s">
        <v>589</v>
      </c>
      <c r="Z65" s="292" t="s">
        <v>589</v>
      </c>
      <c r="AA65" s="292">
        <v>10</v>
      </c>
      <c r="AB65" s="292">
        <v>10</v>
      </c>
      <c r="AC65" s="289" t="s">
        <v>840</v>
      </c>
      <c r="AD65" s="292" t="s">
        <v>589</v>
      </c>
      <c r="AE65" s="292" t="s">
        <v>589</v>
      </c>
    </row>
    <row r="66" spans="1:31" s="280" customFormat="1" ht="110.25">
      <c r="A66" s="296" t="s">
        <v>561</v>
      </c>
      <c r="B66" s="269" t="s">
        <v>1052</v>
      </c>
      <c r="C66" s="276" t="s">
        <v>1084</v>
      </c>
      <c r="D66" s="292" t="s">
        <v>589</v>
      </c>
      <c r="E66" s="292" t="s">
        <v>841</v>
      </c>
      <c r="F66" s="292" t="s">
        <v>589</v>
      </c>
      <c r="G66" s="292">
        <v>2018</v>
      </c>
      <c r="H66" s="292" t="s">
        <v>589</v>
      </c>
      <c r="I66" s="292" t="s">
        <v>589</v>
      </c>
      <c r="J66" s="292" t="s">
        <v>589</v>
      </c>
      <c r="K66" s="292" t="s">
        <v>589</v>
      </c>
      <c r="L66" s="292" t="s">
        <v>839</v>
      </c>
      <c r="M66" s="292" t="s">
        <v>839</v>
      </c>
      <c r="N66" s="292" t="s">
        <v>839</v>
      </c>
      <c r="O66" s="292" t="s">
        <v>839</v>
      </c>
      <c r="P66" s="292" t="s">
        <v>589</v>
      </c>
      <c r="Q66" s="292" t="s">
        <v>589</v>
      </c>
      <c r="R66" s="292" t="s">
        <v>589</v>
      </c>
      <c r="S66" s="292" t="s">
        <v>589</v>
      </c>
      <c r="T66" s="292" t="s">
        <v>589</v>
      </c>
      <c r="U66" s="292" t="s">
        <v>589</v>
      </c>
      <c r="V66" s="292" t="s">
        <v>589</v>
      </c>
      <c r="W66" s="292" t="s">
        <v>589</v>
      </c>
      <c r="X66" s="292" t="s">
        <v>589</v>
      </c>
      <c r="Y66" s="292" t="s">
        <v>589</v>
      </c>
      <c r="Z66" s="292" t="s">
        <v>589</v>
      </c>
      <c r="AA66" s="292">
        <v>10</v>
      </c>
      <c r="AB66" s="292">
        <v>10</v>
      </c>
      <c r="AC66" s="289" t="s">
        <v>840</v>
      </c>
      <c r="AD66" s="292" t="s">
        <v>589</v>
      </c>
      <c r="AE66" s="292" t="s">
        <v>589</v>
      </c>
    </row>
    <row r="67" spans="1:31" s="280" customFormat="1" ht="110.25">
      <c r="A67" s="296" t="s">
        <v>561</v>
      </c>
      <c r="B67" s="269" t="s">
        <v>1053</v>
      </c>
      <c r="C67" s="276" t="s">
        <v>1085</v>
      </c>
      <c r="D67" s="292" t="s">
        <v>589</v>
      </c>
      <c r="E67" s="292" t="s">
        <v>841</v>
      </c>
      <c r="F67" s="292" t="s">
        <v>589</v>
      </c>
      <c r="G67" s="292">
        <v>2018</v>
      </c>
      <c r="H67" s="292" t="s">
        <v>589</v>
      </c>
      <c r="I67" s="292" t="s">
        <v>589</v>
      </c>
      <c r="J67" s="292" t="s">
        <v>589</v>
      </c>
      <c r="K67" s="292" t="s">
        <v>589</v>
      </c>
      <c r="L67" s="292" t="s">
        <v>839</v>
      </c>
      <c r="M67" s="292" t="s">
        <v>839</v>
      </c>
      <c r="N67" s="292" t="s">
        <v>839</v>
      </c>
      <c r="O67" s="292" t="s">
        <v>839</v>
      </c>
      <c r="P67" s="292" t="s">
        <v>589</v>
      </c>
      <c r="Q67" s="292" t="s">
        <v>589</v>
      </c>
      <c r="R67" s="292" t="s">
        <v>589</v>
      </c>
      <c r="S67" s="292" t="s">
        <v>589</v>
      </c>
      <c r="T67" s="292" t="s">
        <v>589</v>
      </c>
      <c r="U67" s="292" t="s">
        <v>589</v>
      </c>
      <c r="V67" s="292" t="s">
        <v>589</v>
      </c>
      <c r="W67" s="292" t="s">
        <v>589</v>
      </c>
      <c r="X67" s="292" t="s">
        <v>589</v>
      </c>
      <c r="Y67" s="292" t="s">
        <v>589</v>
      </c>
      <c r="Z67" s="292" t="s">
        <v>589</v>
      </c>
      <c r="AA67" s="292">
        <v>10</v>
      </c>
      <c r="AB67" s="292">
        <v>10</v>
      </c>
      <c r="AC67" s="289" t="s">
        <v>840</v>
      </c>
      <c r="AD67" s="292" t="s">
        <v>589</v>
      </c>
      <c r="AE67" s="292" t="s">
        <v>589</v>
      </c>
    </row>
    <row r="68" spans="1:31" s="280" customFormat="1" ht="110.25">
      <c r="A68" s="296" t="s">
        <v>561</v>
      </c>
      <c r="B68" s="269" t="s">
        <v>1054</v>
      </c>
      <c r="C68" s="276" t="s">
        <v>1086</v>
      </c>
      <c r="D68" s="292" t="s">
        <v>589</v>
      </c>
      <c r="E68" s="292" t="s">
        <v>841</v>
      </c>
      <c r="F68" s="292" t="s">
        <v>589</v>
      </c>
      <c r="G68" s="292">
        <v>2018</v>
      </c>
      <c r="H68" s="292" t="s">
        <v>589</v>
      </c>
      <c r="I68" s="292" t="s">
        <v>589</v>
      </c>
      <c r="J68" s="292" t="s">
        <v>589</v>
      </c>
      <c r="K68" s="292" t="s">
        <v>589</v>
      </c>
      <c r="L68" s="292" t="s">
        <v>839</v>
      </c>
      <c r="M68" s="292" t="s">
        <v>839</v>
      </c>
      <c r="N68" s="292" t="s">
        <v>839</v>
      </c>
      <c r="O68" s="292" t="s">
        <v>839</v>
      </c>
      <c r="P68" s="292" t="s">
        <v>589</v>
      </c>
      <c r="Q68" s="292" t="s">
        <v>589</v>
      </c>
      <c r="R68" s="292" t="s">
        <v>589</v>
      </c>
      <c r="S68" s="292" t="s">
        <v>589</v>
      </c>
      <c r="T68" s="292" t="s">
        <v>589</v>
      </c>
      <c r="U68" s="292" t="s">
        <v>589</v>
      </c>
      <c r="V68" s="292" t="s">
        <v>589</v>
      </c>
      <c r="W68" s="292" t="s">
        <v>589</v>
      </c>
      <c r="X68" s="292" t="s">
        <v>589</v>
      </c>
      <c r="Y68" s="292" t="s">
        <v>589</v>
      </c>
      <c r="Z68" s="292" t="s">
        <v>589</v>
      </c>
      <c r="AA68" s="292">
        <v>10</v>
      </c>
      <c r="AB68" s="292">
        <v>10</v>
      </c>
      <c r="AC68" s="289" t="s">
        <v>840</v>
      </c>
      <c r="AD68" s="292" t="s">
        <v>589</v>
      </c>
      <c r="AE68" s="292" t="s">
        <v>589</v>
      </c>
    </row>
    <row r="69" spans="1:31" s="280" customFormat="1" ht="110.25">
      <c r="A69" s="296" t="s">
        <v>561</v>
      </c>
      <c r="B69" s="269" t="s">
        <v>1055</v>
      </c>
      <c r="C69" s="276" t="s">
        <v>1087</v>
      </c>
      <c r="D69" s="292" t="s">
        <v>589</v>
      </c>
      <c r="E69" s="292" t="s">
        <v>841</v>
      </c>
      <c r="F69" s="292" t="s">
        <v>589</v>
      </c>
      <c r="G69" s="292">
        <v>2018</v>
      </c>
      <c r="H69" s="292" t="s">
        <v>589</v>
      </c>
      <c r="I69" s="292" t="s">
        <v>589</v>
      </c>
      <c r="J69" s="292" t="s">
        <v>589</v>
      </c>
      <c r="K69" s="292" t="s">
        <v>589</v>
      </c>
      <c r="L69" s="292" t="s">
        <v>839</v>
      </c>
      <c r="M69" s="292" t="s">
        <v>839</v>
      </c>
      <c r="N69" s="292" t="s">
        <v>839</v>
      </c>
      <c r="O69" s="292" t="s">
        <v>839</v>
      </c>
      <c r="P69" s="292" t="s">
        <v>589</v>
      </c>
      <c r="Q69" s="292" t="s">
        <v>589</v>
      </c>
      <c r="R69" s="292" t="s">
        <v>589</v>
      </c>
      <c r="S69" s="292" t="s">
        <v>589</v>
      </c>
      <c r="T69" s="292" t="s">
        <v>589</v>
      </c>
      <c r="U69" s="292" t="s">
        <v>589</v>
      </c>
      <c r="V69" s="292" t="s">
        <v>589</v>
      </c>
      <c r="W69" s="292" t="s">
        <v>589</v>
      </c>
      <c r="X69" s="292" t="s">
        <v>589</v>
      </c>
      <c r="Y69" s="292" t="s">
        <v>589</v>
      </c>
      <c r="Z69" s="292" t="s">
        <v>589</v>
      </c>
      <c r="AA69" s="292">
        <v>10</v>
      </c>
      <c r="AB69" s="292">
        <v>10</v>
      </c>
      <c r="AC69" s="289" t="s">
        <v>840</v>
      </c>
      <c r="AD69" s="292" t="s">
        <v>589</v>
      </c>
      <c r="AE69" s="292" t="s">
        <v>589</v>
      </c>
    </row>
    <row r="70" spans="1:31" s="280" customFormat="1" ht="110.25">
      <c r="A70" s="296" t="s">
        <v>561</v>
      </c>
      <c r="B70" s="269" t="s">
        <v>1056</v>
      </c>
      <c r="C70" s="276" t="s">
        <v>1088</v>
      </c>
      <c r="D70" s="292" t="s">
        <v>589</v>
      </c>
      <c r="E70" s="292" t="s">
        <v>841</v>
      </c>
      <c r="F70" s="292" t="s">
        <v>589</v>
      </c>
      <c r="G70" s="292">
        <v>2018</v>
      </c>
      <c r="H70" s="292" t="s">
        <v>589</v>
      </c>
      <c r="I70" s="292" t="s">
        <v>589</v>
      </c>
      <c r="J70" s="292" t="s">
        <v>589</v>
      </c>
      <c r="K70" s="292" t="s">
        <v>589</v>
      </c>
      <c r="L70" s="292" t="s">
        <v>839</v>
      </c>
      <c r="M70" s="292" t="s">
        <v>839</v>
      </c>
      <c r="N70" s="292" t="s">
        <v>839</v>
      </c>
      <c r="O70" s="292" t="s">
        <v>839</v>
      </c>
      <c r="P70" s="292" t="s">
        <v>589</v>
      </c>
      <c r="Q70" s="292" t="s">
        <v>589</v>
      </c>
      <c r="R70" s="292" t="s">
        <v>589</v>
      </c>
      <c r="S70" s="292" t="s">
        <v>589</v>
      </c>
      <c r="T70" s="292" t="s">
        <v>589</v>
      </c>
      <c r="U70" s="292" t="s">
        <v>589</v>
      </c>
      <c r="V70" s="292" t="s">
        <v>589</v>
      </c>
      <c r="W70" s="292" t="s">
        <v>589</v>
      </c>
      <c r="X70" s="292" t="s">
        <v>589</v>
      </c>
      <c r="Y70" s="292" t="s">
        <v>589</v>
      </c>
      <c r="Z70" s="292" t="s">
        <v>589</v>
      </c>
      <c r="AA70" s="292">
        <v>10</v>
      </c>
      <c r="AB70" s="292">
        <v>10</v>
      </c>
      <c r="AC70" s="289" t="s">
        <v>840</v>
      </c>
      <c r="AD70" s="292" t="s">
        <v>589</v>
      </c>
      <c r="AE70" s="292" t="s">
        <v>589</v>
      </c>
    </row>
    <row r="71" spans="1:31" s="280" customFormat="1" ht="110.25">
      <c r="A71" s="296" t="s">
        <v>561</v>
      </c>
      <c r="B71" s="269" t="s">
        <v>1057</v>
      </c>
      <c r="C71" s="276" t="s">
        <v>1089</v>
      </c>
      <c r="D71" s="292" t="s">
        <v>589</v>
      </c>
      <c r="E71" s="292" t="s">
        <v>841</v>
      </c>
      <c r="F71" s="292" t="s">
        <v>589</v>
      </c>
      <c r="G71" s="292">
        <v>2018</v>
      </c>
      <c r="H71" s="292" t="s">
        <v>589</v>
      </c>
      <c r="I71" s="292" t="s">
        <v>589</v>
      </c>
      <c r="J71" s="292" t="s">
        <v>589</v>
      </c>
      <c r="K71" s="292" t="s">
        <v>589</v>
      </c>
      <c r="L71" s="292" t="s">
        <v>839</v>
      </c>
      <c r="M71" s="292" t="s">
        <v>839</v>
      </c>
      <c r="N71" s="292" t="s">
        <v>839</v>
      </c>
      <c r="O71" s="292" t="s">
        <v>839</v>
      </c>
      <c r="P71" s="292" t="s">
        <v>589</v>
      </c>
      <c r="Q71" s="292" t="s">
        <v>589</v>
      </c>
      <c r="R71" s="292" t="s">
        <v>589</v>
      </c>
      <c r="S71" s="292" t="s">
        <v>589</v>
      </c>
      <c r="T71" s="292" t="s">
        <v>589</v>
      </c>
      <c r="U71" s="292" t="s">
        <v>589</v>
      </c>
      <c r="V71" s="292" t="s">
        <v>589</v>
      </c>
      <c r="W71" s="292" t="s">
        <v>589</v>
      </c>
      <c r="X71" s="292" t="s">
        <v>589</v>
      </c>
      <c r="Y71" s="292" t="s">
        <v>589</v>
      </c>
      <c r="Z71" s="292" t="s">
        <v>589</v>
      </c>
      <c r="AA71" s="292">
        <v>10</v>
      </c>
      <c r="AB71" s="292">
        <v>10</v>
      </c>
      <c r="AC71" s="289" t="s">
        <v>840</v>
      </c>
      <c r="AD71" s="292" t="s">
        <v>589</v>
      </c>
      <c r="AE71" s="292" t="s">
        <v>589</v>
      </c>
    </row>
    <row r="72" spans="1:31" s="280" customFormat="1" ht="110.25">
      <c r="A72" s="296" t="s">
        <v>561</v>
      </c>
      <c r="B72" s="269" t="s">
        <v>1058</v>
      </c>
      <c r="C72" s="276" t="s">
        <v>1090</v>
      </c>
      <c r="D72" s="292" t="s">
        <v>589</v>
      </c>
      <c r="E72" s="292" t="s">
        <v>841</v>
      </c>
      <c r="F72" s="292" t="s">
        <v>589</v>
      </c>
      <c r="G72" s="292">
        <v>2018</v>
      </c>
      <c r="H72" s="292" t="s">
        <v>589</v>
      </c>
      <c r="I72" s="292" t="s">
        <v>589</v>
      </c>
      <c r="J72" s="292" t="s">
        <v>589</v>
      </c>
      <c r="K72" s="292" t="s">
        <v>589</v>
      </c>
      <c r="L72" s="292" t="s">
        <v>839</v>
      </c>
      <c r="M72" s="292" t="s">
        <v>839</v>
      </c>
      <c r="N72" s="292" t="s">
        <v>839</v>
      </c>
      <c r="O72" s="292" t="s">
        <v>839</v>
      </c>
      <c r="P72" s="292" t="s">
        <v>589</v>
      </c>
      <c r="Q72" s="292" t="s">
        <v>589</v>
      </c>
      <c r="R72" s="292" t="s">
        <v>589</v>
      </c>
      <c r="S72" s="292" t="s">
        <v>589</v>
      </c>
      <c r="T72" s="292" t="s">
        <v>589</v>
      </c>
      <c r="U72" s="292" t="s">
        <v>589</v>
      </c>
      <c r="V72" s="292" t="s">
        <v>589</v>
      </c>
      <c r="W72" s="292" t="s">
        <v>589</v>
      </c>
      <c r="X72" s="292" t="s">
        <v>589</v>
      </c>
      <c r="Y72" s="292" t="s">
        <v>589</v>
      </c>
      <c r="Z72" s="292" t="s">
        <v>589</v>
      </c>
      <c r="AA72" s="292">
        <v>10</v>
      </c>
      <c r="AB72" s="292">
        <v>10</v>
      </c>
      <c r="AC72" s="289" t="s">
        <v>840</v>
      </c>
      <c r="AD72" s="292" t="s">
        <v>589</v>
      </c>
      <c r="AE72" s="292" t="s">
        <v>589</v>
      </c>
    </row>
    <row r="73" spans="1:31" s="280" customFormat="1" ht="110.25">
      <c r="A73" s="296" t="s">
        <v>561</v>
      </c>
      <c r="B73" s="269" t="s">
        <v>1059</v>
      </c>
      <c r="C73" s="276" t="s">
        <v>1091</v>
      </c>
      <c r="D73" s="292" t="s">
        <v>589</v>
      </c>
      <c r="E73" s="292" t="s">
        <v>841</v>
      </c>
      <c r="F73" s="292" t="s">
        <v>589</v>
      </c>
      <c r="G73" s="292">
        <v>2018</v>
      </c>
      <c r="H73" s="292" t="s">
        <v>589</v>
      </c>
      <c r="I73" s="292" t="s">
        <v>589</v>
      </c>
      <c r="J73" s="292" t="s">
        <v>589</v>
      </c>
      <c r="K73" s="292" t="s">
        <v>589</v>
      </c>
      <c r="L73" s="292" t="s">
        <v>839</v>
      </c>
      <c r="M73" s="292" t="s">
        <v>839</v>
      </c>
      <c r="N73" s="292" t="s">
        <v>839</v>
      </c>
      <c r="O73" s="292" t="s">
        <v>839</v>
      </c>
      <c r="P73" s="292" t="s">
        <v>589</v>
      </c>
      <c r="Q73" s="292" t="s">
        <v>589</v>
      </c>
      <c r="R73" s="292" t="s">
        <v>589</v>
      </c>
      <c r="S73" s="292" t="s">
        <v>589</v>
      </c>
      <c r="T73" s="292" t="s">
        <v>589</v>
      </c>
      <c r="U73" s="292" t="s">
        <v>589</v>
      </c>
      <c r="V73" s="292" t="s">
        <v>589</v>
      </c>
      <c r="W73" s="292" t="s">
        <v>589</v>
      </c>
      <c r="X73" s="292" t="s">
        <v>589</v>
      </c>
      <c r="Y73" s="292" t="s">
        <v>589</v>
      </c>
      <c r="Z73" s="292" t="s">
        <v>589</v>
      </c>
      <c r="AA73" s="292">
        <v>10</v>
      </c>
      <c r="AB73" s="292">
        <v>10</v>
      </c>
      <c r="AC73" s="289" t="s">
        <v>840</v>
      </c>
      <c r="AD73" s="292" t="s">
        <v>589</v>
      </c>
      <c r="AE73" s="292" t="s">
        <v>589</v>
      </c>
    </row>
    <row r="74" spans="1:31" s="280" customFormat="1" ht="110.25">
      <c r="A74" s="296" t="s">
        <v>561</v>
      </c>
      <c r="B74" s="269" t="s">
        <v>1060</v>
      </c>
      <c r="C74" s="276" t="s">
        <v>1092</v>
      </c>
      <c r="D74" s="292" t="s">
        <v>589</v>
      </c>
      <c r="E74" s="292" t="s">
        <v>841</v>
      </c>
      <c r="F74" s="292" t="s">
        <v>589</v>
      </c>
      <c r="G74" s="292">
        <v>2018</v>
      </c>
      <c r="H74" s="292" t="s">
        <v>589</v>
      </c>
      <c r="I74" s="292" t="s">
        <v>589</v>
      </c>
      <c r="J74" s="292" t="s">
        <v>589</v>
      </c>
      <c r="K74" s="292" t="s">
        <v>589</v>
      </c>
      <c r="L74" s="292" t="s">
        <v>839</v>
      </c>
      <c r="M74" s="292" t="s">
        <v>839</v>
      </c>
      <c r="N74" s="292" t="s">
        <v>839</v>
      </c>
      <c r="O74" s="292" t="s">
        <v>839</v>
      </c>
      <c r="P74" s="292" t="s">
        <v>589</v>
      </c>
      <c r="Q74" s="292" t="s">
        <v>589</v>
      </c>
      <c r="R74" s="292" t="s">
        <v>589</v>
      </c>
      <c r="S74" s="292" t="s">
        <v>589</v>
      </c>
      <c r="T74" s="292" t="s">
        <v>589</v>
      </c>
      <c r="U74" s="292" t="s">
        <v>589</v>
      </c>
      <c r="V74" s="292" t="s">
        <v>589</v>
      </c>
      <c r="W74" s="292" t="s">
        <v>589</v>
      </c>
      <c r="X74" s="292" t="s">
        <v>589</v>
      </c>
      <c r="Y74" s="292" t="s">
        <v>589</v>
      </c>
      <c r="Z74" s="292" t="s">
        <v>589</v>
      </c>
      <c r="AA74" s="292">
        <v>10</v>
      </c>
      <c r="AB74" s="292">
        <v>10</v>
      </c>
      <c r="AC74" s="289" t="s">
        <v>840</v>
      </c>
      <c r="AD74" s="292" t="s">
        <v>589</v>
      </c>
      <c r="AE74" s="292" t="s">
        <v>589</v>
      </c>
    </row>
    <row r="75" spans="1:31" s="280" customFormat="1" ht="110.25">
      <c r="A75" s="296" t="s">
        <v>561</v>
      </c>
      <c r="B75" s="269" t="s">
        <v>1061</v>
      </c>
      <c r="C75" s="276" t="s">
        <v>1093</v>
      </c>
      <c r="D75" s="292" t="s">
        <v>589</v>
      </c>
      <c r="E75" s="292" t="s">
        <v>841</v>
      </c>
      <c r="F75" s="292" t="s">
        <v>589</v>
      </c>
      <c r="G75" s="292">
        <v>2018</v>
      </c>
      <c r="H75" s="292" t="s">
        <v>589</v>
      </c>
      <c r="I75" s="292" t="s">
        <v>589</v>
      </c>
      <c r="J75" s="292" t="s">
        <v>589</v>
      </c>
      <c r="K75" s="292" t="s">
        <v>589</v>
      </c>
      <c r="L75" s="292" t="s">
        <v>839</v>
      </c>
      <c r="M75" s="292" t="s">
        <v>839</v>
      </c>
      <c r="N75" s="292" t="s">
        <v>839</v>
      </c>
      <c r="O75" s="292" t="s">
        <v>839</v>
      </c>
      <c r="P75" s="292" t="s">
        <v>589</v>
      </c>
      <c r="Q75" s="292" t="s">
        <v>589</v>
      </c>
      <c r="R75" s="292" t="s">
        <v>589</v>
      </c>
      <c r="S75" s="292" t="s">
        <v>589</v>
      </c>
      <c r="T75" s="292" t="s">
        <v>589</v>
      </c>
      <c r="U75" s="292" t="s">
        <v>589</v>
      </c>
      <c r="V75" s="292" t="s">
        <v>589</v>
      </c>
      <c r="W75" s="292" t="s">
        <v>589</v>
      </c>
      <c r="X75" s="292" t="s">
        <v>589</v>
      </c>
      <c r="Y75" s="292" t="s">
        <v>589</v>
      </c>
      <c r="Z75" s="292" t="s">
        <v>589</v>
      </c>
      <c r="AA75" s="292">
        <v>10</v>
      </c>
      <c r="AB75" s="292">
        <v>10</v>
      </c>
      <c r="AC75" s="289" t="s">
        <v>840</v>
      </c>
      <c r="AD75" s="292" t="s">
        <v>589</v>
      </c>
      <c r="AE75" s="292" t="s">
        <v>589</v>
      </c>
    </row>
    <row r="76" spans="1:31" s="280" customFormat="1" ht="110.25">
      <c r="A76" s="296" t="s">
        <v>561</v>
      </c>
      <c r="B76" s="269" t="s">
        <v>1062</v>
      </c>
      <c r="C76" s="276" t="s">
        <v>1094</v>
      </c>
      <c r="D76" s="292" t="s">
        <v>589</v>
      </c>
      <c r="E76" s="292" t="s">
        <v>841</v>
      </c>
      <c r="F76" s="292" t="s">
        <v>589</v>
      </c>
      <c r="G76" s="292">
        <v>2018</v>
      </c>
      <c r="H76" s="292" t="s">
        <v>589</v>
      </c>
      <c r="I76" s="292" t="s">
        <v>589</v>
      </c>
      <c r="J76" s="292" t="s">
        <v>589</v>
      </c>
      <c r="K76" s="292" t="s">
        <v>589</v>
      </c>
      <c r="L76" s="292" t="s">
        <v>839</v>
      </c>
      <c r="M76" s="292" t="s">
        <v>839</v>
      </c>
      <c r="N76" s="292" t="s">
        <v>839</v>
      </c>
      <c r="O76" s="292" t="s">
        <v>839</v>
      </c>
      <c r="P76" s="292" t="s">
        <v>589</v>
      </c>
      <c r="Q76" s="292" t="s">
        <v>589</v>
      </c>
      <c r="R76" s="292" t="s">
        <v>589</v>
      </c>
      <c r="S76" s="292" t="s">
        <v>589</v>
      </c>
      <c r="T76" s="292" t="s">
        <v>589</v>
      </c>
      <c r="U76" s="292" t="s">
        <v>589</v>
      </c>
      <c r="V76" s="292" t="s">
        <v>589</v>
      </c>
      <c r="W76" s="292" t="s">
        <v>589</v>
      </c>
      <c r="X76" s="292" t="s">
        <v>589</v>
      </c>
      <c r="Y76" s="292" t="s">
        <v>589</v>
      </c>
      <c r="Z76" s="292" t="s">
        <v>589</v>
      </c>
      <c r="AA76" s="292">
        <v>10</v>
      </c>
      <c r="AB76" s="292">
        <v>10</v>
      </c>
      <c r="AC76" s="289" t="s">
        <v>840</v>
      </c>
      <c r="AD76" s="292" t="s">
        <v>589</v>
      </c>
      <c r="AE76" s="292" t="s">
        <v>589</v>
      </c>
    </row>
    <row r="77" spans="1:31" s="280" customFormat="1" ht="110.25">
      <c r="A77" s="296" t="s">
        <v>561</v>
      </c>
      <c r="B77" s="269" t="s">
        <v>1063</v>
      </c>
      <c r="C77" s="276" t="s">
        <v>1095</v>
      </c>
      <c r="D77" s="292" t="s">
        <v>589</v>
      </c>
      <c r="E77" s="292" t="s">
        <v>841</v>
      </c>
      <c r="F77" s="292" t="s">
        <v>589</v>
      </c>
      <c r="G77" s="292">
        <v>2018</v>
      </c>
      <c r="H77" s="292" t="s">
        <v>589</v>
      </c>
      <c r="I77" s="292" t="s">
        <v>589</v>
      </c>
      <c r="J77" s="292" t="s">
        <v>589</v>
      </c>
      <c r="K77" s="292" t="s">
        <v>589</v>
      </c>
      <c r="L77" s="292" t="s">
        <v>839</v>
      </c>
      <c r="M77" s="292" t="s">
        <v>839</v>
      </c>
      <c r="N77" s="292" t="s">
        <v>839</v>
      </c>
      <c r="O77" s="292" t="s">
        <v>839</v>
      </c>
      <c r="P77" s="292" t="s">
        <v>589</v>
      </c>
      <c r="Q77" s="292" t="s">
        <v>589</v>
      </c>
      <c r="R77" s="292" t="s">
        <v>589</v>
      </c>
      <c r="S77" s="292" t="s">
        <v>589</v>
      </c>
      <c r="T77" s="292" t="s">
        <v>589</v>
      </c>
      <c r="U77" s="292" t="s">
        <v>589</v>
      </c>
      <c r="V77" s="292" t="s">
        <v>589</v>
      </c>
      <c r="W77" s="292" t="s">
        <v>589</v>
      </c>
      <c r="X77" s="292" t="s">
        <v>589</v>
      </c>
      <c r="Y77" s="292" t="s">
        <v>589</v>
      </c>
      <c r="Z77" s="292" t="s">
        <v>589</v>
      </c>
      <c r="AA77" s="292">
        <v>10</v>
      </c>
      <c r="AB77" s="292">
        <v>10</v>
      </c>
      <c r="AC77" s="289" t="s">
        <v>840</v>
      </c>
      <c r="AD77" s="292" t="s">
        <v>589</v>
      </c>
      <c r="AE77" s="292" t="s">
        <v>589</v>
      </c>
    </row>
    <row r="78" spans="1:31" s="280" customFormat="1" ht="110.25">
      <c r="A78" s="296" t="s">
        <v>561</v>
      </c>
      <c r="B78" s="269" t="s">
        <v>1064</v>
      </c>
      <c r="C78" s="276" t="s">
        <v>1096</v>
      </c>
      <c r="D78" s="292" t="s">
        <v>589</v>
      </c>
      <c r="E78" s="292" t="s">
        <v>841</v>
      </c>
      <c r="F78" s="292" t="s">
        <v>589</v>
      </c>
      <c r="G78" s="292">
        <v>2018</v>
      </c>
      <c r="H78" s="292" t="s">
        <v>589</v>
      </c>
      <c r="I78" s="292" t="s">
        <v>589</v>
      </c>
      <c r="J78" s="292" t="s">
        <v>589</v>
      </c>
      <c r="K78" s="292" t="s">
        <v>589</v>
      </c>
      <c r="L78" s="292" t="s">
        <v>839</v>
      </c>
      <c r="M78" s="292" t="s">
        <v>839</v>
      </c>
      <c r="N78" s="292" t="s">
        <v>839</v>
      </c>
      <c r="O78" s="292" t="s">
        <v>839</v>
      </c>
      <c r="P78" s="292" t="s">
        <v>589</v>
      </c>
      <c r="Q78" s="292" t="s">
        <v>589</v>
      </c>
      <c r="R78" s="292" t="s">
        <v>589</v>
      </c>
      <c r="S78" s="292" t="s">
        <v>589</v>
      </c>
      <c r="T78" s="292" t="s">
        <v>589</v>
      </c>
      <c r="U78" s="292" t="s">
        <v>589</v>
      </c>
      <c r="V78" s="292" t="s">
        <v>589</v>
      </c>
      <c r="W78" s="292" t="s">
        <v>589</v>
      </c>
      <c r="X78" s="292" t="s">
        <v>589</v>
      </c>
      <c r="Y78" s="292" t="s">
        <v>589</v>
      </c>
      <c r="Z78" s="292" t="s">
        <v>589</v>
      </c>
      <c r="AA78" s="292">
        <v>10</v>
      </c>
      <c r="AB78" s="292">
        <v>10</v>
      </c>
      <c r="AC78" s="289" t="s">
        <v>840</v>
      </c>
      <c r="AD78" s="292" t="s">
        <v>589</v>
      </c>
      <c r="AE78" s="292" t="s">
        <v>589</v>
      </c>
    </row>
    <row r="79" spans="1:31" s="280" customFormat="1" ht="110.25">
      <c r="A79" s="296" t="s">
        <v>561</v>
      </c>
      <c r="B79" s="269" t="s">
        <v>1065</v>
      </c>
      <c r="C79" s="276" t="s">
        <v>1097</v>
      </c>
      <c r="D79" s="292" t="s">
        <v>589</v>
      </c>
      <c r="E79" s="292" t="s">
        <v>841</v>
      </c>
      <c r="F79" s="292" t="s">
        <v>589</v>
      </c>
      <c r="G79" s="292">
        <v>2018</v>
      </c>
      <c r="H79" s="292" t="s">
        <v>589</v>
      </c>
      <c r="I79" s="292" t="s">
        <v>589</v>
      </c>
      <c r="J79" s="292" t="s">
        <v>589</v>
      </c>
      <c r="K79" s="292" t="s">
        <v>589</v>
      </c>
      <c r="L79" s="292" t="s">
        <v>839</v>
      </c>
      <c r="M79" s="292" t="s">
        <v>839</v>
      </c>
      <c r="N79" s="292" t="s">
        <v>839</v>
      </c>
      <c r="O79" s="292" t="s">
        <v>839</v>
      </c>
      <c r="P79" s="292" t="s">
        <v>589</v>
      </c>
      <c r="Q79" s="292" t="s">
        <v>589</v>
      </c>
      <c r="R79" s="292" t="s">
        <v>589</v>
      </c>
      <c r="S79" s="292" t="s">
        <v>589</v>
      </c>
      <c r="T79" s="292" t="s">
        <v>589</v>
      </c>
      <c r="U79" s="292" t="s">
        <v>589</v>
      </c>
      <c r="V79" s="292" t="s">
        <v>589</v>
      </c>
      <c r="W79" s="292" t="s">
        <v>589</v>
      </c>
      <c r="X79" s="292" t="s">
        <v>589</v>
      </c>
      <c r="Y79" s="292" t="s">
        <v>589</v>
      </c>
      <c r="Z79" s="292" t="s">
        <v>589</v>
      </c>
      <c r="AA79" s="292">
        <v>10</v>
      </c>
      <c r="AB79" s="292">
        <v>10</v>
      </c>
      <c r="AC79" s="289" t="s">
        <v>840</v>
      </c>
      <c r="AD79" s="292" t="s">
        <v>589</v>
      </c>
      <c r="AE79" s="292" t="s">
        <v>589</v>
      </c>
    </row>
    <row r="80" spans="1:31" s="280" customFormat="1" ht="110.25">
      <c r="A80" s="296" t="s">
        <v>561</v>
      </c>
      <c r="B80" s="269" t="s">
        <v>1017</v>
      </c>
      <c r="C80" s="276" t="s">
        <v>1098</v>
      </c>
      <c r="D80" s="292" t="s">
        <v>589</v>
      </c>
      <c r="E80" s="292" t="s">
        <v>841</v>
      </c>
      <c r="F80" s="292" t="s">
        <v>589</v>
      </c>
      <c r="G80" s="292">
        <v>2018</v>
      </c>
      <c r="H80" s="292" t="s">
        <v>589</v>
      </c>
      <c r="I80" s="292" t="s">
        <v>589</v>
      </c>
      <c r="J80" s="292" t="s">
        <v>589</v>
      </c>
      <c r="K80" s="292" t="s">
        <v>589</v>
      </c>
      <c r="L80" s="292" t="s">
        <v>839</v>
      </c>
      <c r="M80" s="292" t="s">
        <v>839</v>
      </c>
      <c r="N80" s="292" t="s">
        <v>839</v>
      </c>
      <c r="O80" s="292" t="s">
        <v>839</v>
      </c>
      <c r="P80" s="292" t="s">
        <v>589</v>
      </c>
      <c r="Q80" s="292" t="s">
        <v>589</v>
      </c>
      <c r="R80" s="292" t="s">
        <v>589</v>
      </c>
      <c r="S80" s="292" t="s">
        <v>589</v>
      </c>
      <c r="T80" s="292" t="s">
        <v>589</v>
      </c>
      <c r="U80" s="292" t="s">
        <v>589</v>
      </c>
      <c r="V80" s="292" t="s">
        <v>589</v>
      </c>
      <c r="W80" s="292" t="s">
        <v>589</v>
      </c>
      <c r="X80" s="292" t="s">
        <v>589</v>
      </c>
      <c r="Y80" s="292" t="s">
        <v>589</v>
      </c>
      <c r="Z80" s="292" t="s">
        <v>589</v>
      </c>
      <c r="AA80" s="292">
        <v>10</v>
      </c>
      <c r="AB80" s="292">
        <v>10</v>
      </c>
      <c r="AC80" s="289" t="s">
        <v>840</v>
      </c>
      <c r="AD80" s="292" t="s">
        <v>589</v>
      </c>
      <c r="AE80" s="292" t="s">
        <v>589</v>
      </c>
    </row>
    <row r="81" spans="1:31" s="280" customFormat="1" ht="110.25">
      <c r="A81" s="296" t="s">
        <v>561</v>
      </c>
      <c r="B81" s="269" t="s">
        <v>1066</v>
      </c>
      <c r="C81" s="276" t="s">
        <v>1099</v>
      </c>
      <c r="D81" s="292" t="s">
        <v>589</v>
      </c>
      <c r="E81" s="292" t="s">
        <v>841</v>
      </c>
      <c r="F81" s="292" t="s">
        <v>589</v>
      </c>
      <c r="G81" s="292">
        <v>2018</v>
      </c>
      <c r="H81" s="292" t="s">
        <v>589</v>
      </c>
      <c r="I81" s="292" t="s">
        <v>589</v>
      </c>
      <c r="J81" s="292" t="s">
        <v>589</v>
      </c>
      <c r="K81" s="292" t="s">
        <v>589</v>
      </c>
      <c r="L81" s="292" t="s">
        <v>839</v>
      </c>
      <c r="M81" s="292" t="s">
        <v>839</v>
      </c>
      <c r="N81" s="292" t="s">
        <v>839</v>
      </c>
      <c r="O81" s="292" t="s">
        <v>839</v>
      </c>
      <c r="P81" s="292" t="s">
        <v>589</v>
      </c>
      <c r="Q81" s="292" t="s">
        <v>589</v>
      </c>
      <c r="R81" s="292" t="s">
        <v>589</v>
      </c>
      <c r="S81" s="292" t="s">
        <v>589</v>
      </c>
      <c r="T81" s="292" t="s">
        <v>589</v>
      </c>
      <c r="U81" s="292" t="s">
        <v>589</v>
      </c>
      <c r="V81" s="292" t="s">
        <v>589</v>
      </c>
      <c r="W81" s="292" t="s">
        <v>589</v>
      </c>
      <c r="X81" s="292" t="s">
        <v>589</v>
      </c>
      <c r="Y81" s="292" t="s">
        <v>589</v>
      </c>
      <c r="Z81" s="292" t="s">
        <v>589</v>
      </c>
      <c r="AA81" s="292">
        <v>10</v>
      </c>
      <c r="AB81" s="292">
        <v>10</v>
      </c>
      <c r="AC81" s="289" t="s">
        <v>840</v>
      </c>
      <c r="AD81" s="292" t="s">
        <v>589</v>
      </c>
      <c r="AE81" s="292" t="s">
        <v>589</v>
      </c>
    </row>
    <row r="82" spans="1:31" s="280" customFormat="1" ht="110.25">
      <c r="A82" s="296" t="s">
        <v>561</v>
      </c>
      <c r="B82" s="269" t="s">
        <v>956</v>
      </c>
      <c r="C82" s="276" t="s">
        <v>1100</v>
      </c>
      <c r="D82" s="292" t="s">
        <v>589</v>
      </c>
      <c r="E82" s="292" t="s">
        <v>841</v>
      </c>
      <c r="F82" s="292" t="s">
        <v>589</v>
      </c>
      <c r="G82" s="292">
        <v>2018</v>
      </c>
      <c r="H82" s="292" t="s">
        <v>589</v>
      </c>
      <c r="I82" s="292" t="s">
        <v>589</v>
      </c>
      <c r="J82" s="292" t="s">
        <v>589</v>
      </c>
      <c r="K82" s="292" t="s">
        <v>589</v>
      </c>
      <c r="L82" s="292" t="s">
        <v>839</v>
      </c>
      <c r="M82" s="292" t="s">
        <v>839</v>
      </c>
      <c r="N82" s="292" t="s">
        <v>839</v>
      </c>
      <c r="O82" s="292" t="s">
        <v>839</v>
      </c>
      <c r="P82" s="292" t="s">
        <v>589</v>
      </c>
      <c r="Q82" s="292" t="s">
        <v>589</v>
      </c>
      <c r="R82" s="292" t="s">
        <v>589</v>
      </c>
      <c r="S82" s="292" t="s">
        <v>589</v>
      </c>
      <c r="T82" s="292" t="s">
        <v>589</v>
      </c>
      <c r="U82" s="292" t="s">
        <v>589</v>
      </c>
      <c r="V82" s="292" t="s">
        <v>589</v>
      </c>
      <c r="W82" s="292" t="s">
        <v>589</v>
      </c>
      <c r="X82" s="292" t="s">
        <v>589</v>
      </c>
      <c r="Y82" s="292" t="s">
        <v>589</v>
      </c>
      <c r="Z82" s="292" t="s">
        <v>589</v>
      </c>
      <c r="AA82" s="292">
        <v>10</v>
      </c>
      <c r="AB82" s="292">
        <v>10</v>
      </c>
      <c r="AC82" s="289" t="s">
        <v>840</v>
      </c>
      <c r="AD82" s="292" t="s">
        <v>589</v>
      </c>
      <c r="AE82" s="292" t="s">
        <v>589</v>
      </c>
    </row>
    <row r="83" spans="1:31" s="280" customFormat="1" ht="110.25">
      <c r="A83" s="296" t="s">
        <v>561</v>
      </c>
      <c r="B83" s="269" t="s">
        <v>1067</v>
      </c>
      <c r="C83" s="276" t="s">
        <v>1101</v>
      </c>
      <c r="D83" s="292" t="s">
        <v>589</v>
      </c>
      <c r="E83" s="292" t="s">
        <v>841</v>
      </c>
      <c r="F83" s="292" t="s">
        <v>589</v>
      </c>
      <c r="G83" s="292">
        <v>2018</v>
      </c>
      <c r="H83" s="292" t="s">
        <v>589</v>
      </c>
      <c r="I83" s="292" t="s">
        <v>589</v>
      </c>
      <c r="J83" s="292" t="s">
        <v>589</v>
      </c>
      <c r="K83" s="292" t="s">
        <v>589</v>
      </c>
      <c r="L83" s="292" t="s">
        <v>839</v>
      </c>
      <c r="M83" s="292" t="s">
        <v>839</v>
      </c>
      <c r="N83" s="292" t="s">
        <v>839</v>
      </c>
      <c r="O83" s="292" t="s">
        <v>839</v>
      </c>
      <c r="P83" s="292" t="s">
        <v>589</v>
      </c>
      <c r="Q83" s="292" t="s">
        <v>589</v>
      </c>
      <c r="R83" s="292" t="s">
        <v>589</v>
      </c>
      <c r="S83" s="292" t="s">
        <v>589</v>
      </c>
      <c r="T83" s="292" t="s">
        <v>589</v>
      </c>
      <c r="U83" s="292" t="s">
        <v>589</v>
      </c>
      <c r="V83" s="292" t="s">
        <v>589</v>
      </c>
      <c r="W83" s="292" t="s">
        <v>589</v>
      </c>
      <c r="X83" s="292" t="s">
        <v>589</v>
      </c>
      <c r="Y83" s="292" t="s">
        <v>589</v>
      </c>
      <c r="Z83" s="292" t="s">
        <v>589</v>
      </c>
      <c r="AA83" s="292">
        <v>10</v>
      </c>
      <c r="AB83" s="292">
        <v>10</v>
      </c>
      <c r="AC83" s="289" t="s">
        <v>840</v>
      </c>
      <c r="AD83" s="292" t="s">
        <v>589</v>
      </c>
      <c r="AE83" s="292" t="s">
        <v>589</v>
      </c>
    </row>
    <row r="84" spans="1:31" s="280" customFormat="1" ht="110.25">
      <c r="A84" s="296" t="s">
        <v>561</v>
      </c>
      <c r="B84" s="269" t="s">
        <v>1068</v>
      </c>
      <c r="C84" s="276" t="s">
        <v>1102</v>
      </c>
      <c r="D84" s="292" t="s">
        <v>589</v>
      </c>
      <c r="E84" s="292" t="s">
        <v>841</v>
      </c>
      <c r="F84" s="292" t="s">
        <v>589</v>
      </c>
      <c r="G84" s="292">
        <v>2018</v>
      </c>
      <c r="H84" s="292" t="s">
        <v>589</v>
      </c>
      <c r="I84" s="292" t="s">
        <v>589</v>
      </c>
      <c r="J84" s="292" t="s">
        <v>589</v>
      </c>
      <c r="K84" s="292" t="s">
        <v>589</v>
      </c>
      <c r="L84" s="292" t="s">
        <v>839</v>
      </c>
      <c r="M84" s="292" t="s">
        <v>839</v>
      </c>
      <c r="N84" s="292" t="s">
        <v>839</v>
      </c>
      <c r="O84" s="292" t="s">
        <v>839</v>
      </c>
      <c r="P84" s="292" t="s">
        <v>589</v>
      </c>
      <c r="Q84" s="292" t="s">
        <v>589</v>
      </c>
      <c r="R84" s="292" t="s">
        <v>589</v>
      </c>
      <c r="S84" s="292" t="s">
        <v>589</v>
      </c>
      <c r="T84" s="292" t="s">
        <v>589</v>
      </c>
      <c r="U84" s="292" t="s">
        <v>589</v>
      </c>
      <c r="V84" s="292" t="s">
        <v>589</v>
      </c>
      <c r="W84" s="292" t="s">
        <v>589</v>
      </c>
      <c r="X84" s="292" t="s">
        <v>589</v>
      </c>
      <c r="Y84" s="292" t="s">
        <v>589</v>
      </c>
      <c r="Z84" s="292" t="s">
        <v>589</v>
      </c>
      <c r="AA84" s="292">
        <v>10</v>
      </c>
      <c r="AB84" s="292">
        <v>10</v>
      </c>
      <c r="AC84" s="289" t="s">
        <v>840</v>
      </c>
      <c r="AD84" s="292" t="s">
        <v>589</v>
      </c>
      <c r="AE84" s="292" t="s">
        <v>589</v>
      </c>
    </row>
    <row r="85" spans="1:31" s="280" customFormat="1" ht="110.25">
      <c r="A85" s="296" t="s">
        <v>561</v>
      </c>
      <c r="B85" s="269" t="s">
        <v>1069</v>
      </c>
      <c r="C85" s="276" t="s">
        <v>1103</v>
      </c>
      <c r="D85" s="292" t="s">
        <v>589</v>
      </c>
      <c r="E85" s="292" t="s">
        <v>841</v>
      </c>
      <c r="F85" s="292" t="s">
        <v>589</v>
      </c>
      <c r="G85" s="292">
        <v>2018</v>
      </c>
      <c r="H85" s="292" t="s">
        <v>589</v>
      </c>
      <c r="I85" s="292" t="s">
        <v>589</v>
      </c>
      <c r="J85" s="292" t="s">
        <v>589</v>
      </c>
      <c r="K85" s="292" t="s">
        <v>589</v>
      </c>
      <c r="L85" s="292" t="s">
        <v>839</v>
      </c>
      <c r="M85" s="292" t="s">
        <v>839</v>
      </c>
      <c r="N85" s="292" t="s">
        <v>839</v>
      </c>
      <c r="O85" s="292" t="s">
        <v>839</v>
      </c>
      <c r="P85" s="292" t="s">
        <v>589</v>
      </c>
      <c r="Q85" s="292" t="s">
        <v>589</v>
      </c>
      <c r="R85" s="292" t="s">
        <v>589</v>
      </c>
      <c r="S85" s="292" t="s">
        <v>589</v>
      </c>
      <c r="T85" s="292" t="s">
        <v>589</v>
      </c>
      <c r="U85" s="292" t="s">
        <v>589</v>
      </c>
      <c r="V85" s="292" t="s">
        <v>589</v>
      </c>
      <c r="W85" s="292" t="s">
        <v>589</v>
      </c>
      <c r="X85" s="292" t="s">
        <v>589</v>
      </c>
      <c r="Y85" s="292" t="s">
        <v>589</v>
      </c>
      <c r="Z85" s="292" t="s">
        <v>589</v>
      </c>
      <c r="AA85" s="292">
        <v>10</v>
      </c>
      <c r="AB85" s="292">
        <v>10</v>
      </c>
      <c r="AC85" s="289" t="s">
        <v>840</v>
      </c>
      <c r="AD85" s="292" t="s">
        <v>589</v>
      </c>
      <c r="AE85" s="292" t="s">
        <v>589</v>
      </c>
    </row>
    <row r="86" spans="1:31" s="280" customFormat="1" ht="110.25">
      <c r="A86" s="296" t="s">
        <v>561</v>
      </c>
      <c r="B86" s="269" t="s">
        <v>1070</v>
      </c>
      <c r="C86" s="276" t="s">
        <v>1104</v>
      </c>
      <c r="D86" s="292" t="s">
        <v>589</v>
      </c>
      <c r="E86" s="292" t="s">
        <v>841</v>
      </c>
      <c r="F86" s="292" t="s">
        <v>589</v>
      </c>
      <c r="G86" s="292">
        <v>2018</v>
      </c>
      <c r="H86" s="292" t="s">
        <v>589</v>
      </c>
      <c r="I86" s="292" t="s">
        <v>589</v>
      </c>
      <c r="J86" s="292" t="s">
        <v>589</v>
      </c>
      <c r="K86" s="292" t="s">
        <v>589</v>
      </c>
      <c r="L86" s="292" t="s">
        <v>839</v>
      </c>
      <c r="M86" s="292" t="s">
        <v>839</v>
      </c>
      <c r="N86" s="292" t="s">
        <v>839</v>
      </c>
      <c r="O86" s="292" t="s">
        <v>839</v>
      </c>
      <c r="P86" s="292" t="s">
        <v>589</v>
      </c>
      <c r="Q86" s="292" t="s">
        <v>589</v>
      </c>
      <c r="R86" s="292" t="s">
        <v>589</v>
      </c>
      <c r="S86" s="292" t="s">
        <v>589</v>
      </c>
      <c r="T86" s="292" t="s">
        <v>589</v>
      </c>
      <c r="U86" s="292" t="s">
        <v>589</v>
      </c>
      <c r="V86" s="292" t="s">
        <v>589</v>
      </c>
      <c r="W86" s="292" t="s">
        <v>589</v>
      </c>
      <c r="X86" s="292" t="s">
        <v>589</v>
      </c>
      <c r="Y86" s="292" t="s">
        <v>589</v>
      </c>
      <c r="Z86" s="292" t="s">
        <v>589</v>
      </c>
      <c r="AA86" s="292">
        <v>10</v>
      </c>
      <c r="AB86" s="292">
        <v>10</v>
      </c>
      <c r="AC86" s="289" t="s">
        <v>840</v>
      </c>
      <c r="AD86" s="292" t="s">
        <v>589</v>
      </c>
      <c r="AE86" s="292" t="s">
        <v>589</v>
      </c>
    </row>
    <row r="87" spans="1:31" s="211" customFormat="1" ht="63">
      <c r="A87" s="165" t="s">
        <v>519</v>
      </c>
      <c r="B87" s="166" t="s">
        <v>669</v>
      </c>
      <c r="C87" s="188" t="s">
        <v>589</v>
      </c>
      <c r="D87" s="188" t="s">
        <v>589</v>
      </c>
      <c r="E87" s="188" t="s">
        <v>589</v>
      </c>
      <c r="F87" s="188" t="s">
        <v>589</v>
      </c>
      <c r="G87" s="188" t="s">
        <v>589</v>
      </c>
      <c r="H87" s="188" t="s">
        <v>589</v>
      </c>
      <c r="I87" s="188" t="s">
        <v>589</v>
      </c>
      <c r="J87" s="188" t="s">
        <v>589</v>
      </c>
      <c r="K87" s="188" t="s">
        <v>589</v>
      </c>
      <c r="L87" s="188" t="s">
        <v>589</v>
      </c>
      <c r="M87" s="188" t="s">
        <v>589</v>
      </c>
      <c r="N87" s="188" t="s">
        <v>589</v>
      </c>
      <c r="O87" s="188" t="s">
        <v>589</v>
      </c>
      <c r="P87" s="188" t="s">
        <v>589</v>
      </c>
      <c r="Q87" s="188" t="s">
        <v>589</v>
      </c>
      <c r="R87" s="188" t="s">
        <v>589</v>
      </c>
      <c r="S87" s="188" t="s">
        <v>589</v>
      </c>
      <c r="T87" s="188" t="s">
        <v>589</v>
      </c>
      <c r="U87" s="188" t="s">
        <v>589</v>
      </c>
      <c r="V87" s="188" t="s">
        <v>589</v>
      </c>
      <c r="W87" s="188" t="s">
        <v>589</v>
      </c>
      <c r="X87" s="188" t="s">
        <v>589</v>
      </c>
      <c r="Y87" s="188" t="s">
        <v>589</v>
      </c>
      <c r="Z87" s="188" t="s">
        <v>589</v>
      </c>
      <c r="AA87" s="188" t="s">
        <v>589</v>
      </c>
      <c r="AB87" s="188" t="s">
        <v>589</v>
      </c>
      <c r="AC87" s="188" t="s">
        <v>589</v>
      </c>
      <c r="AD87" s="188" t="s">
        <v>589</v>
      </c>
      <c r="AE87" s="188" t="s">
        <v>589</v>
      </c>
    </row>
    <row r="88" spans="1:31" s="211" customFormat="1" ht="47.25">
      <c r="A88" s="165" t="s">
        <v>564</v>
      </c>
      <c r="B88" s="166" t="s">
        <v>670</v>
      </c>
      <c r="C88" s="188" t="s">
        <v>589</v>
      </c>
      <c r="D88" s="188" t="s">
        <v>589</v>
      </c>
      <c r="E88" s="188" t="s">
        <v>589</v>
      </c>
      <c r="F88" s="188" t="s">
        <v>589</v>
      </c>
      <c r="G88" s="188" t="s">
        <v>589</v>
      </c>
      <c r="H88" s="188" t="s">
        <v>589</v>
      </c>
      <c r="I88" s="188" t="s">
        <v>589</v>
      </c>
      <c r="J88" s="188" t="s">
        <v>589</v>
      </c>
      <c r="K88" s="188" t="s">
        <v>589</v>
      </c>
      <c r="L88" s="188" t="s">
        <v>589</v>
      </c>
      <c r="M88" s="188" t="s">
        <v>589</v>
      </c>
      <c r="N88" s="188" t="s">
        <v>589</v>
      </c>
      <c r="O88" s="188" t="s">
        <v>589</v>
      </c>
      <c r="P88" s="188" t="s">
        <v>589</v>
      </c>
      <c r="Q88" s="188" t="s">
        <v>589</v>
      </c>
      <c r="R88" s="188" t="s">
        <v>589</v>
      </c>
      <c r="S88" s="188" t="s">
        <v>589</v>
      </c>
      <c r="T88" s="188" t="s">
        <v>589</v>
      </c>
      <c r="U88" s="188" t="s">
        <v>589</v>
      </c>
      <c r="V88" s="188" t="s">
        <v>589</v>
      </c>
      <c r="W88" s="188" t="s">
        <v>589</v>
      </c>
      <c r="X88" s="188" t="s">
        <v>589</v>
      </c>
      <c r="Y88" s="188" t="s">
        <v>589</v>
      </c>
      <c r="Z88" s="188" t="s">
        <v>589</v>
      </c>
      <c r="AA88" s="188" t="s">
        <v>589</v>
      </c>
      <c r="AB88" s="188" t="s">
        <v>589</v>
      </c>
      <c r="AC88" s="188" t="s">
        <v>589</v>
      </c>
      <c r="AD88" s="188" t="s">
        <v>589</v>
      </c>
      <c r="AE88" s="188" t="s">
        <v>589</v>
      </c>
    </row>
    <row r="89" spans="1:31" ht="63">
      <c r="A89" s="165" t="s">
        <v>565</v>
      </c>
      <c r="B89" s="166" t="s">
        <v>671</v>
      </c>
      <c r="C89" s="188" t="s">
        <v>589</v>
      </c>
      <c r="D89" s="188" t="s">
        <v>589</v>
      </c>
      <c r="E89" s="188" t="s">
        <v>589</v>
      </c>
      <c r="F89" s="188" t="s">
        <v>589</v>
      </c>
      <c r="G89" s="188" t="s">
        <v>589</v>
      </c>
      <c r="H89" s="188" t="s">
        <v>589</v>
      </c>
      <c r="I89" s="188" t="s">
        <v>589</v>
      </c>
      <c r="J89" s="188" t="s">
        <v>589</v>
      </c>
      <c r="K89" s="188" t="s">
        <v>589</v>
      </c>
      <c r="L89" s="188" t="s">
        <v>589</v>
      </c>
      <c r="M89" s="188" t="s">
        <v>589</v>
      </c>
      <c r="N89" s="188" t="s">
        <v>589</v>
      </c>
      <c r="O89" s="188" t="s">
        <v>589</v>
      </c>
      <c r="P89" s="188" t="s">
        <v>589</v>
      </c>
      <c r="Q89" s="188" t="s">
        <v>589</v>
      </c>
      <c r="R89" s="188" t="s">
        <v>589</v>
      </c>
      <c r="S89" s="188" t="s">
        <v>589</v>
      </c>
      <c r="T89" s="188" t="s">
        <v>589</v>
      </c>
      <c r="U89" s="188" t="s">
        <v>589</v>
      </c>
      <c r="V89" s="188" t="s">
        <v>589</v>
      </c>
      <c r="W89" s="188" t="s">
        <v>589</v>
      </c>
      <c r="X89" s="188" t="s">
        <v>589</v>
      </c>
      <c r="Y89" s="188" t="s">
        <v>589</v>
      </c>
      <c r="Z89" s="188" t="s">
        <v>589</v>
      </c>
      <c r="AA89" s="188" t="s">
        <v>589</v>
      </c>
      <c r="AB89" s="188" t="s">
        <v>589</v>
      </c>
      <c r="AC89" s="188" t="s">
        <v>589</v>
      </c>
      <c r="AD89" s="188" t="s">
        <v>589</v>
      </c>
      <c r="AE89" s="188" t="s">
        <v>589</v>
      </c>
    </row>
    <row r="90" spans="1:31" s="211" customFormat="1" ht="121.15" customHeight="1">
      <c r="A90" s="219" t="s">
        <v>565</v>
      </c>
      <c r="B90" s="223" t="s">
        <v>817</v>
      </c>
      <c r="C90" s="225" t="s">
        <v>852</v>
      </c>
      <c r="D90" s="224" t="s">
        <v>589</v>
      </c>
      <c r="E90" s="224" t="s">
        <v>772</v>
      </c>
      <c r="F90" s="224" t="s">
        <v>589</v>
      </c>
      <c r="G90" s="224">
        <v>2017</v>
      </c>
      <c r="H90" s="224" t="s">
        <v>589</v>
      </c>
      <c r="I90" s="224" t="s">
        <v>589</v>
      </c>
      <c r="J90" s="224" t="s">
        <v>589</v>
      </c>
      <c r="K90" s="224" t="s">
        <v>589</v>
      </c>
      <c r="L90" s="224" t="s">
        <v>771</v>
      </c>
      <c r="M90" s="224" t="s">
        <v>771</v>
      </c>
      <c r="N90" s="224" t="s">
        <v>771</v>
      </c>
      <c r="O90" s="224" t="s">
        <v>771</v>
      </c>
      <c r="P90" s="221" t="s">
        <v>589</v>
      </c>
      <c r="Q90" s="238" t="s">
        <v>589</v>
      </c>
      <c r="R90" s="238" t="s">
        <v>589</v>
      </c>
      <c r="S90" s="238" t="s">
        <v>589</v>
      </c>
      <c r="T90" s="238" t="s">
        <v>589</v>
      </c>
      <c r="U90" s="238" t="s">
        <v>589</v>
      </c>
      <c r="V90" s="238" t="s">
        <v>589</v>
      </c>
      <c r="W90" s="238" t="s">
        <v>589</v>
      </c>
      <c r="X90" s="238" t="s">
        <v>589</v>
      </c>
      <c r="Y90" s="238" t="s">
        <v>589</v>
      </c>
      <c r="Z90" s="238" t="s">
        <v>589</v>
      </c>
      <c r="AA90" s="224">
        <v>0.4</v>
      </c>
      <c r="AB90" s="224">
        <v>0.4</v>
      </c>
      <c r="AC90" s="220" t="s">
        <v>812</v>
      </c>
      <c r="AD90" s="224" t="s">
        <v>771</v>
      </c>
      <c r="AE90" s="224" t="s">
        <v>771</v>
      </c>
    </row>
    <row r="91" spans="1:31" s="211" customFormat="1" ht="126">
      <c r="A91" s="219" t="s">
        <v>565</v>
      </c>
      <c r="B91" s="223" t="s">
        <v>818</v>
      </c>
      <c r="C91" s="225" t="s">
        <v>853</v>
      </c>
      <c r="D91" s="224" t="s">
        <v>589</v>
      </c>
      <c r="E91" s="224" t="s">
        <v>772</v>
      </c>
      <c r="F91" s="224" t="s">
        <v>589</v>
      </c>
      <c r="G91" s="224">
        <v>2017</v>
      </c>
      <c r="H91" s="224" t="s">
        <v>589</v>
      </c>
      <c r="I91" s="224" t="s">
        <v>589</v>
      </c>
      <c r="J91" s="224" t="s">
        <v>589</v>
      </c>
      <c r="K91" s="224" t="s">
        <v>589</v>
      </c>
      <c r="L91" s="224" t="s">
        <v>771</v>
      </c>
      <c r="M91" s="224" t="s">
        <v>771</v>
      </c>
      <c r="N91" s="224" t="s">
        <v>771</v>
      </c>
      <c r="O91" s="224" t="s">
        <v>771</v>
      </c>
      <c r="P91" s="221" t="s">
        <v>589</v>
      </c>
      <c r="Q91" s="238" t="s">
        <v>589</v>
      </c>
      <c r="R91" s="238" t="s">
        <v>589</v>
      </c>
      <c r="S91" s="238" t="s">
        <v>589</v>
      </c>
      <c r="T91" s="238" t="s">
        <v>589</v>
      </c>
      <c r="U91" s="238" t="s">
        <v>589</v>
      </c>
      <c r="V91" s="238" t="s">
        <v>589</v>
      </c>
      <c r="W91" s="238" t="s">
        <v>589</v>
      </c>
      <c r="X91" s="238" t="s">
        <v>589</v>
      </c>
      <c r="Y91" s="238" t="s">
        <v>589</v>
      </c>
      <c r="Z91" s="238" t="s">
        <v>589</v>
      </c>
      <c r="AA91" s="224">
        <v>0.4</v>
      </c>
      <c r="AB91" s="224">
        <v>0.4</v>
      </c>
      <c r="AC91" s="220" t="s">
        <v>812</v>
      </c>
      <c r="AD91" s="224" t="s">
        <v>771</v>
      </c>
      <c r="AE91" s="224" t="s">
        <v>771</v>
      </c>
    </row>
    <row r="92" spans="1:31" s="211" customFormat="1" ht="126">
      <c r="A92" s="219" t="s">
        <v>565</v>
      </c>
      <c r="B92" s="223" t="s">
        <v>819</v>
      </c>
      <c r="C92" s="225" t="s">
        <v>854</v>
      </c>
      <c r="D92" s="224" t="s">
        <v>589</v>
      </c>
      <c r="E92" s="224" t="s">
        <v>772</v>
      </c>
      <c r="F92" s="224" t="s">
        <v>589</v>
      </c>
      <c r="G92" s="224">
        <v>2017</v>
      </c>
      <c r="H92" s="224" t="s">
        <v>589</v>
      </c>
      <c r="I92" s="224" t="s">
        <v>589</v>
      </c>
      <c r="J92" s="224" t="s">
        <v>589</v>
      </c>
      <c r="K92" s="224" t="s">
        <v>589</v>
      </c>
      <c r="L92" s="224" t="s">
        <v>771</v>
      </c>
      <c r="M92" s="224" t="s">
        <v>771</v>
      </c>
      <c r="N92" s="224" t="s">
        <v>771</v>
      </c>
      <c r="O92" s="224" t="s">
        <v>771</v>
      </c>
      <c r="P92" s="221" t="s">
        <v>589</v>
      </c>
      <c r="Q92" s="238" t="s">
        <v>589</v>
      </c>
      <c r="R92" s="238" t="s">
        <v>589</v>
      </c>
      <c r="S92" s="238" t="s">
        <v>589</v>
      </c>
      <c r="T92" s="238" t="s">
        <v>589</v>
      </c>
      <c r="U92" s="238" t="s">
        <v>589</v>
      </c>
      <c r="V92" s="238" t="s">
        <v>589</v>
      </c>
      <c r="W92" s="238" t="s">
        <v>589</v>
      </c>
      <c r="X92" s="238" t="s">
        <v>589</v>
      </c>
      <c r="Y92" s="238" t="s">
        <v>589</v>
      </c>
      <c r="Z92" s="238" t="s">
        <v>589</v>
      </c>
      <c r="AA92" s="224">
        <v>0.4</v>
      </c>
      <c r="AB92" s="224">
        <v>0.4</v>
      </c>
      <c r="AC92" s="220" t="s">
        <v>812</v>
      </c>
      <c r="AD92" s="224" t="s">
        <v>771</v>
      </c>
      <c r="AE92" s="224" t="s">
        <v>771</v>
      </c>
    </row>
    <row r="93" spans="1:31" s="211" customFormat="1" ht="126">
      <c r="A93" s="219" t="s">
        <v>565</v>
      </c>
      <c r="B93" s="223" t="s">
        <v>820</v>
      </c>
      <c r="C93" s="225" t="s">
        <v>855</v>
      </c>
      <c r="D93" s="224" t="s">
        <v>589</v>
      </c>
      <c r="E93" s="224" t="s">
        <v>772</v>
      </c>
      <c r="F93" s="224" t="s">
        <v>589</v>
      </c>
      <c r="G93" s="224">
        <v>2017</v>
      </c>
      <c r="H93" s="224" t="s">
        <v>589</v>
      </c>
      <c r="I93" s="224" t="s">
        <v>589</v>
      </c>
      <c r="J93" s="224" t="s">
        <v>589</v>
      </c>
      <c r="K93" s="224" t="s">
        <v>589</v>
      </c>
      <c r="L93" s="224" t="s">
        <v>771</v>
      </c>
      <c r="M93" s="224" t="s">
        <v>771</v>
      </c>
      <c r="N93" s="224" t="s">
        <v>771</v>
      </c>
      <c r="O93" s="224" t="s">
        <v>771</v>
      </c>
      <c r="P93" s="221" t="s">
        <v>589</v>
      </c>
      <c r="Q93" s="238" t="s">
        <v>589</v>
      </c>
      <c r="R93" s="238" t="s">
        <v>589</v>
      </c>
      <c r="S93" s="238" t="s">
        <v>589</v>
      </c>
      <c r="T93" s="238" t="s">
        <v>589</v>
      </c>
      <c r="U93" s="238" t="s">
        <v>589</v>
      </c>
      <c r="V93" s="238" t="s">
        <v>589</v>
      </c>
      <c r="W93" s="238" t="s">
        <v>589</v>
      </c>
      <c r="X93" s="238" t="s">
        <v>589</v>
      </c>
      <c r="Y93" s="238" t="s">
        <v>589</v>
      </c>
      <c r="Z93" s="238" t="s">
        <v>589</v>
      </c>
      <c r="AA93" s="224">
        <v>0.4</v>
      </c>
      <c r="AB93" s="224">
        <v>0.4</v>
      </c>
      <c r="AC93" s="220" t="s">
        <v>812</v>
      </c>
      <c r="AD93" s="224" t="s">
        <v>771</v>
      </c>
      <c r="AE93" s="224" t="s">
        <v>771</v>
      </c>
    </row>
    <row r="94" spans="1:31" s="211" customFormat="1" ht="126">
      <c r="A94" s="219" t="s">
        <v>565</v>
      </c>
      <c r="B94" s="223" t="s">
        <v>985</v>
      </c>
      <c r="C94" s="225" t="s">
        <v>856</v>
      </c>
      <c r="D94" s="224" t="s">
        <v>589</v>
      </c>
      <c r="E94" s="224" t="s">
        <v>772</v>
      </c>
      <c r="F94" s="224" t="s">
        <v>589</v>
      </c>
      <c r="G94" s="224">
        <v>2018</v>
      </c>
      <c r="H94" s="224" t="s">
        <v>589</v>
      </c>
      <c r="I94" s="224" t="s">
        <v>589</v>
      </c>
      <c r="J94" s="224" t="s">
        <v>589</v>
      </c>
      <c r="K94" s="224" t="s">
        <v>589</v>
      </c>
      <c r="L94" s="224" t="s">
        <v>771</v>
      </c>
      <c r="M94" s="224" t="s">
        <v>771</v>
      </c>
      <c r="N94" s="224" t="s">
        <v>771</v>
      </c>
      <c r="O94" s="224" t="s">
        <v>771</v>
      </c>
      <c r="P94" s="221" t="s">
        <v>589</v>
      </c>
      <c r="Q94" s="238" t="s">
        <v>589</v>
      </c>
      <c r="R94" s="238" t="s">
        <v>589</v>
      </c>
      <c r="S94" s="238" t="s">
        <v>589</v>
      </c>
      <c r="T94" s="238" t="s">
        <v>589</v>
      </c>
      <c r="U94" s="238" t="s">
        <v>589</v>
      </c>
      <c r="V94" s="238" t="s">
        <v>589</v>
      </c>
      <c r="W94" s="238" t="s">
        <v>589</v>
      </c>
      <c r="X94" s="238" t="s">
        <v>589</v>
      </c>
      <c r="Y94" s="238" t="s">
        <v>589</v>
      </c>
      <c r="Z94" s="238" t="s">
        <v>589</v>
      </c>
      <c r="AA94" s="224">
        <v>10</v>
      </c>
      <c r="AB94" s="224">
        <v>10</v>
      </c>
      <c r="AC94" s="220" t="s">
        <v>812</v>
      </c>
      <c r="AD94" s="224" t="s">
        <v>771</v>
      </c>
      <c r="AE94" s="224" t="s">
        <v>771</v>
      </c>
    </row>
    <row r="95" spans="1:31" s="211" customFormat="1" ht="126">
      <c r="A95" s="219" t="s">
        <v>565</v>
      </c>
      <c r="B95" s="223" t="s">
        <v>821</v>
      </c>
      <c r="C95" s="225" t="s">
        <v>857</v>
      </c>
      <c r="D95" s="224" t="s">
        <v>589</v>
      </c>
      <c r="E95" s="224" t="s">
        <v>772</v>
      </c>
      <c r="F95" s="224" t="s">
        <v>589</v>
      </c>
      <c r="G95" s="224">
        <v>2017</v>
      </c>
      <c r="H95" s="224" t="s">
        <v>589</v>
      </c>
      <c r="I95" s="224" t="s">
        <v>589</v>
      </c>
      <c r="J95" s="224" t="s">
        <v>589</v>
      </c>
      <c r="K95" s="224" t="s">
        <v>589</v>
      </c>
      <c r="L95" s="224" t="s">
        <v>771</v>
      </c>
      <c r="M95" s="224" t="s">
        <v>771</v>
      </c>
      <c r="N95" s="224" t="s">
        <v>771</v>
      </c>
      <c r="O95" s="224" t="s">
        <v>771</v>
      </c>
      <c r="P95" s="221" t="s">
        <v>589</v>
      </c>
      <c r="Q95" s="238" t="s">
        <v>589</v>
      </c>
      <c r="R95" s="238" t="s">
        <v>589</v>
      </c>
      <c r="S95" s="238" t="s">
        <v>589</v>
      </c>
      <c r="T95" s="238" t="s">
        <v>589</v>
      </c>
      <c r="U95" s="238" t="s">
        <v>589</v>
      </c>
      <c r="V95" s="238" t="s">
        <v>589</v>
      </c>
      <c r="W95" s="238" t="s">
        <v>589</v>
      </c>
      <c r="X95" s="238" t="s">
        <v>589</v>
      </c>
      <c r="Y95" s="238" t="s">
        <v>589</v>
      </c>
      <c r="Z95" s="238" t="s">
        <v>589</v>
      </c>
      <c r="AA95" s="224" t="s">
        <v>988</v>
      </c>
      <c r="AB95" s="224" t="s">
        <v>988</v>
      </c>
      <c r="AC95" s="220" t="s">
        <v>812</v>
      </c>
      <c r="AD95" s="224" t="s">
        <v>771</v>
      </c>
      <c r="AE95" s="224" t="s">
        <v>771</v>
      </c>
    </row>
    <row r="96" spans="1:31" s="211" customFormat="1" ht="126">
      <c r="A96" s="219" t="s">
        <v>565</v>
      </c>
      <c r="B96" s="223" t="s">
        <v>989</v>
      </c>
      <c r="C96" s="225" t="s">
        <v>990</v>
      </c>
      <c r="D96" s="224" t="s">
        <v>589</v>
      </c>
      <c r="E96" s="224" t="s">
        <v>772</v>
      </c>
      <c r="F96" s="224" t="s">
        <v>589</v>
      </c>
      <c r="G96" s="224">
        <v>2017</v>
      </c>
      <c r="H96" s="224" t="s">
        <v>589</v>
      </c>
      <c r="I96" s="224" t="s">
        <v>589</v>
      </c>
      <c r="J96" s="224" t="s">
        <v>589</v>
      </c>
      <c r="K96" s="224" t="s">
        <v>589</v>
      </c>
      <c r="L96" s="224" t="s">
        <v>771</v>
      </c>
      <c r="M96" s="224" t="s">
        <v>771</v>
      </c>
      <c r="N96" s="224" t="s">
        <v>771</v>
      </c>
      <c r="O96" s="224" t="s">
        <v>771</v>
      </c>
      <c r="P96" s="221" t="s">
        <v>589</v>
      </c>
      <c r="Q96" s="238" t="s">
        <v>589</v>
      </c>
      <c r="R96" s="238" t="s">
        <v>589</v>
      </c>
      <c r="S96" s="238" t="s">
        <v>589</v>
      </c>
      <c r="T96" s="238" t="s">
        <v>589</v>
      </c>
      <c r="U96" s="238" t="s">
        <v>589</v>
      </c>
      <c r="V96" s="238" t="s">
        <v>589</v>
      </c>
      <c r="W96" s="238" t="s">
        <v>589</v>
      </c>
      <c r="X96" s="238" t="s">
        <v>589</v>
      </c>
      <c r="Y96" s="238" t="s">
        <v>589</v>
      </c>
      <c r="Z96" s="238" t="s">
        <v>589</v>
      </c>
      <c r="AA96" s="224">
        <v>0.4</v>
      </c>
      <c r="AB96" s="224">
        <v>0.4</v>
      </c>
      <c r="AC96" s="220" t="s">
        <v>812</v>
      </c>
      <c r="AD96" s="224" t="s">
        <v>771</v>
      </c>
      <c r="AE96" s="224" t="s">
        <v>771</v>
      </c>
    </row>
    <row r="97" spans="1:31" s="211" customFormat="1" ht="126">
      <c r="A97" s="219" t="s">
        <v>565</v>
      </c>
      <c r="B97" s="223" t="s">
        <v>822</v>
      </c>
      <c r="C97" s="225" t="s">
        <v>858</v>
      </c>
      <c r="D97" s="224" t="s">
        <v>589</v>
      </c>
      <c r="E97" s="224" t="s">
        <v>772</v>
      </c>
      <c r="F97" s="224" t="s">
        <v>589</v>
      </c>
      <c r="G97" s="224">
        <v>2017</v>
      </c>
      <c r="H97" s="224" t="s">
        <v>589</v>
      </c>
      <c r="I97" s="224" t="s">
        <v>589</v>
      </c>
      <c r="J97" s="224" t="s">
        <v>589</v>
      </c>
      <c r="K97" s="224" t="s">
        <v>589</v>
      </c>
      <c r="L97" s="224" t="s">
        <v>771</v>
      </c>
      <c r="M97" s="224" t="s">
        <v>771</v>
      </c>
      <c r="N97" s="224" t="s">
        <v>771</v>
      </c>
      <c r="O97" s="224" t="s">
        <v>771</v>
      </c>
      <c r="P97" s="221" t="s">
        <v>589</v>
      </c>
      <c r="Q97" s="238" t="s">
        <v>589</v>
      </c>
      <c r="R97" s="238" t="s">
        <v>589</v>
      </c>
      <c r="S97" s="238" t="s">
        <v>589</v>
      </c>
      <c r="T97" s="238" t="s">
        <v>589</v>
      </c>
      <c r="U97" s="238" t="s">
        <v>589</v>
      </c>
      <c r="V97" s="238" t="s">
        <v>589</v>
      </c>
      <c r="W97" s="238" t="s">
        <v>589</v>
      </c>
      <c r="X97" s="238" t="s">
        <v>589</v>
      </c>
      <c r="Y97" s="238" t="s">
        <v>589</v>
      </c>
      <c r="Z97" s="238" t="s">
        <v>589</v>
      </c>
      <c r="AA97" s="224">
        <v>0.4</v>
      </c>
      <c r="AB97" s="224">
        <v>0.4</v>
      </c>
      <c r="AC97" s="220" t="s">
        <v>812</v>
      </c>
      <c r="AD97" s="224" t="s">
        <v>771</v>
      </c>
      <c r="AE97" s="224" t="s">
        <v>771</v>
      </c>
    </row>
    <row r="98" spans="1:31" s="211" customFormat="1" ht="126">
      <c r="A98" s="219" t="s">
        <v>565</v>
      </c>
      <c r="B98" s="223" t="s">
        <v>823</v>
      </c>
      <c r="C98" s="225" t="s">
        <v>859</v>
      </c>
      <c r="D98" s="224" t="s">
        <v>589</v>
      </c>
      <c r="E98" s="224" t="s">
        <v>772</v>
      </c>
      <c r="F98" s="224" t="s">
        <v>589</v>
      </c>
      <c r="G98" s="224">
        <v>2017</v>
      </c>
      <c r="H98" s="224" t="s">
        <v>589</v>
      </c>
      <c r="I98" s="224" t="s">
        <v>589</v>
      </c>
      <c r="J98" s="224" t="s">
        <v>589</v>
      </c>
      <c r="K98" s="224" t="s">
        <v>589</v>
      </c>
      <c r="L98" s="224" t="s">
        <v>771</v>
      </c>
      <c r="M98" s="224" t="s">
        <v>771</v>
      </c>
      <c r="N98" s="224" t="s">
        <v>771</v>
      </c>
      <c r="O98" s="224" t="s">
        <v>771</v>
      </c>
      <c r="P98" s="221" t="s">
        <v>589</v>
      </c>
      <c r="Q98" s="238" t="s">
        <v>589</v>
      </c>
      <c r="R98" s="238" t="s">
        <v>589</v>
      </c>
      <c r="S98" s="238" t="s">
        <v>589</v>
      </c>
      <c r="T98" s="238" t="s">
        <v>589</v>
      </c>
      <c r="U98" s="238" t="s">
        <v>589</v>
      </c>
      <c r="V98" s="238" t="s">
        <v>589</v>
      </c>
      <c r="W98" s="238" t="s">
        <v>589</v>
      </c>
      <c r="X98" s="238" t="s">
        <v>589</v>
      </c>
      <c r="Y98" s="238" t="s">
        <v>589</v>
      </c>
      <c r="Z98" s="238" t="s">
        <v>589</v>
      </c>
      <c r="AA98" s="224">
        <v>0.4</v>
      </c>
      <c r="AB98" s="224">
        <v>0.4</v>
      </c>
      <c r="AC98" s="220" t="s">
        <v>812</v>
      </c>
      <c r="AD98" s="224" t="s">
        <v>771</v>
      </c>
      <c r="AE98" s="224" t="s">
        <v>771</v>
      </c>
    </row>
    <row r="99" spans="1:31" s="211" customFormat="1" ht="126">
      <c r="A99" s="219" t="s">
        <v>565</v>
      </c>
      <c r="B99" s="223" t="s">
        <v>824</v>
      </c>
      <c r="C99" s="225" t="s">
        <v>860</v>
      </c>
      <c r="D99" s="224" t="s">
        <v>589</v>
      </c>
      <c r="E99" s="224" t="s">
        <v>772</v>
      </c>
      <c r="F99" s="224" t="s">
        <v>589</v>
      </c>
      <c r="G99" s="224">
        <v>2017</v>
      </c>
      <c r="H99" s="224" t="s">
        <v>589</v>
      </c>
      <c r="I99" s="224" t="s">
        <v>589</v>
      </c>
      <c r="J99" s="224" t="s">
        <v>589</v>
      </c>
      <c r="K99" s="224" t="s">
        <v>589</v>
      </c>
      <c r="L99" s="224" t="s">
        <v>771</v>
      </c>
      <c r="M99" s="224" t="s">
        <v>771</v>
      </c>
      <c r="N99" s="224" t="s">
        <v>771</v>
      </c>
      <c r="O99" s="224" t="s">
        <v>771</v>
      </c>
      <c r="P99" s="221" t="s">
        <v>589</v>
      </c>
      <c r="Q99" s="238" t="s">
        <v>589</v>
      </c>
      <c r="R99" s="238" t="s">
        <v>589</v>
      </c>
      <c r="S99" s="238" t="s">
        <v>589</v>
      </c>
      <c r="T99" s="238" t="s">
        <v>589</v>
      </c>
      <c r="U99" s="238" t="s">
        <v>589</v>
      </c>
      <c r="V99" s="238" t="s">
        <v>589</v>
      </c>
      <c r="W99" s="238" t="s">
        <v>589</v>
      </c>
      <c r="X99" s="238" t="s">
        <v>589</v>
      </c>
      <c r="Y99" s="238" t="s">
        <v>589</v>
      </c>
      <c r="Z99" s="238" t="s">
        <v>589</v>
      </c>
      <c r="AA99" s="224">
        <v>0.4</v>
      </c>
      <c r="AB99" s="224">
        <v>0.4</v>
      </c>
      <c r="AC99" s="220" t="s">
        <v>812</v>
      </c>
      <c r="AD99" s="224" t="s">
        <v>771</v>
      </c>
      <c r="AE99" s="224" t="s">
        <v>771</v>
      </c>
    </row>
    <row r="100" spans="1:31" s="211" customFormat="1" ht="126">
      <c r="A100" s="219" t="s">
        <v>565</v>
      </c>
      <c r="B100" s="223" t="s">
        <v>991</v>
      </c>
      <c r="C100" s="225" t="s">
        <v>992</v>
      </c>
      <c r="D100" s="224" t="s">
        <v>589</v>
      </c>
      <c r="E100" s="224" t="s">
        <v>772</v>
      </c>
      <c r="F100" s="224" t="s">
        <v>589</v>
      </c>
      <c r="G100" s="224">
        <v>2017</v>
      </c>
      <c r="H100" s="224" t="s">
        <v>589</v>
      </c>
      <c r="I100" s="224" t="s">
        <v>589</v>
      </c>
      <c r="J100" s="224" t="s">
        <v>589</v>
      </c>
      <c r="K100" s="224" t="s">
        <v>589</v>
      </c>
      <c r="L100" s="224" t="s">
        <v>771</v>
      </c>
      <c r="M100" s="224" t="s">
        <v>771</v>
      </c>
      <c r="N100" s="224" t="s">
        <v>771</v>
      </c>
      <c r="O100" s="224" t="s">
        <v>771</v>
      </c>
      <c r="P100" s="221" t="s">
        <v>589</v>
      </c>
      <c r="Q100" s="238" t="s">
        <v>589</v>
      </c>
      <c r="R100" s="238" t="s">
        <v>589</v>
      </c>
      <c r="S100" s="238" t="s">
        <v>589</v>
      </c>
      <c r="T100" s="238" t="s">
        <v>589</v>
      </c>
      <c r="U100" s="238" t="s">
        <v>589</v>
      </c>
      <c r="V100" s="238" t="s">
        <v>589</v>
      </c>
      <c r="W100" s="238" t="s">
        <v>589</v>
      </c>
      <c r="X100" s="238" t="s">
        <v>589</v>
      </c>
      <c r="Y100" s="238" t="s">
        <v>589</v>
      </c>
      <c r="Z100" s="238" t="s">
        <v>589</v>
      </c>
      <c r="AA100" s="224">
        <v>0.4</v>
      </c>
      <c r="AB100" s="224">
        <v>0.4</v>
      </c>
      <c r="AC100" s="220" t="s">
        <v>812</v>
      </c>
      <c r="AD100" s="224" t="s">
        <v>771</v>
      </c>
      <c r="AE100" s="224" t="s">
        <v>771</v>
      </c>
    </row>
    <row r="101" spans="1:31" s="211" customFormat="1" ht="126">
      <c r="A101" s="219" t="s">
        <v>565</v>
      </c>
      <c r="B101" s="223" t="s">
        <v>825</v>
      </c>
      <c r="C101" s="225" t="s">
        <v>861</v>
      </c>
      <c r="D101" s="224" t="s">
        <v>589</v>
      </c>
      <c r="E101" s="224" t="s">
        <v>772</v>
      </c>
      <c r="F101" s="224" t="s">
        <v>589</v>
      </c>
      <c r="G101" s="224">
        <v>2017</v>
      </c>
      <c r="H101" s="224" t="s">
        <v>589</v>
      </c>
      <c r="I101" s="224" t="s">
        <v>589</v>
      </c>
      <c r="J101" s="224" t="s">
        <v>589</v>
      </c>
      <c r="K101" s="224" t="s">
        <v>589</v>
      </c>
      <c r="L101" s="224" t="s">
        <v>771</v>
      </c>
      <c r="M101" s="224" t="s">
        <v>771</v>
      </c>
      <c r="N101" s="224" t="s">
        <v>771</v>
      </c>
      <c r="O101" s="224" t="s">
        <v>771</v>
      </c>
      <c r="P101" s="221" t="s">
        <v>589</v>
      </c>
      <c r="Q101" s="238" t="s">
        <v>589</v>
      </c>
      <c r="R101" s="238" t="s">
        <v>589</v>
      </c>
      <c r="S101" s="238" t="s">
        <v>589</v>
      </c>
      <c r="T101" s="238" t="s">
        <v>589</v>
      </c>
      <c r="U101" s="238" t="s">
        <v>589</v>
      </c>
      <c r="V101" s="238" t="s">
        <v>589</v>
      </c>
      <c r="W101" s="238" t="s">
        <v>589</v>
      </c>
      <c r="X101" s="238" t="s">
        <v>589</v>
      </c>
      <c r="Y101" s="238" t="s">
        <v>589</v>
      </c>
      <c r="Z101" s="238" t="s">
        <v>589</v>
      </c>
      <c r="AA101" s="224">
        <v>0.4</v>
      </c>
      <c r="AB101" s="224">
        <v>0.4</v>
      </c>
      <c r="AC101" s="220" t="s">
        <v>812</v>
      </c>
      <c r="AD101" s="224" t="s">
        <v>771</v>
      </c>
      <c r="AE101" s="224" t="s">
        <v>771</v>
      </c>
    </row>
    <row r="102" spans="1:31" s="211" customFormat="1" ht="126">
      <c r="A102" s="219" t="s">
        <v>565</v>
      </c>
      <c r="B102" s="223" t="s">
        <v>826</v>
      </c>
      <c r="C102" s="225" t="s">
        <v>862</v>
      </c>
      <c r="D102" s="224" t="s">
        <v>589</v>
      </c>
      <c r="E102" s="224" t="s">
        <v>772</v>
      </c>
      <c r="F102" s="224" t="s">
        <v>589</v>
      </c>
      <c r="G102" s="224">
        <v>2017</v>
      </c>
      <c r="H102" s="224" t="s">
        <v>589</v>
      </c>
      <c r="I102" s="224" t="s">
        <v>589</v>
      </c>
      <c r="J102" s="224" t="s">
        <v>589</v>
      </c>
      <c r="K102" s="224" t="s">
        <v>589</v>
      </c>
      <c r="L102" s="224" t="s">
        <v>771</v>
      </c>
      <c r="M102" s="224" t="s">
        <v>771</v>
      </c>
      <c r="N102" s="224" t="s">
        <v>771</v>
      </c>
      <c r="O102" s="224" t="s">
        <v>771</v>
      </c>
      <c r="P102" s="221" t="s">
        <v>589</v>
      </c>
      <c r="Q102" s="238" t="s">
        <v>589</v>
      </c>
      <c r="R102" s="238" t="s">
        <v>589</v>
      </c>
      <c r="S102" s="238" t="s">
        <v>589</v>
      </c>
      <c r="T102" s="238" t="s">
        <v>589</v>
      </c>
      <c r="U102" s="238" t="s">
        <v>589</v>
      </c>
      <c r="V102" s="238" t="s">
        <v>589</v>
      </c>
      <c r="W102" s="238" t="s">
        <v>589</v>
      </c>
      <c r="X102" s="238" t="s">
        <v>589</v>
      </c>
      <c r="Y102" s="238" t="s">
        <v>589</v>
      </c>
      <c r="Z102" s="238" t="s">
        <v>589</v>
      </c>
      <c r="AA102" s="224">
        <v>0.4</v>
      </c>
      <c r="AB102" s="224">
        <v>0.4</v>
      </c>
      <c r="AC102" s="220" t="s">
        <v>812</v>
      </c>
      <c r="AD102" s="224" t="s">
        <v>771</v>
      </c>
      <c r="AE102" s="224" t="s">
        <v>771</v>
      </c>
    </row>
    <row r="103" spans="1:31" s="211" customFormat="1" ht="126">
      <c r="A103" s="219" t="s">
        <v>565</v>
      </c>
      <c r="B103" s="223" t="s">
        <v>993</v>
      </c>
      <c r="C103" s="225" t="s">
        <v>994</v>
      </c>
      <c r="D103" s="224" t="s">
        <v>589</v>
      </c>
      <c r="E103" s="224" t="s">
        <v>772</v>
      </c>
      <c r="F103" s="224" t="s">
        <v>589</v>
      </c>
      <c r="G103" s="224">
        <v>2017</v>
      </c>
      <c r="H103" s="224" t="s">
        <v>589</v>
      </c>
      <c r="I103" s="224" t="s">
        <v>589</v>
      </c>
      <c r="J103" s="224" t="s">
        <v>589</v>
      </c>
      <c r="K103" s="224" t="s">
        <v>589</v>
      </c>
      <c r="L103" s="224" t="s">
        <v>771</v>
      </c>
      <c r="M103" s="224" t="s">
        <v>771</v>
      </c>
      <c r="N103" s="224" t="s">
        <v>771</v>
      </c>
      <c r="O103" s="224" t="s">
        <v>771</v>
      </c>
      <c r="P103" s="221" t="s">
        <v>589</v>
      </c>
      <c r="Q103" s="238" t="s">
        <v>589</v>
      </c>
      <c r="R103" s="238" t="s">
        <v>589</v>
      </c>
      <c r="S103" s="238" t="s">
        <v>589</v>
      </c>
      <c r="T103" s="238" t="s">
        <v>589</v>
      </c>
      <c r="U103" s="238" t="s">
        <v>589</v>
      </c>
      <c r="V103" s="238" t="s">
        <v>589</v>
      </c>
      <c r="W103" s="238" t="s">
        <v>589</v>
      </c>
      <c r="X103" s="238" t="s">
        <v>589</v>
      </c>
      <c r="Y103" s="238" t="s">
        <v>589</v>
      </c>
      <c r="Z103" s="238" t="s">
        <v>589</v>
      </c>
      <c r="AA103" s="224">
        <v>0.4</v>
      </c>
      <c r="AB103" s="224">
        <v>0.4</v>
      </c>
      <c r="AC103" s="220" t="s">
        <v>812</v>
      </c>
      <c r="AD103" s="224" t="s">
        <v>771</v>
      </c>
      <c r="AE103" s="224" t="s">
        <v>771</v>
      </c>
    </row>
    <row r="104" spans="1:31" s="211" customFormat="1" ht="126">
      <c r="A104" s="219" t="s">
        <v>565</v>
      </c>
      <c r="B104" s="223" t="s">
        <v>902</v>
      </c>
      <c r="C104" s="225" t="s">
        <v>863</v>
      </c>
      <c r="D104" s="224" t="s">
        <v>589</v>
      </c>
      <c r="E104" s="224" t="s">
        <v>772</v>
      </c>
      <c r="F104" s="224" t="s">
        <v>589</v>
      </c>
      <c r="G104" s="224">
        <v>2017</v>
      </c>
      <c r="H104" s="224" t="s">
        <v>589</v>
      </c>
      <c r="I104" s="224" t="s">
        <v>589</v>
      </c>
      <c r="J104" s="224" t="s">
        <v>589</v>
      </c>
      <c r="K104" s="224" t="s">
        <v>589</v>
      </c>
      <c r="L104" s="224" t="s">
        <v>771</v>
      </c>
      <c r="M104" s="224" t="s">
        <v>771</v>
      </c>
      <c r="N104" s="224" t="s">
        <v>771</v>
      </c>
      <c r="O104" s="224" t="s">
        <v>771</v>
      </c>
      <c r="P104" s="221" t="s">
        <v>589</v>
      </c>
      <c r="Q104" s="238" t="s">
        <v>589</v>
      </c>
      <c r="R104" s="238" t="s">
        <v>589</v>
      </c>
      <c r="S104" s="238" t="s">
        <v>589</v>
      </c>
      <c r="T104" s="238" t="s">
        <v>589</v>
      </c>
      <c r="U104" s="238" t="s">
        <v>589</v>
      </c>
      <c r="V104" s="238" t="s">
        <v>589</v>
      </c>
      <c r="W104" s="238" t="s">
        <v>589</v>
      </c>
      <c r="X104" s="238" t="s">
        <v>589</v>
      </c>
      <c r="Y104" s="238" t="s">
        <v>589</v>
      </c>
      <c r="Z104" s="238" t="s">
        <v>589</v>
      </c>
      <c r="AA104" s="224">
        <v>0.4</v>
      </c>
      <c r="AB104" s="224">
        <v>0.4</v>
      </c>
      <c r="AC104" s="220" t="s">
        <v>812</v>
      </c>
      <c r="AD104" s="224" t="s">
        <v>771</v>
      </c>
      <c r="AE104" s="224" t="s">
        <v>771</v>
      </c>
    </row>
    <row r="105" spans="1:31" s="211" customFormat="1" ht="126">
      <c r="A105" s="219" t="s">
        <v>565</v>
      </c>
      <c r="B105" s="223" t="s">
        <v>827</v>
      </c>
      <c r="C105" s="225" t="s">
        <v>864</v>
      </c>
      <c r="D105" s="224" t="s">
        <v>589</v>
      </c>
      <c r="E105" s="224" t="s">
        <v>772</v>
      </c>
      <c r="F105" s="224" t="s">
        <v>589</v>
      </c>
      <c r="G105" s="224">
        <v>2017</v>
      </c>
      <c r="H105" s="224" t="s">
        <v>589</v>
      </c>
      <c r="I105" s="224" t="s">
        <v>589</v>
      </c>
      <c r="J105" s="224" t="s">
        <v>589</v>
      </c>
      <c r="K105" s="224" t="s">
        <v>589</v>
      </c>
      <c r="L105" s="224" t="s">
        <v>771</v>
      </c>
      <c r="M105" s="224" t="s">
        <v>771</v>
      </c>
      <c r="N105" s="224" t="s">
        <v>771</v>
      </c>
      <c r="O105" s="224" t="s">
        <v>771</v>
      </c>
      <c r="P105" s="221" t="s">
        <v>589</v>
      </c>
      <c r="Q105" s="238" t="s">
        <v>589</v>
      </c>
      <c r="R105" s="238" t="s">
        <v>589</v>
      </c>
      <c r="S105" s="238" t="s">
        <v>589</v>
      </c>
      <c r="T105" s="238" t="s">
        <v>589</v>
      </c>
      <c r="U105" s="238" t="s">
        <v>589</v>
      </c>
      <c r="V105" s="238" t="s">
        <v>589</v>
      </c>
      <c r="W105" s="238" t="s">
        <v>589</v>
      </c>
      <c r="X105" s="238" t="s">
        <v>589</v>
      </c>
      <c r="Y105" s="238" t="s">
        <v>589</v>
      </c>
      <c r="Z105" s="238" t="s">
        <v>589</v>
      </c>
      <c r="AA105" s="224">
        <v>0.4</v>
      </c>
      <c r="AB105" s="224">
        <v>0.4</v>
      </c>
      <c r="AC105" s="220" t="s">
        <v>812</v>
      </c>
      <c r="AD105" s="224" t="s">
        <v>771</v>
      </c>
      <c r="AE105" s="224" t="s">
        <v>771</v>
      </c>
    </row>
    <row r="106" spans="1:31" s="211" customFormat="1" ht="126">
      <c r="A106" s="219" t="s">
        <v>565</v>
      </c>
      <c r="B106" s="223" t="s">
        <v>828</v>
      </c>
      <c r="C106" s="225" t="s">
        <v>865</v>
      </c>
      <c r="D106" s="224" t="s">
        <v>589</v>
      </c>
      <c r="E106" s="224" t="s">
        <v>772</v>
      </c>
      <c r="F106" s="224" t="s">
        <v>589</v>
      </c>
      <c r="G106" s="224">
        <v>2017</v>
      </c>
      <c r="H106" s="224" t="s">
        <v>589</v>
      </c>
      <c r="I106" s="224" t="s">
        <v>589</v>
      </c>
      <c r="J106" s="224" t="s">
        <v>589</v>
      </c>
      <c r="K106" s="224" t="s">
        <v>589</v>
      </c>
      <c r="L106" s="224" t="s">
        <v>771</v>
      </c>
      <c r="M106" s="224" t="s">
        <v>771</v>
      </c>
      <c r="N106" s="224" t="s">
        <v>771</v>
      </c>
      <c r="O106" s="224" t="s">
        <v>771</v>
      </c>
      <c r="P106" s="221" t="s">
        <v>589</v>
      </c>
      <c r="Q106" s="238" t="s">
        <v>589</v>
      </c>
      <c r="R106" s="238" t="s">
        <v>589</v>
      </c>
      <c r="S106" s="238" t="s">
        <v>589</v>
      </c>
      <c r="T106" s="238" t="s">
        <v>589</v>
      </c>
      <c r="U106" s="238" t="s">
        <v>589</v>
      </c>
      <c r="V106" s="238" t="s">
        <v>589</v>
      </c>
      <c r="W106" s="238" t="s">
        <v>589</v>
      </c>
      <c r="X106" s="238" t="s">
        <v>589</v>
      </c>
      <c r="Y106" s="238" t="s">
        <v>589</v>
      </c>
      <c r="Z106" s="238" t="s">
        <v>589</v>
      </c>
      <c r="AA106" s="224">
        <v>0.4</v>
      </c>
      <c r="AB106" s="224">
        <v>0.4</v>
      </c>
      <c r="AC106" s="220" t="s">
        <v>812</v>
      </c>
      <c r="AD106" s="224" t="s">
        <v>771</v>
      </c>
      <c r="AE106" s="224" t="s">
        <v>771</v>
      </c>
    </row>
    <row r="107" spans="1:31" s="211" customFormat="1" ht="126">
      <c r="A107" s="219" t="s">
        <v>565</v>
      </c>
      <c r="B107" s="223" t="s">
        <v>903</v>
      </c>
      <c r="C107" s="225" t="s">
        <v>866</v>
      </c>
      <c r="D107" s="224" t="s">
        <v>589</v>
      </c>
      <c r="E107" s="224" t="s">
        <v>772</v>
      </c>
      <c r="F107" s="224" t="s">
        <v>589</v>
      </c>
      <c r="G107" s="224">
        <v>2017</v>
      </c>
      <c r="H107" s="224" t="s">
        <v>589</v>
      </c>
      <c r="I107" s="224" t="s">
        <v>589</v>
      </c>
      <c r="J107" s="224" t="s">
        <v>589</v>
      </c>
      <c r="K107" s="224" t="s">
        <v>589</v>
      </c>
      <c r="L107" s="224" t="s">
        <v>771</v>
      </c>
      <c r="M107" s="224" t="s">
        <v>771</v>
      </c>
      <c r="N107" s="224" t="s">
        <v>771</v>
      </c>
      <c r="O107" s="224" t="s">
        <v>771</v>
      </c>
      <c r="P107" s="221" t="s">
        <v>589</v>
      </c>
      <c r="Q107" s="238" t="s">
        <v>589</v>
      </c>
      <c r="R107" s="238" t="s">
        <v>589</v>
      </c>
      <c r="S107" s="238" t="s">
        <v>589</v>
      </c>
      <c r="T107" s="238" t="s">
        <v>589</v>
      </c>
      <c r="U107" s="238" t="s">
        <v>589</v>
      </c>
      <c r="V107" s="238" t="s">
        <v>589</v>
      </c>
      <c r="W107" s="238" t="s">
        <v>589</v>
      </c>
      <c r="X107" s="238" t="s">
        <v>589</v>
      </c>
      <c r="Y107" s="238" t="s">
        <v>589</v>
      </c>
      <c r="Z107" s="238" t="s">
        <v>589</v>
      </c>
      <c r="AA107" s="224">
        <v>0.4</v>
      </c>
      <c r="AB107" s="224">
        <v>0.4</v>
      </c>
      <c r="AC107" s="220" t="s">
        <v>812</v>
      </c>
      <c r="AD107" s="224" t="s">
        <v>771</v>
      </c>
      <c r="AE107" s="224" t="s">
        <v>771</v>
      </c>
    </row>
    <row r="108" spans="1:31" s="211" customFormat="1" ht="126">
      <c r="A108" s="219" t="s">
        <v>565</v>
      </c>
      <c r="B108" s="223" t="s">
        <v>829</v>
      </c>
      <c r="C108" s="225" t="s">
        <v>867</v>
      </c>
      <c r="D108" s="224" t="s">
        <v>589</v>
      </c>
      <c r="E108" s="224" t="s">
        <v>772</v>
      </c>
      <c r="F108" s="224" t="s">
        <v>589</v>
      </c>
      <c r="G108" s="224">
        <v>2017</v>
      </c>
      <c r="H108" s="224" t="s">
        <v>589</v>
      </c>
      <c r="I108" s="224" t="s">
        <v>589</v>
      </c>
      <c r="J108" s="224" t="s">
        <v>589</v>
      </c>
      <c r="K108" s="224" t="s">
        <v>589</v>
      </c>
      <c r="L108" s="224" t="s">
        <v>771</v>
      </c>
      <c r="M108" s="224" t="s">
        <v>771</v>
      </c>
      <c r="N108" s="224" t="s">
        <v>771</v>
      </c>
      <c r="O108" s="224" t="s">
        <v>771</v>
      </c>
      <c r="P108" s="221" t="s">
        <v>589</v>
      </c>
      <c r="Q108" s="238" t="s">
        <v>589</v>
      </c>
      <c r="R108" s="238" t="s">
        <v>589</v>
      </c>
      <c r="S108" s="238" t="s">
        <v>589</v>
      </c>
      <c r="T108" s="238" t="s">
        <v>589</v>
      </c>
      <c r="U108" s="238" t="s">
        <v>589</v>
      </c>
      <c r="V108" s="238" t="s">
        <v>589</v>
      </c>
      <c r="W108" s="238" t="s">
        <v>589</v>
      </c>
      <c r="X108" s="238" t="s">
        <v>589</v>
      </c>
      <c r="Y108" s="238" t="s">
        <v>589</v>
      </c>
      <c r="Z108" s="238" t="s">
        <v>589</v>
      </c>
      <c r="AA108" s="224">
        <v>0.4</v>
      </c>
      <c r="AB108" s="224">
        <v>0.4</v>
      </c>
      <c r="AC108" s="220" t="s">
        <v>812</v>
      </c>
      <c r="AD108" s="224" t="s">
        <v>771</v>
      </c>
      <c r="AE108" s="224" t="s">
        <v>771</v>
      </c>
    </row>
    <row r="109" spans="1:31" s="211" customFormat="1" ht="126">
      <c r="A109" s="219" t="s">
        <v>565</v>
      </c>
      <c r="B109" s="223" t="s">
        <v>830</v>
      </c>
      <c r="C109" s="225" t="s">
        <v>868</v>
      </c>
      <c r="D109" s="224" t="s">
        <v>589</v>
      </c>
      <c r="E109" s="224" t="s">
        <v>772</v>
      </c>
      <c r="F109" s="224" t="s">
        <v>589</v>
      </c>
      <c r="G109" s="224">
        <v>2017</v>
      </c>
      <c r="H109" s="224" t="s">
        <v>589</v>
      </c>
      <c r="I109" s="224" t="s">
        <v>589</v>
      </c>
      <c r="J109" s="224" t="s">
        <v>589</v>
      </c>
      <c r="K109" s="224" t="s">
        <v>589</v>
      </c>
      <c r="L109" s="224" t="s">
        <v>771</v>
      </c>
      <c r="M109" s="224" t="s">
        <v>771</v>
      </c>
      <c r="N109" s="224" t="s">
        <v>771</v>
      </c>
      <c r="O109" s="224" t="s">
        <v>771</v>
      </c>
      <c r="P109" s="221" t="s">
        <v>589</v>
      </c>
      <c r="Q109" s="238" t="s">
        <v>589</v>
      </c>
      <c r="R109" s="238" t="s">
        <v>589</v>
      </c>
      <c r="S109" s="238" t="s">
        <v>589</v>
      </c>
      <c r="T109" s="238" t="s">
        <v>589</v>
      </c>
      <c r="U109" s="238" t="s">
        <v>589</v>
      </c>
      <c r="V109" s="238" t="s">
        <v>589</v>
      </c>
      <c r="W109" s="238" t="s">
        <v>589</v>
      </c>
      <c r="X109" s="238" t="s">
        <v>589</v>
      </c>
      <c r="Y109" s="238" t="s">
        <v>589</v>
      </c>
      <c r="Z109" s="238" t="s">
        <v>589</v>
      </c>
      <c r="AA109" s="224">
        <v>0.4</v>
      </c>
      <c r="AB109" s="224">
        <v>0.4</v>
      </c>
      <c r="AC109" s="220" t="s">
        <v>812</v>
      </c>
      <c r="AD109" s="224" t="s">
        <v>771</v>
      </c>
      <c r="AE109" s="224" t="s">
        <v>771</v>
      </c>
    </row>
    <row r="110" spans="1:31" s="211" customFormat="1" ht="126">
      <c r="A110" s="219" t="s">
        <v>565</v>
      </c>
      <c r="B110" s="223" t="s">
        <v>831</v>
      </c>
      <c r="C110" s="225" t="s">
        <v>869</v>
      </c>
      <c r="D110" s="224" t="s">
        <v>589</v>
      </c>
      <c r="E110" s="224" t="s">
        <v>772</v>
      </c>
      <c r="F110" s="224" t="s">
        <v>589</v>
      </c>
      <c r="G110" s="224">
        <v>2017</v>
      </c>
      <c r="H110" s="224" t="s">
        <v>589</v>
      </c>
      <c r="I110" s="224" t="s">
        <v>589</v>
      </c>
      <c r="J110" s="224" t="s">
        <v>589</v>
      </c>
      <c r="K110" s="224" t="s">
        <v>589</v>
      </c>
      <c r="L110" s="224" t="s">
        <v>771</v>
      </c>
      <c r="M110" s="224" t="s">
        <v>771</v>
      </c>
      <c r="N110" s="224" t="s">
        <v>771</v>
      </c>
      <c r="O110" s="224" t="s">
        <v>771</v>
      </c>
      <c r="P110" s="221" t="s">
        <v>589</v>
      </c>
      <c r="Q110" s="238" t="s">
        <v>589</v>
      </c>
      <c r="R110" s="238" t="s">
        <v>589</v>
      </c>
      <c r="S110" s="238" t="s">
        <v>589</v>
      </c>
      <c r="T110" s="238" t="s">
        <v>589</v>
      </c>
      <c r="U110" s="238" t="s">
        <v>589</v>
      </c>
      <c r="V110" s="238" t="s">
        <v>589</v>
      </c>
      <c r="W110" s="238" t="s">
        <v>589</v>
      </c>
      <c r="X110" s="238" t="s">
        <v>589</v>
      </c>
      <c r="Y110" s="238" t="s">
        <v>589</v>
      </c>
      <c r="Z110" s="238" t="s">
        <v>589</v>
      </c>
      <c r="AA110" s="224">
        <v>0.4</v>
      </c>
      <c r="AB110" s="224">
        <v>0.4</v>
      </c>
      <c r="AC110" s="220" t="s">
        <v>812</v>
      </c>
      <c r="AD110" s="224" t="s">
        <v>771</v>
      </c>
      <c r="AE110" s="224" t="s">
        <v>771</v>
      </c>
    </row>
    <row r="111" spans="1:31" s="211" customFormat="1" ht="126">
      <c r="A111" s="219" t="s">
        <v>565</v>
      </c>
      <c r="B111" s="223" t="s">
        <v>832</v>
      </c>
      <c r="C111" s="225" t="s">
        <v>870</v>
      </c>
      <c r="D111" s="224" t="s">
        <v>589</v>
      </c>
      <c r="E111" s="224" t="s">
        <v>772</v>
      </c>
      <c r="F111" s="224" t="s">
        <v>589</v>
      </c>
      <c r="G111" s="224">
        <v>2017</v>
      </c>
      <c r="H111" s="224" t="s">
        <v>589</v>
      </c>
      <c r="I111" s="224" t="s">
        <v>589</v>
      </c>
      <c r="J111" s="224" t="s">
        <v>589</v>
      </c>
      <c r="K111" s="224" t="s">
        <v>589</v>
      </c>
      <c r="L111" s="224" t="s">
        <v>771</v>
      </c>
      <c r="M111" s="224" t="s">
        <v>771</v>
      </c>
      <c r="N111" s="224" t="s">
        <v>771</v>
      </c>
      <c r="O111" s="224" t="s">
        <v>771</v>
      </c>
      <c r="P111" s="221" t="s">
        <v>589</v>
      </c>
      <c r="Q111" s="238" t="s">
        <v>589</v>
      </c>
      <c r="R111" s="238" t="s">
        <v>589</v>
      </c>
      <c r="S111" s="238" t="s">
        <v>589</v>
      </c>
      <c r="T111" s="238" t="s">
        <v>589</v>
      </c>
      <c r="U111" s="238" t="s">
        <v>589</v>
      </c>
      <c r="V111" s="238" t="s">
        <v>589</v>
      </c>
      <c r="W111" s="238" t="s">
        <v>589</v>
      </c>
      <c r="X111" s="238" t="s">
        <v>589</v>
      </c>
      <c r="Y111" s="238" t="s">
        <v>589</v>
      </c>
      <c r="Z111" s="238" t="s">
        <v>589</v>
      </c>
      <c r="AA111" s="224">
        <v>0.4</v>
      </c>
      <c r="AB111" s="224">
        <v>0.4</v>
      </c>
      <c r="AC111" s="220" t="s">
        <v>812</v>
      </c>
      <c r="AD111" s="224" t="s">
        <v>771</v>
      </c>
      <c r="AE111" s="224" t="s">
        <v>771</v>
      </c>
    </row>
    <row r="112" spans="1:31" s="211" customFormat="1" ht="126">
      <c r="A112" s="219" t="s">
        <v>565</v>
      </c>
      <c r="B112" s="223" t="s">
        <v>833</v>
      </c>
      <c r="C112" s="225" t="s">
        <v>871</v>
      </c>
      <c r="D112" s="224" t="s">
        <v>589</v>
      </c>
      <c r="E112" s="224" t="s">
        <v>772</v>
      </c>
      <c r="F112" s="224" t="s">
        <v>589</v>
      </c>
      <c r="G112" s="224">
        <v>2017</v>
      </c>
      <c r="H112" s="224" t="s">
        <v>589</v>
      </c>
      <c r="I112" s="224" t="s">
        <v>589</v>
      </c>
      <c r="J112" s="224" t="s">
        <v>589</v>
      </c>
      <c r="K112" s="224" t="s">
        <v>589</v>
      </c>
      <c r="L112" s="224" t="s">
        <v>771</v>
      </c>
      <c r="M112" s="224" t="s">
        <v>771</v>
      </c>
      <c r="N112" s="224" t="s">
        <v>771</v>
      </c>
      <c r="O112" s="224" t="s">
        <v>771</v>
      </c>
      <c r="P112" s="221" t="s">
        <v>589</v>
      </c>
      <c r="Q112" s="238" t="s">
        <v>589</v>
      </c>
      <c r="R112" s="238" t="s">
        <v>589</v>
      </c>
      <c r="S112" s="238" t="s">
        <v>589</v>
      </c>
      <c r="T112" s="238" t="s">
        <v>589</v>
      </c>
      <c r="U112" s="238" t="s">
        <v>589</v>
      </c>
      <c r="V112" s="238" t="s">
        <v>589</v>
      </c>
      <c r="W112" s="238" t="s">
        <v>589</v>
      </c>
      <c r="X112" s="238" t="s">
        <v>589</v>
      </c>
      <c r="Y112" s="238" t="s">
        <v>589</v>
      </c>
      <c r="Z112" s="238" t="s">
        <v>589</v>
      </c>
      <c r="AA112" s="224">
        <v>0.4</v>
      </c>
      <c r="AB112" s="224">
        <v>0.4</v>
      </c>
      <c r="AC112" s="220" t="s">
        <v>812</v>
      </c>
      <c r="AD112" s="224" t="s">
        <v>771</v>
      </c>
      <c r="AE112" s="224" t="s">
        <v>771</v>
      </c>
    </row>
    <row r="113" spans="1:31" s="211" customFormat="1" ht="126">
      <c r="A113" s="219" t="s">
        <v>565</v>
      </c>
      <c r="B113" s="223" t="s">
        <v>834</v>
      </c>
      <c r="C113" s="225" t="s">
        <v>872</v>
      </c>
      <c r="D113" s="224" t="s">
        <v>589</v>
      </c>
      <c r="E113" s="224" t="s">
        <v>772</v>
      </c>
      <c r="F113" s="224" t="s">
        <v>589</v>
      </c>
      <c r="G113" s="224">
        <v>2017</v>
      </c>
      <c r="H113" s="224" t="s">
        <v>589</v>
      </c>
      <c r="I113" s="224" t="s">
        <v>589</v>
      </c>
      <c r="J113" s="224" t="s">
        <v>589</v>
      </c>
      <c r="K113" s="224" t="s">
        <v>589</v>
      </c>
      <c r="L113" s="224" t="s">
        <v>771</v>
      </c>
      <c r="M113" s="224" t="s">
        <v>771</v>
      </c>
      <c r="N113" s="224" t="s">
        <v>771</v>
      </c>
      <c r="O113" s="224" t="s">
        <v>771</v>
      </c>
      <c r="P113" s="221" t="s">
        <v>589</v>
      </c>
      <c r="Q113" s="238" t="s">
        <v>589</v>
      </c>
      <c r="R113" s="238" t="s">
        <v>589</v>
      </c>
      <c r="S113" s="238" t="s">
        <v>589</v>
      </c>
      <c r="T113" s="238" t="s">
        <v>589</v>
      </c>
      <c r="U113" s="238" t="s">
        <v>589</v>
      </c>
      <c r="V113" s="238" t="s">
        <v>589</v>
      </c>
      <c r="W113" s="238" t="s">
        <v>589</v>
      </c>
      <c r="X113" s="238" t="s">
        <v>589</v>
      </c>
      <c r="Y113" s="238" t="s">
        <v>589</v>
      </c>
      <c r="Z113" s="238" t="s">
        <v>589</v>
      </c>
      <c r="AA113" s="224">
        <v>0.4</v>
      </c>
      <c r="AB113" s="224">
        <v>0.4</v>
      </c>
      <c r="AC113" s="220" t="s">
        <v>812</v>
      </c>
      <c r="AD113" s="224" t="s">
        <v>771</v>
      </c>
      <c r="AE113" s="224" t="s">
        <v>771</v>
      </c>
    </row>
    <row r="114" spans="1:31" s="211" customFormat="1" ht="126">
      <c r="A114" s="219" t="s">
        <v>565</v>
      </c>
      <c r="B114" s="223" t="s">
        <v>835</v>
      </c>
      <c r="C114" s="225" t="s">
        <v>873</v>
      </c>
      <c r="D114" s="224" t="s">
        <v>589</v>
      </c>
      <c r="E114" s="224" t="s">
        <v>772</v>
      </c>
      <c r="F114" s="224" t="s">
        <v>589</v>
      </c>
      <c r="G114" s="224">
        <v>2017</v>
      </c>
      <c r="H114" s="224" t="s">
        <v>589</v>
      </c>
      <c r="I114" s="224" t="s">
        <v>589</v>
      </c>
      <c r="J114" s="224" t="s">
        <v>589</v>
      </c>
      <c r="K114" s="224" t="s">
        <v>589</v>
      </c>
      <c r="L114" s="224" t="s">
        <v>771</v>
      </c>
      <c r="M114" s="224" t="s">
        <v>771</v>
      </c>
      <c r="N114" s="224" t="s">
        <v>771</v>
      </c>
      <c r="O114" s="224" t="s">
        <v>771</v>
      </c>
      <c r="P114" s="221" t="s">
        <v>589</v>
      </c>
      <c r="Q114" s="238" t="s">
        <v>589</v>
      </c>
      <c r="R114" s="238" t="s">
        <v>589</v>
      </c>
      <c r="S114" s="238" t="s">
        <v>589</v>
      </c>
      <c r="T114" s="238" t="s">
        <v>589</v>
      </c>
      <c r="U114" s="238" t="s">
        <v>589</v>
      </c>
      <c r="V114" s="238" t="s">
        <v>589</v>
      </c>
      <c r="W114" s="238" t="s">
        <v>589</v>
      </c>
      <c r="X114" s="238" t="s">
        <v>589</v>
      </c>
      <c r="Y114" s="238" t="s">
        <v>589</v>
      </c>
      <c r="Z114" s="238" t="s">
        <v>589</v>
      </c>
      <c r="AA114" s="224">
        <v>6</v>
      </c>
      <c r="AB114" s="224">
        <v>6</v>
      </c>
      <c r="AC114" s="220" t="s">
        <v>812</v>
      </c>
      <c r="AD114" s="224" t="s">
        <v>771</v>
      </c>
      <c r="AE114" s="224" t="s">
        <v>771</v>
      </c>
    </row>
    <row r="115" spans="1:31" s="211" customFormat="1" ht="126">
      <c r="A115" s="219" t="s">
        <v>565</v>
      </c>
      <c r="B115" s="223" t="s">
        <v>904</v>
      </c>
      <c r="C115" s="225" t="s">
        <v>874</v>
      </c>
      <c r="D115" s="224" t="s">
        <v>589</v>
      </c>
      <c r="E115" s="224" t="s">
        <v>772</v>
      </c>
      <c r="F115" s="224" t="s">
        <v>589</v>
      </c>
      <c r="G115" s="224">
        <v>2017</v>
      </c>
      <c r="H115" s="224" t="s">
        <v>589</v>
      </c>
      <c r="I115" s="224" t="s">
        <v>589</v>
      </c>
      <c r="J115" s="224" t="s">
        <v>589</v>
      </c>
      <c r="K115" s="224" t="s">
        <v>589</v>
      </c>
      <c r="L115" s="224" t="s">
        <v>771</v>
      </c>
      <c r="M115" s="224" t="s">
        <v>771</v>
      </c>
      <c r="N115" s="224" t="s">
        <v>771</v>
      </c>
      <c r="O115" s="224" t="s">
        <v>771</v>
      </c>
      <c r="P115" s="221" t="s">
        <v>589</v>
      </c>
      <c r="Q115" s="238" t="s">
        <v>589</v>
      </c>
      <c r="R115" s="238" t="s">
        <v>589</v>
      </c>
      <c r="S115" s="238" t="s">
        <v>589</v>
      </c>
      <c r="T115" s="238" t="s">
        <v>589</v>
      </c>
      <c r="U115" s="238" t="s">
        <v>589</v>
      </c>
      <c r="V115" s="238" t="s">
        <v>589</v>
      </c>
      <c r="W115" s="238" t="s">
        <v>589</v>
      </c>
      <c r="X115" s="238" t="s">
        <v>589</v>
      </c>
      <c r="Y115" s="238" t="s">
        <v>589</v>
      </c>
      <c r="Z115" s="238" t="s">
        <v>589</v>
      </c>
      <c r="AA115" s="224">
        <v>0.4</v>
      </c>
      <c r="AB115" s="224">
        <v>0.4</v>
      </c>
      <c r="AC115" s="220" t="s">
        <v>812</v>
      </c>
      <c r="AD115" s="224" t="s">
        <v>771</v>
      </c>
      <c r="AE115" s="224" t="s">
        <v>771</v>
      </c>
    </row>
    <row r="116" spans="1:31" s="211" customFormat="1" ht="126">
      <c r="A116" s="219" t="s">
        <v>565</v>
      </c>
      <c r="B116" s="223" t="s">
        <v>915</v>
      </c>
      <c r="C116" s="225" t="s">
        <v>905</v>
      </c>
      <c r="D116" s="224" t="s">
        <v>589</v>
      </c>
      <c r="E116" s="224" t="s">
        <v>772</v>
      </c>
      <c r="F116" s="224" t="s">
        <v>589</v>
      </c>
      <c r="G116" s="224">
        <v>2017</v>
      </c>
      <c r="H116" s="224" t="s">
        <v>589</v>
      </c>
      <c r="I116" s="224" t="s">
        <v>589</v>
      </c>
      <c r="J116" s="224" t="s">
        <v>589</v>
      </c>
      <c r="K116" s="224" t="s">
        <v>589</v>
      </c>
      <c r="L116" s="224" t="s">
        <v>771</v>
      </c>
      <c r="M116" s="224" t="s">
        <v>771</v>
      </c>
      <c r="N116" s="224" t="s">
        <v>771</v>
      </c>
      <c r="O116" s="224" t="s">
        <v>771</v>
      </c>
      <c r="P116" s="221" t="s">
        <v>589</v>
      </c>
      <c r="Q116" s="238" t="s">
        <v>589</v>
      </c>
      <c r="R116" s="238" t="s">
        <v>589</v>
      </c>
      <c r="S116" s="238" t="s">
        <v>589</v>
      </c>
      <c r="T116" s="238" t="s">
        <v>589</v>
      </c>
      <c r="U116" s="238" t="s">
        <v>589</v>
      </c>
      <c r="V116" s="238" t="s">
        <v>589</v>
      </c>
      <c r="W116" s="238" t="s">
        <v>589</v>
      </c>
      <c r="X116" s="238" t="s">
        <v>589</v>
      </c>
      <c r="Y116" s="238" t="s">
        <v>589</v>
      </c>
      <c r="Z116" s="238" t="s">
        <v>589</v>
      </c>
      <c r="AA116" s="224">
        <v>0.4</v>
      </c>
      <c r="AB116" s="224">
        <v>0.4</v>
      </c>
      <c r="AC116" s="220" t="s">
        <v>812</v>
      </c>
      <c r="AD116" s="224" t="s">
        <v>771</v>
      </c>
      <c r="AE116" s="224" t="s">
        <v>771</v>
      </c>
    </row>
    <row r="117" spans="1:31" s="211" customFormat="1" ht="126">
      <c r="A117" s="219" t="s">
        <v>565</v>
      </c>
      <c r="B117" s="223" t="s">
        <v>916</v>
      </c>
      <c r="C117" s="225" t="s">
        <v>906</v>
      </c>
      <c r="D117" s="224" t="s">
        <v>589</v>
      </c>
      <c r="E117" s="224" t="s">
        <v>772</v>
      </c>
      <c r="F117" s="224" t="s">
        <v>589</v>
      </c>
      <c r="G117" s="224">
        <v>2017</v>
      </c>
      <c r="H117" s="224" t="s">
        <v>589</v>
      </c>
      <c r="I117" s="224" t="s">
        <v>589</v>
      </c>
      <c r="J117" s="224" t="s">
        <v>589</v>
      </c>
      <c r="K117" s="224" t="s">
        <v>589</v>
      </c>
      <c r="L117" s="224" t="s">
        <v>771</v>
      </c>
      <c r="M117" s="224" t="s">
        <v>771</v>
      </c>
      <c r="N117" s="224" t="s">
        <v>771</v>
      </c>
      <c r="O117" s="224" t="s">
        <v>771</v>
      </c>
      <c r="P117" s="221" t="s">
        <v>589</v>
      </c>
      <c r="Q117" s="238" t="s">
        <v>589</v>
      </c>
      <c r="R117" s="238" t="s">
        <v>589</v>
      </c>
      <c r="S117" s="238" t="s">
        <v>589</v>
      </c>
      <c r="T117" s="238" t="s">
        <v>589</v>
      </c>
      <c r="U117" s="238" t="s">
        <v>589</v>
      </c>
      <c r="V117" s="238" t="s">
        <v>589</v>
      </c>
      <c r="W117" s="238" t="s">
        <v>589</v>
      </c>
      <c r="X117" s="238" t="s">
        <v>589</v>
      </c>
      <c r="Y117" s="238" t="s">
        <v>589</v>
      </c>
      <c r="Z117" s="238" t="s">
        <v>589</v>
      </c>
      <c r="AA117" s="224">
        <v>0.4</v>
      </c>
      <c r="AB117" s="224">
        <v>0.4</v>
      </c>
      <c r="AC117" s="220" t="s">
        <v>812</v>
      </c>
      <c r="AD117" s="224" t="s">
        <v>771</v>
      </c>
      <c r="AE117" s="224" t="s">
        <v>771</v>
      </c>
    </row>
    <row r="118" spans="1:31" s="211" customFormat="1" ht="126">
      <c r="A118" s="219" t="s">
        <v>565</v>
      </c>
      <c r="B118" s="223" t="s">
        <v>917</v>
      </c>
      <c r="C118" s="225" t="s">
        <v>907</v>
      </c>
      <c r="D118" s="224" t="s">
        <v>589</v>
      </c>
      <c r="E118" s="224" t="s">
        <v>772</v>
      </c>
      <c r="F118" s="224" t="s">
        <v>589</v>
      </c>
      <c r="G118" s="224">
        <v>2017</v>
      </c>
      <c r="H118" s="224" t="s">
        <v>589</v>
      </c>
      <c r="I118" s="224" t="s">
        <v>589</v>
      </c>
      <c r="J118" s="224" t="s">
        <v>589</v>
      </c>
      <c r="K118" s="224" t="s">
        <v>589</v>
      </c>
      <c r="L118" s="224" t="s">
        <v>771</v>
      </c>
      <c r="M118" s="224" t="s">
        <v>771</v>
      </c>
      <c r="N118" s="224" t="s">
        <v>771</v>
      </c>
      <c r="O118" s="224" t="s">
        <v>771</v>
      </c>
      <c r="P118" s="221" t="s">
        <v>589</v>
      </c>
      <c r="Q118" s="238" t="s">
        <v>589</v>
      </c>
      <c r="R118" s="238" t="s">
        <v>589</v>
      </c>
      <c r="S118" s="238" t="s">
        <v>589</v>
      </c>
      <c r="T118" s="238" t="s">
        <v>589</v>
      </c>
      <c r="U118" s="238" t="s">
        <v>589</v>
      </c>
      <c r="V118" s="238" t="s">
        <v>589</v>
      </c>
      <c r="W118" s="238" t="s">
        <v>589</v>
      </c>
      <c r="X118" s="238" t="s">
        <v>589</v>
      </c>
      <c r="Y118" s="238" t="s">
        <v>589</v>
      </c>
      <c r="Z118" s="238" t="s">
        <v>589</v>
      </c>
      <c r="AA118" s="224">
        <v>0.4</v>
      </c>
      <c r="AB118" s="224">
        <v>0.4</v>
      </c>
      <c r="AC118" s="220" t="s">
        <v>812</v>
      </c>
      <c r="AD118" s="224" t="s">
        <v>771</v>
      </c>
      <c r="AE118" s="224" t="s">
        <v>771</v>
      </c>
    </row>
    <row r="119" spans="1:31" s="211" customFormat="1" ht="126">
      <c r="A119" s="219" t="s">
        <v>565</v>
      </c>
      <c r="B119" s="223" t="s">
        <v>918</v>
      </c>
      <c r="C119" s="225" t="s">
        <v>908</v>
      </c>
      <c r="D119" s="224" t="s">
        <v>589</v>
      </c>
      <c r="E119" s="224" t="s">
        <v>772</v>
      </c>
      <c r="F119" s="224" t="s">
        <v>589</v>
      </c>
      <c r="G119" s="224">
        <v>2017</v>
      </c>
      <c r="H119" s="224" t="s">
        <v>589</v>
      </c>
      <c r="I119" s="224" t="s">
        <v>589</v>
      </c>
      <c r="J119" s="224" t="s">
        <v>589</v>
      </c>
      <c r="K119" s="224" t="s">
        <v>589</v>
      </c>
      <c r="L119" s="224" t="s">
        <v>771</v>
      </c>
      <c r="M119" s="224" t="s">
        <v>771</v>
      </c>
      <c r="N119" s="224" t="s">
        <v>771</v>
      </c>
      <c r="O119" s="224" t="s">
        <v>771</v>
      </c>
      <c r="P119" s="221" t="s">
        <v>589</v>
      </c>
      <c r="Q119" s="238" t="s">
        <v>589</v>
      </c>
      <c r="R119" s="238" t="s">
        <v>589</v>
      </c>
      <c r="S119" s="238" t="s">
        <v>589</v>
      </c>
      <c r="T119" s="238" t="s">
        <v>589</v>
      </c>
      <c r="U119" s="238" t="s">
        <v>589</v>
      </c>
      <c r="V119" s="238" t="s">
        <v>589</v>
      </c>
      <c r="W119" s="238" t="s">
        <v>589</v>
      </c>
      <c r="X119" s="238" t="s">
        <v>589</v>
      </c>
      <c r="Y119" s="238" t="s">
        <v>589</v>
      </c>
      <c r="Z119" s="238" t="s">
        <v>589</v>
      </c>
      <c r="AA119" s="224">
        <v>0.4</v>
      </c>
      <c r="AB119" s="224">
        <v>0.4</v>
      </c>
      <c r="AC119" s="220" t="s">
        <v>812</v>
      </c>
      <c r="AD119" s="224" t="s">
        <v>771</v>
      </c>
      <c r="AE119" s="224" t="s">
        <v>771</v>
      </c>
    </row>
    <row r="120" spans="1:31" s="211" customFormat="1" ht="126">
      <c r="A120" s="219" t="s">
        <v>565</v>
      </c>
      <c r="B120" s="223" t="s">
        <v>919</v>
      </c>
      <c r="C120" s="225" t="s">
        <v>909</v>
      </c>
      <c r="D120" s="224" t="s">
        <v>589</v>
      </c>
      <c r="E120" s="224" t="s">
        <v>772</v>
      </c>
      <c r="F120" s="224" t="s">
        <v>589</v>
      </c>
      <c r="G120" s="224">
        <v>2017</v>
      </c>
      <c r="H120" s="224" t="s">
        <v>589</v>
      </c>
      <c r="I120" s="224" t="s">
        <v>589</v>
      </c>
      <c r="J120" s="224" t="s">
        <v>589</v>
      </c>
      <c r="K120" s="224" t="s">
        <v>589</v>
      </c>
      <c r="L120" s="224" t="s">
        <v>771</v>
      </c>
      <c r="M120" s="224" t="s">
        <v>771</v>
      </c>
      <c r="N120" s="224" t="s">
        <v>771</v>
      </c>
      <c r="O120" s="224" t="s">
        <v>771</v>
      </c>
      <c r="P120" s="221" t="s">
        <v>589</v>
      </c>
      <c r="Q120" s="238" t="s">
        <v>589</v>
      </c>
      <c r="R120" s="238" t="s">
        <v>589</v>
      </c>
      <c r="S120" s="238" t="s">
        <v>589</v>
      </c>
      <c r="T120" s="238" t="s">
        <v>589</v>
      </c>
      <c r="U120" s="238" t="s">
        <v>589</v>
      </c>
      <c r="V120" s="238" t="s">
        <v>589</v>
      </c>
      <c r="W120" s="238" t="s">
        <v>589</v>
      </c>
      <c r="X120" s="238" t="s">
        <v>589</v>
      </c>
      <c r="Y120" s="238" t="s">
        <v>589</v>
      </c>
      <c r="Z120" s="238" t="s">
        <v>589</v>
      </c>
      <c r="AA120" s="224">
        <v>0.4</v>
      </c>
      <c r="AB120" s="224">
        <v>0.4</v>
      </c>
      <c r="AC120" s="220" t="s">
        <v>812</v>
      </c>
      <c r="AD120" s="224" t="s">
        <v>771</v>
      </c>
      <c r="AE120" s="224" t="s">
        <v>771</v>
      </c>
    </row>
    <row r="121" spans="1:31" s="211" customFormat="1" ht="126">
      <c r="A121" s="219" t="s">
        <v>565</v>
      </c>
      <c r="B121" s="223" t="s">
        <v>920</v>
      </c>
      <c r="C121" s="225" t="s">
        <v>910</v>
      </c>
      <c r="D121" s="224" t="s">
        <v>589</v>
      </c>
      <c r="E121" s="224" t="s">
        <v>772</v>
      </c>
      <c r="F121" s="224" t="s">
        <v>589</v>
      </c>
      <c r="G121" s="224">
        <v>2017</v>
      </c>
      <c r="H121" s="224" t="s">
        <v>589</v>
      </c>
      <c r="I121" s="224" t="s">
        <v>589</v>
      </c>
      <c r="J121" s="224" t="s">
        <v>589</v>
      </c>
      <c r="K121" s="224" t="s">
        <v>589</v>
      </c>
      <c r="L121" s="224" t="s">
        <v>771</v>
      </c>
      <c r="M121" s="224" t="s">
        <v>771</v>
      </c>
      <c r="N121" s="224" t="s">
        <v>771</v>
      </c>
      <c r="O121" s="224" t="s">
        <v>771</v>
      </c>
      <c r="P121" s="221" t="s">
        <v>589</v>
      </c>
      <c r="Q121" s="238" t="s">
        <v>589</v>
      </c>
      <c r="R121" s="238" t="s">
        <v>589</v>
      </c>
      <c r="S121" s="238" t="s">
        <v>589</v>
      </c>
      <c r="T121" s="238" t="s">
        <v>589</v>
      </c>
      <c r="U121" s="238" t="s">
        <v>589</v>
      </c>
      <c r="V121" s="238" t="s">
        <v>589</v>
      </c>
      <c r="W121" s="238" t="s">
        <v>589</v>
      </c>
      <c r="X121" s="238" t="s">
        <v>589</v>
      </c>
      <c r="Y121" s="238" t="s">
        <v>589</v>
      </c>
      <c r="Z121" s="238" t="s">
        <v>589</v>
      </c>
      <c r="AA121" s="224">
        <v>0.4</v>
      </c>
      <c r="AB121" s="224">
        <v>0.4</v>
      </c>
      <c r="AC121" s="220" t="s">
        <v>812</v>
      </c>
      <c r="AD121" s="224" t="s">
        <v>771</v>
      </c>
      <c r="AE121" s="224" t="s">
        <v>771</v>
      </c>
    </row>
    <row r="122" spans="1:31" s="211" customFormat="1" ht="126">
      <c r="A122" s="219" t="s">
        <v>565</v>
      </c>
      <c r="B122" s="223" t="s">
        <v>963</v>
      </c>
      <c r="C122" s="225" t="s">
        <v>911</v>
      </c>
      <c r="D122" s="224" t="s">
        <v>589</v>
      </c>
      <c r="E122" s="224" t="s">
        <v>772</v>
      </c>
      <c r="F122" s="224" t="s">
        <v>589</v>
      </c>
      <c r="G122" s="224">
        <v>2017</v>
      </c>
      <c r="H122" s="224" t="s">
        <v>589</v>
      </c>
      <c r="I122" s="224" t="s">
        <v>589</v>
      </c>
      <c r="J122" s="224" t="s">
        <v>589</v>
      </c>
      <c r="K122" s="224" t="s">
        <v>589</v>
      </c>
      <c r="L122" s="224" t="s">
        <v>771</v>
      </c>
      <c r="M122" s="224" t="s">
        <v>771</v>
      </c>
      <c r="N122" s="224" t="s">
        <v>771</v>
      </c>
      <c r="O122" s="224" t="s">
        <v>771</v>
      </c>
      <c r="P122" s="221" t="s">
        <v>589</v>
      </c>
      <c r="Q122" s="238" t="s">
        <v>589</v>
      </c>
      <c r="R122" s="238" t="s">
        <v>589</v>
      </c>
      <c r="S122" s="238" t="s">
        <v>589</v>
      </c>
      <c r="T122" s="238" t="s">
        <v>589</v>
      </c>
      <c r="U122" s="238" t="s">
        <v>589</v>
      </c>
      <c r="V122" s="238" t="s">
        <v>589</v>
      </c>
      <c r="W122" s="238" t="s">
        <v>589</v>
      </c>
      <c r="X122" s="238" t="s">
        <v>589</v>
      </c>
      <c r="Y122" s="238" t="s">
        <v>589</v>
      </c>
      <c r="Z122" s="238" t="s">
        <v>589</v>
      </c>
      <c r="AA122" s="224">
        <v>0.4</v>
      </c>
      <c r="AB122" s="224">
        <v>0.4</v>
      </c>
      <c r="AC122" s="220" t="s">
        <v>812</v>
      </c>
      <c r="AD122" s="224" t="s">
        <v>771</v>
      </c>
      <c r="AE122" s="224" t="s">
        <v>771</v>
      </c>
    </row>
    <row r="123" spans="1:31" s="211" customFormat="1" ht="126">
      <c r="A123" s="219" t="s">
        <v>565</v>
      </c>
      <c r="B123" s="223" t="s">
        <v>979</v>
      </c>
      <c r="C123" s="225" t="s">
        <v>912</v>
      </c>
      <c r="D123" s="224" t="s">
        <v>589</v>
      </c>
      <c r="E123" s="224" t="s">
        <v>772</v>
      </c>
      <c r="F123" s="224" t="s">
        <v>589</v>
      </c>
      <c r="G123" s="224">
        <v>2018</v>
      </c>
      <c r="H123" s="224" t="s">
        <v>589</v>
      </c>
      <c r="I123" s="224" t="s">
        <v>589</v>
      </c>
      <c r="J123" s="224" t="s">
        <v>589</v>
      </c>
      <c r="K123" s="224" t="s">
        <v>589</v>
      </c>
      <c r="L123" s="224" t="s">
        <v>771</v>
      </c>
      <c r="M123" s="224" t="s">
        <v>771</v>
      </c>
      <c r="N123" s="224" t="s">
        <v>771</v>
      </c>
      <c r="O123" s="224" t="s">
        <v>771</v>
      </c>
      <c r="P123" s="221" t="s">
        <v>589</v>
      </c>
      <c r="Q123" s="238" t="s">
        <v>589</v>
      </c>
      <c r="R123" s="238" t="s">
        <v>589</v>
      </c>
      <c r="S123" s="238" t="s">
        <v>589</v>
      </c>
      <c r="T123" s="238" t="s">
        <v>589</v>
      </c>
      <c r="U123" s="238" t="s">
        <v>589</v>
      </c>
      <c r="V123" s="238" t="s">
        <v>589</v>
      </c>
      <c r="W123" s="238" t="s">
        <v>589</v>
      </c>
      <c r="X123" s="238" t="s">
        <v>589</v>
      </c>
      <c r="Y123" s="238" t="s">
        <v>589</v>
      </c>
      <c r="Z123" s="238" t="s">
        <v>589</v>
      </c>
      <c r="AA123" s="224">
        <v>0.4</v>
      </c>
      <c r="AB123" s="224">
        <v>0.4</v>
      </c>
      <c r="AC123" s="220" t="s">
        <v>812</v>
      </c>
      <c r="AD123" s="224" t="s">
        <v>771</v>
      </c>
      <c r="AE123" s="224" t="s">
        <v>771</v>
      </c>
    </row>
    <row r="124" spans="1:31" s="211" customFormat="1" ht="126">
      <c r="A124" s="219" t="s">
        <v>565</v>
      </c>
      <c r="B124" s="223" t="s">
        <v>995</v>
      </c>
      <c r="C124" s="225" t="s">
        <v>913</v>
      </c>
      <c r="D124" s="224" t="s">
        <v>589</v>
      </c>
      <c r="E124" s="224" t="s">
        <v>772</v>
      </c>
      <c r="F124" s="224" t="s">
        <v>589</v>
      </c>
      <c r="G124" s="224">
        <v>2018</v>
      </c>
      <c r="H124" s="224" t="s">
        <v>589</v>
      </c>
      <c r="I124" s="224" t="s">
        <v>589</v>
      </c>
      <c r="J124" s="224" t="s">
        <v>589</v>
      </c>
      <c r="K124" s="224" t="s">
        <v>589</v>
      </c>
      <c r="L124" s="224" t="s">
        <v>771</v>
      </c>
      <c r="M124" s="224" t="s">
        <v>771</v>
      </c>
      <c r="N124" s="224" t="s">
        <v>771</v>
      </c>
      <c r="O124" s="224" t="s">
        <v>771</v>
      </c>
      <c r="P124" s="221" t="s">
        <v>589</v>
      </c>
      <c r="Q124" s="238" t="s">
        <v>589</v>
      </c>
      <c r="R124" s="238" t="s">
        <v>589</v>
      </c>
      <c r="S124" s="238" t="s">
        <v>589</v>
      </c>
      <c r="T124" s="238" t="s">
        <v>589</v>
      </c>
      <c r="U124" s="238" t="s">
        <v>589</v>
      </c>
      <c r="V124" s="238" t="s">
        <v>589</v>
      </c>
      <c r="W124" s="238" t="s">
        <v>589</v>
      </c>
      <c r="X124" s="238" t="s">
        <v>589</v>
      </c>
      <c r="Y124" s="238" t="s">
        <v>589</v>
      </c>
      <c r="Z124" s="238" t="s">
        <v>589</v>
      </c>
      <c r="AA124" s="224">
        <v>0.4</v>
      </c>
      <c r="AB124" s="224">
        <v>0.4</v>
      </c>
      <c r="AC124" s="220" t="s">
        <v>812</v>
      </c>
      <c r="AD124" s="224" t="s">
        <v>771</v>
      </c>
      <c r="AE124" s="224" t="s">
        <v>771</v>
      </c>
    </row>
    <row r="125" spans="1:31" s="211" customFormat="1" ht="126">
      <c r="A125" s="219" t="s">
        <v>565</v>
      </c>
      <c r="B125" s="223" t="s">
        <v>996</v>
      </c>
      <c r="C125" s="225" t="s">
        <v>914</v>
      </c>
      <c r="D125" s="224" t="s">
        <v>589</v>
      </c>
      <c r="E125" s="224" t="s">
        <v>772</v>
      </c>
      <c r="F125" s="224" t="s">
        <v>589</v>
      </c>
      <c r="G125" s="224">
        <v>2018</v>
      </c>
      <c r="H125" s="224" t="s">
        <v>589</v>
      </c>
      <c r="I125" s="224" t="s">
        <v>589</v>
      </c>
      <c r="J125" s="224" t="s">
        <v>589</v>
      </c>
      <c r="K125" s="224" t="s">
        <v>589</v>
      </c>
      <c r="L125" s="224" t="s">
        <v>771</v>
      </c>
      <c r="M125" s="224" t="s">
        <v>771</v>
      </c>
      <c r="N125" s="224" t="s">
        <v>771</v>
      </c>
      <c r="O125" s="224" t="s">
        <v>771</v>
      </c>
      <c r="P125" s="221" t="s">
        <v>589</v>
      </c>
      <c r="Q125" s="238" t="s">
        <v>589</v>
      </c>
      <c r="R125" s="238" t="s">
        <v>589</v>
      </c>
      <c r="S125" s="238" t="s">
        <v>589</v>
      </c>
      <c r="T125" s="238" t="s">
        <v>589</v>
      </c>
      <c r="U125" s="238" t="s">
        <v>589</v>
      </c>
      <c r="V125" s="238" t="s">
        <v>589</v>
      </c>
      <c r="W125" s="238" t="s">
        <v>589</v>
      </c>
      <c r="X125" s="238" t="s">
        <v>589</v>
      </c>
      <c r="Y125" s="238" t="s">
        <v>589</v>
      </c>
      <c r="Z125" s="238" t="s">
        <v>589</v>
      </c>
      <c r="AA125" s="224" t="s">
        <v>998</v>
      </c>
      <c r="AB125" s="224" t="s">
        <v>999</v>
      </c>
      <c r="AC125" s="220" t="s">
        <v>812</v>
      </c>
      <c r="AD125" s="224" t="s">
        <v>771</v>
      </c>
      <c r="AE125" s="224" t="s">
        <v>771</v>
      </c>
    </row>
    <row r="126" spans="1:31" s="211" customFormat="1" ht="126">
      <c r="A126" s="219" t="s">
        <v>565</v>
      </c>
      <c r="B126" s="223" t="s">
        <v>997</v>
      </c>
      <c r="C126" s="225" t="s">
        <v>970</v>
      </c>
      <c r="D126" s="224" t="s">
        <v>589</v>
      </c>
      <c r="E126" s="224" t="s">
        <v>772</v>
      </c>
      <c r="F126" s="224" t="s">
        <v>589</v>
      </c>
      <c r="G126" s="224">
        <v>2018</v>
      </c>
      <c r="H126" s="224" t="s">
        <v>589</v>
      </c>
      <c r="I126" s="224" t="s">
        <v>589</v>
      </c>
      <c r="J126" s="224" t="s">
        <v>589</v>
      </c>
      <c r="K126" s="224" t="s">
        <v>589</v>
      </c>
      <c r="L126" s="224" t="s">
        <v>771</v>
      </c>
      <c r="M126" s="224" t="s">
        <v>771</v>
      </c>
      <c r="N126" s="224" t="s">
        <v>771</v>
      </c>
      <c r="O126" s="224" t="s">
        <v>771</v>
      </c>
      <c r="P126" s="221" t="s">
        <v>589</v>
      </c>
      <c r="Q126" s="238" t="s">
        <v>589</v>
      </c>
      <c r="R126" s="238" t="s">
        <v>589</v>
      </c>
      <c r="S126" s="238" t="s">
        <v>589</v>
      </c>
      <c r="T126" s="238" t="s">
        <v>589</v>
      </c>
      <c r="U126" s="238" t="s">
        <v>589</v>
      </c>
      <c r="V126" s="238" t="s">
        <v>589</v>
      </c>
      <c r="W126" s="238" t="s">
        <v>589</v>
      </c>
      <c r="X126" s="238" t="s">
        <v>589</v>
      </c>
      <c r="Y126" s="238" t="s">
        <v>589</v>
      </c>
      <c r="Z126" s="238" t="s">
        <v>589</v>
      </c>
      <c r="AA126" s="224">
        <v>0.4</v>
      </c>
      <c r="AB126" s="224">
        <v>0.4</v>
      </c>
      <c r="AC126" s="220" t="s">
        <v>812</v>
      </c>
      <c r="AD126" s="224" t="s">
        <v>771</v>
      </c>
      <c r="AE126" s="224" t="s">
        <v>771</v>
      </c>
    </row>
    <row r="127" spans="1:31" s="211" customFormat="1" ht="126">
      <c r="A127" s="219" t="s">
        <v>565</v>
      </c>
      <c r="B127" s="223" t="s">
        <v>1000</v>
      </c>
      <c r="C127" s="225" t="s">
        <v>971</v>
      </c>
      <c r="D127" s="224" t="s">
        <v>589</v>
      </c>
      <c r="E127" s="224" t="s">
        <v>772</v>
      </c>
      <c r="F127" s="224" t="s">
        <v>589</v>
      </c>
      <c r="G127" s="224">
        <v>2018</v>
      </c>
      <c r="H127" s="224" t="s">
        <v>589</v>
      </c>
      <c r="I127" s="224" t="s">
        <v>589</v>
      </c>
      <c r="J127" s="224" t="s">
        <v>589</v>
      </c>
      <c r="K127" s="224" t="s">
        <v>589</v>
      </c>
      <c r="L127" s="224" t="s">
        <v>771</v>
      </c>
      <c r="M127" s="224" t="s">
        <v>771</v>
      </c>
      <c r="N127" s="224" t="s">
        <v>771</v>
      </c>
      <c r="O127" s="224" t="s">
        <v>771</v>
      </c>
      <c r="P127" s="221" t="s">
        <v>589</v>
      </c>
      <c r="Q127" s="238" t="s">
        <v>589</v>
      </c>
      <c r="R127" s="238" t="s">
        <v>589</v>
      </c>
      <c r="S127" s="238" t="s">
        <v>589</v>
      </c>
      <c r="T127" s="238" t="s">
        <v>589</v>
      </c>
      <c r="U127" s="238" t="s">
        <v>589</v>
      </c>
      <c r="V127" s="238" t="s">
        <v>589</v>
      </c>
      <c r="W127" s="238" t="s">
        <v>589</v>
      </c>
      <c r="X127" s="238" t="s">
        <v>589</v>
      </c>
      <c r="Y127" s="238" t="s">
        <v>589</v>
      </c>
      <c r="Z127" s="238" t="s">
        <v>589</v>
      </c>
      <c r="AA127" s="224">
        <v>0.4</v>
      </c>
      <c r="AB127" s="224">
        <v>0.4</v>
      </c>
      <c r="AC127" s="220" t="s">
        <v>812</v>
      </c>
      <c r="AD127" s="224" t="s">
        <v>771</v>
      </c>
      <c r="AE127" s="224" t="s">
        <v>771</v>
      </c>
    </row>
    <row r="128" spans="1:31" s="211" customFormat="1" ht="126">
      <c r="A128" s="219" t="s">
        <v>565</v>
      </c>
      <c r="B128" s="223" t="s">
        <v>1001</v>
      </c>
      <c r="C128" s="225" t="s">
        <v>972</v>
      </c>
      <c r="D128" s="224" t="s">
        <v>589</v>
      </c>
      <c r="E128" s="224" t="s">
        <v>772</v>
      </c>
      <c r="F128" s="224" t="s">
        <v>589</v>
      </c>
      <c r="G128" s="224">
        <v>2018</v>
      </c>
      <c r="H128" s="224" t="s">
        <v>589</v>
      </c>
      <c r="I128" s="224" t="s">
        <v>589</v>
      </c>
      <c r="J128" s="224" t="s">
        <v>589</v>
      </c>
      <c r="K128" s="224" t="s">
        <v>589</v>
      </c>
      <c r="L128" s="224" t="s">
        <v>771</v>
      </c>
      <c r="M128" s="224" t="s">
        <v>771</v>
      </c>
      <c r="N128" s="224" t="s">
        <v>771</v>
      </c>
      <c r="O128" s="224" t="s">
        <v>771</v>
      </c>
      <c r="P128" s="221" t="s">
        <v>589</v>
      </c>
      <c r="Q128" s="238" t="s">
        <v>589</v>
      </c>
      <c r="R128" s="238" t="s">
        <v>589</v>
      </c>
      <c r="S128" s="238" t="s">
        <v>589</v>
      </c>
      <c r="T128" s="238" t="s">
        <v>589</v>
      </c>
      <c r="U128" s="238" t="s">
        <v>589</v>
      </c>
      <c r="V128" s="238" t="s">
        <v>589</v>
      </c>
      <c r="W128" s="238" t="s">
        <v>589</v>
      </c>
      <c r="X128" s="238" t="s">
        <v>589</v>
      </c>
      <c r="Y128" s="238" t="s">
        <v>589</v>
      </c>
      <c r="Z128" s="238" t="s">
        <v>589</v>
      </c>
      <c r="AA128" s="224" t="s">
        <v>998</v>
      </c>
      <c r="AB128" s="224" t="s">
        <v>999</v>
      </c>
      <c r="AC128" s="220" t="s">
        <v>812</v>
      </c>
      <c r="AD128" s="224" t="s">
        <v>771</v>
      </c>
      <c r="AE128" s="224" t="s">
        <v>771</v>
      </c>
    </row>
    <row r="129" spans="1:31" s="211" customFormat="1" ht="126">
      <c r="A129" s="219" t="s">
        <v>565</v>
      </c>
      <c r="B129" s="223" t="s">
        <v>1002</v>
      </c>
      <c r="C129" s="225" t="s">
        <v>973</v>
      </c>
      <c r="D129" s="224" t="s">
        <v>589</v>
      </c>
      <c r="E129" s="224" t="s">
        <v>772</v>
      </c>
      <c r="F129" s="224" t="s">
        <v>589</v>
      </c>
      <c r="G129" s="224">
        <v>2018</v>
      </c>
      <c r="H129" s="224" t="s">
        <v>589</v>
      </c>
      <c r="I129" s="224" t="s">
        <v>589</v>
      </c>
      <c r="J129" s="224" t="s">
        <v>589</v>
      </c>
      <c r="K129" s="224" t="s">
        <v>589</v>
      </c>
      <c r="L129" s="224" t="s">
        <v>771</v>
      </c>
      <c r="M129" s="224" t="s">
        <v>771</v>
      </c>
      <c r="N129" s="224" t="s">
        <v>771</v>
      </c>
      <c r="O129" s="224" t="s">
        <v>771</v>
      </c>
      <c r="P129" s="221" t="s">
        <v>589</v>
      </c>
      <c r="Q129" s="238" t="s">
        <v>589</v>
      </c>
      <c r="R129" s="238" t="s">
        <v>589</v>
      </c>
      <c r="S129" s="238" t="s">
        <v>589</v>
      </c>
      <c r="T129" s="238" t="s">
        <v>589</v>
      </c>
      <c r="U129" s="238" t="s">
        <v>589</v>
      </c>
      <c r="V129" s="238" t="s">
        <v>589</v>
      </c>
      <c r="W129" s="238" t="s">
        <v>589</v>
      </c>
      <c r="X129" s="238" t="s">
        <v>589</v>
      </c>
      <c r="Y129" s="238" t="s">
        <v>589</v>
      </c>
      <c r="Z129" s="238" t="s">
        <v>589</v>
      </c>
      <c r="AA129" s="224" t="s">
        <v>988</v>
      </c>
      <c r="AB129" s="224" t="s">
        <v>988</v>
      </c>
      <c r="AC129" s="220" t="s">
        <v>812</v>
      </c>
      <c r="AD129" s="224" t="s">
        <v>771</v>
      </c>
      <c r="AE129" s="224" t="s">
        <v>771</v>
      </c>
    </row>
    <row r="130" spans="1:31" s="211" customFormat="1" ht="126">
      <c r="A130" s="219" t="s">
        <v>565</v>
      </c>
      <c r="B130" s="223" t="s">
        <v>1003</v>
      </c>
      <c r="C130" s="225" t="s">
        <v>974</v>
      </c>
      <c r="D130" s="224" t="s">
        <v>589</v>
      </c>
      <c r="E130" s="224" t="s">
        <v>772</v>
      </c>
      <c r="F130" s="224" t="s">
        <v>589</v>
      </c>
      <c r="G130" s="224">
        <v>2018</v>
      </c>
      <c r="H130" s="224" t="s">
        <v>589</v>
      </c>
      <c r="I130" s="224" t="s">
        <v>589</v>
      </c>
      <c r="J130" s="224" t="s">
        <v>589</v>
      </c>
      <c r="K130" s="224" t="s">
        <v>589</v>
      </c>
      <c r="L130" s="224" t="s">
        <v>771</v>
      </c>
      <c r="M130" s="224" t="s">
        <v>771</v>
      </c>
      <c r="N130" s="224" t="s">
        <v>771</v>
      </c>
      <c r="O130" s="224" t="s">
        <v>771</v>
      </c>
      <c r="P130" s="221" t="s">
        <v>589</v>
      </c>
      <c r="Q130" s="238" t="s">
        <v>589</v>
      </c>
      <c r="R130" s="238" t="s">
        <v>589</v>
      </c>
      <c r="S130" s="238" t="s">
        <v>589</v>
      </c>
      <c r="T130" s="238" t="s">
        <v>589</v>
      </c>
      <c r="U130" s="238" t="s">
        <v>589</v>
      </c>
      <c r="V130" s="238" t="s">
        <v>589</v>
      </c>
      <c r="W130" s="238" t="s">
        <v>589</v>
      </c>
      <c r="X130" s="238" t="s">
        <v>589</v>
      </c>
      <c r="Y130" s="238" t="s">
        <v>589</v>
      </c>
      <c r="Z130" s="238" t="s">
        <v>589</v>
      </c>
      <c r="AA130" s="224">
        <v>0.4</v>
      </c>
      <c r="AB130" s="224">
        <v>0.4</v>
      </c>
      <c r="AC130" s="220" t="s">
        <v>812</v>
      </c>
      <c r="AD130" s="224" t="s">
        <v>771</v>
      </c>
      <c r="AE130" s="224" t="s">
        <v>771</v>
      </c>
    </row>
    <row r="131" spans="1:31" s="211" customFormat="1" ht="126">
      <c r="A131" s="219" t="s">
        <v>565</v>
      </c>
      <c r="B131" s="223" t="s">
        <v>1004</v>
      </c>
      <c r="C131" s="225" t="s">
        <v>975</v>
      </c>
      <c r="D131" s="224" t="s">
        <v>589</v>
      </c>
      <c r="E131" s="224" t="s">
        <v>772</v>
      </c>
      <c r="F131" s="224" t="s">
        <v>589</v>
      </c>
      <c r="G131" s="224">
        <v>2018</v>
      </c>
      <c r="H131" s="224" t="s">
        <v>589</v>
      </c>
      <c r="I131" s="224" t="s">
        <v>589</v>
      </c>
      <c r="J131" s="224" t="s">
        <v>589</v>
      </c>
      <c r="K131" s="224" t="s">
        <v>589</v>
      </c>
      <c r="L131" s="224" t="s">
        <v>771</v>
      </c>
      <c r="M131" s="224" t="s">
        <v>771</v>
      </c>
      <c r="N131" s="224" t="s">
        <v>771</v>
      </c>
      <c r="O131" s="224" t="s">
        <v>771</v>
      </c>
      <c r="P131" s="221" t="s">
        <v>589</v>
      </c>
      <c r="Q131" s="238" t="s">
        <v>589</v>
      </c>
      <c r="R131" s="238" t="s">
        <v>589</v>
      </c>
      <c r="S131" s="238" t="s">
        <v>589</v>
      </c>
      <c r="T131" s="238" t="s">
        <v>589</v>
      </c>
      <c r="U131" s="238" t="s">
        <v>589</v>
      </c>
      <c r="V131" s="238" t="s">
        <v>589</v>
      </c>
      <c r="W131" s="238" t="s">
        <v>589</v>
      </c>
      <c r="X131" s="238" t="s">
        <v>589</v>
      </c>
      <c r="Y131" s="238" t="s">
        <v>589</v>
      </c>
      <c r="Z131" s="238" t="s">
        <v>589</v>
      </c>
      <c r="AA131" s="224">
        <v>0.4</v>
      </c>
      <c r="AB131" s="224">
        <v>0.4</v>
      </c>
      <c r="AC131" s="220" t="s">
        <v>812</v>
      </c>
      <c r="AD131" s="224" t="s">
        <v>771</v>
      </c>
      <c r="AE131" s="224" t="s">
        <v>771</v>
      </c>
    </row>
    <row r="132" spans="1:31" s="211" customFormat="1" ht="126">
      <c r="A132" s="219" t="s">
        <v>565</v>
      </c>
      <c r="B132" s="223" t="s">
        <v>1005</v>
      </c>
      <c r="C132" s="225" t="s">
        <v>976</v>
      </c>
      <c r="D132" s="224" t="s">
        <v>589</v>
      </c>
      <c r="E132" s="224" t="s">
        <v>772</v>
      </c>
      <c r="F132" s="224" t="s">
        <v>589</v>
      </c>
      <c r="G132" s="224">
        <v>2018</v>
      </c>
      <c r="H132" s="224" t="s">
        <v>589</v>
      </c>
      <c r="I132" s="224" t="s">
        <v>589</v>
      </c>
      <c r="J132" s="224" t="s">
        <v>589</v>
      </c>
      <c r="K132" s="224" t="s">
        <v>589</v>
      </c>
      <c r="L132" s="224" t="s">
        <v>771</v>
      </c>
      <c r="M132" s="224" t="s">
        <v>771</v>
      </c>
      <c r="N132" s="224" t="s">
        <v>771</v>
      </c>
      <c r="O132" s="224" t="s">
        <v>771</v>
      </c>
      <c r="P132" s="221" t="s">
        <v>589</v>
      </c>
      <c r="Q132" s="238" t="s">
        <v>589</v>
      </c>
      <c r="R132" s="238" t="s">
        <v>589</v>
      </c>
      <c r="S132" s="238" t="s">
        <v>589</v>
      </c>
      <c r="T132" s="238" t="s">
        <v>589</v>
      </c>
      <c r="U132" s="238" t="s">
        <v>589</v>
      </c>
      <c r="V132" s="238" t="s">
        <v>589</v>
      </c>
      <c r="W132" s="238" t="s">
        <v>589</v>
      </c>
      <c r="X132" s="238" t="s">
        <v>589</v>
      </c>
      <c r="Y132" s="238" t="s">
        <v>589</v>
      </c>
      <c r="Z132" s="238" t="s">
        <v>589</v>
      </c>
      <c r="AA132" s="224">
        <v>0.4</v>
      </c>
      <c r="AB132" s="224">
        <v>0.4</v>
      </c>
      <c r="AC132" s="220" t="s">
        <v>812</v>
      </c>
      <c r="AD132" s="224" t="s">
        <v>771</v>
      </c>
      <c r="AE132" s="224" t="s">
        <v>771</v>
      </c>
    </row>
    <row r="133" spans="1:31" s="211" customFormat="1" ht="126">
      <c r="A133" s="219" t="s">
        <v>565</v>
      </c>
      <c r="B133" s="223" t="s">
        <v>1006</v>
      </c>
      <c r="C133" s="225" t="s">
        <v>977</v>
      </c>
      <c r="D133" s="224" t="s">
        <v>589</v>
      </c>
      <c r="E133" s="224" t="s">
        <v>772</v>
      </c>
      <c r="F133" s="224" t="s">
        <v>589</v>
      </c>
      <c r="G133" s="224">
        <v>2018</v>
      </c>
      <c r="H133" s="224" t="s">
        <v>589</v>
      </c>
      <c r="I133" s="224" t="s">
        <v>589</v>
      </c>
      <c r="J133" s="224" t="s">
        <v>589</v>
      </c>
      <c r="K133" s="224" t="s">
        <v>589</v>
      </c>
      <c r="L133" s="224" t="s">
        <v>771</v>
      </c>
      <c r="M133" s="224" t="s">
        <v>771</v>
      </c>
      <c r="N133" s="224" t="s">
        <v>771</v>
      </c>
      <c r="O133" s="224" t="s">
        <v>771</v>
      </c>
      <c r="P133" s="221" t="s">
        <v>589</v>
      </c>
      <c r="Q133" s="238" t="s">
        <v>589</v>
      </c>
      <c r="R133" s="238" t="s">
        <v>589</v>
      </c>
      <c r="S133" s="238" t="s">
        <v>589</v>
      </c>
      <c r="T133" s="238" t="s">
        <v>589</v>
      </c>
      <c r="U133" s="238" t="s">
        <v>589</v>
      </c>
      <c r="V133" s="238" t="s">
        <v>589</v>
      </c>
      <c r="W133" s="238" t="s">
        <v>589</v>
      </c>
      <c r="X133" s="238" t="s">
        <v>589</v>
      </c>
      <c r="Y133" s="238" t="s">
        <v>589</v>
      </c>
      <c r="Z133" s="238" t="s">
        <v>589</v>
      </c>
      <c r="AA133" s="224">
        <v>0.4</v>
      </c>
      <c r="AB133" s="224">
        <v>0.4</v>
      </c>
      <c r="AC133" s="220" t="s">
        <v>812</v>
      </c>
      <c r="AD133" s="224" t="s">
        <v>771</v>
      </c>
      <c r="AE133" s="224" t="s">
        <v>771</v>
      </c>
    </row>
    <row r="134" spans="1:31" s="211" customFormat="1" ht="126">
      <c r="A134" s="219" t="s">
        <v>565</v>
      </c>
      <c r="B134" s="223" t="s">
        <v>1007</v>
      </c>
      <c r="C134" s="225" t="s">
        <v>978</v>
      </c>
      <c r="D134" s="224" t="s">
        <v>589</v>
      </c>
      <c r="E134" s="224" t="s">
        <v>772</v>
      </c>
      <c r="F134" s="224" t="s">
        <v>589</v>
      </c>
      <c r="G134" s="224">
        <v>2018</v>
      </c>
      <c r="H134" s="224" t="s">
        <v>589</v>
      </c>
      <c r="I134" s="224" t="s">
        <v>589</v>
      </c>
      <c r="J134" s="224" t="s">
        <v>589</v>
      </c>
      <c r="K134" s="224" t="s">
        <v>589</v>
      </c>
      <c r="L134" s="224" t="s">
        <v>771</v>
      </c>
      <c r="M134" s="224" t="s">
        <v>771</v>
      </c>
      <c r="N134" s="224" t="s">
        <v>771</v>
      </c>
      <c r="O134" s="224" t="s">
        <v>771</v>
      </c>
      <c r="P134" s="221" t="s">
        <v>589</v>
      </c>
      <c r="Q134" s="238" t="s">
        <v>589</v>
      </c>
      <c r="R134" s="238" t="s">
        <v>589</v>
      </c>
      <c r="S134" s="238" t="s">
        <v>589</v>
      </c>
      <c r="T134" s="238" t="s">
        <v>589</v>
      </c>
      <c r="U134" s="238" t="s">
        <v>589</v>
      </c>
      <c r="V134" s="238" t="s">
        <v>589</v>
      </c>
      <c r="W134" s="238" t="s">
        <v>589</v>
      </c>
      <c r="X134" s="238" t="s">
        <v>589</v>
      </c>
      <c r="Y134" s="238" t="s">
        <v>589</v>
      </c>
      <c r="Z134" s="238" t="s">
        <v>589</v>
      </c>
      <c r="AA134" s="224" t="s">
        <v>988</v>
      </c>
      <c r="AB134" s="224" t="s">
        <v>988</v>
      </c>
      <c r="AC134" s="220" t="s">
        <v>812</v>
      </c>
      <c r="AD134" s="224" t="s">
        <v>771</v>
      </c>
      <c r="AE134" s="224" t="s">
        <v>771</v>
      </c>
    </row>
    <row r="135" spans="1:31" s="287" customFormat="1" ht="126">
      <c r="A135" s="288" t="s">
        <v>565</v>
      </c>
      <c r="B135" s="291" t="s">
        <v>1037</v>
      </c>
      <c r="C135" s="293" t="s">
        <v>1036</v>
      </c>
      <c r="D135" s="292" t="s">
        <v>589</v>
      </c>
      <c r="E135" s="292" t="s">
        <v>772</v>
      </c>
      <c r="F135" s="292" t="s">
        <v>589</v>
      </c>
      <c r="G135" s="292">
        <v>2018</v>
      </c>
      <c r="H135" s="292" t="s">
        <v>589</v>
      </c>
      <c r="I135" s="292" t="s">
        <v>589</v>
      </c>
      <c r="J135" s="292" t="s">
        <v>589</v>
      </c>
      <c r="K135" s="292" t="s">
        <v>589</v>
      </c>
      <c r="L135" s="292" t="s">
        <v>771</v>
      </c>
      <c r="M135" s="292" t="s">
        <v>771</v>
      </c>
      <c r="N135" s="292" t="s">
        <v>771</v>
      </c>
      <c r="O135" s="292" t="s">
        <v>771</v>
      </c>
      <c r="P135" s="290" t="s">
        <v>589</v>
      </c>
      <c r="Q135" s="300" t="s">
        <v>589</v>
      </c>
      <c r="R135" s="300" t="s">
        <v>589</v>
      </c>
      <c r="S135" s="300" t="s">
        <v>589</v>
      </c>
      <c r="T135" s="300" t="s">
        <v>589</v>
      </c>
      <c r="U135" s="300" t="s">
        <v>589</v>
      </c>
      <c r="V135" s="300" t="s">
        <v>589</v>
      </c>
      <c r="W135" s="300" t="s">
        <v>589</v>
      </c>
      <c r="X135" s="300" t="s">
        <v>589</v>
      </c>
      <c r="Y135" s="300" t="s">
        <v>589</v>
      </c>
      <c r="Z135" s="300" t="s">
        <v>589</v>
      </c>
      <c r="AA135" s="292" t="s">
        <v>988</v>
      </c>
      <c r="AB135" s="292" t="s">
        <v>988</v>
      </c>
      <c r="AC135" s="289" t="s">
        <v>812</v>
      </c>
      <c r="AD135" s="292" t="s">
        <v>771</v>
      </c>
      <c r="AE135" s="292" t="s">
        <v>771</v>
      </c>
    </row>
    <row r="136" spans="1:31" ht="47.25">
      <c r="A136" s="67" t="s">
        <v>520</v>
      </c>
      <c r="B136" s="113" t="s">
        <v>672</v>
      </c>
      <c r="C136" s="49" t="s">
        <v>589</v>
      </c>
      <c r="D136" s="49" t="s">
        <v>589</v>
      </c>
      <c r="E136" s="49" t="s">
        <v>589</v>
      </c>
      <c r="F136" s="49" t="s">
        <v>589</v>
      </c>
      <c r="G136" s="49" t="s">
        <v>589</v>
      </c>
      <c r="H136" s="49" t="s">
        <v>589</v>
      </c>
      <c r="I136" s="49" t="s">
        <v>589</v>
      </c>
      <c r="J136" s="49" t="s">
        <v>589</v>
      </c>
      <c r="K136" s="49" t="s">
        <v>589</v>
      </c>
      <c r="L136" s="49" t="s">
        <v>589</v>
      </c>
      <c r="M136" s="49" t="s">
        <v>589</v>
      </c>
      <c r="N136" s="49" t="s">
        <v>589</v>
      </c>
      <c r="O136" s="49" t="s">
        <v>589</v>
      </c>
      <c r="P136" s="49" t="s">
        <v>589</v>
      </c>
      <c r="Q136" s="49" t="s">
        <v>589</v>
      </c>
      <c r="R136" s="49" t="s">
        <v>589</v>
      </c>
      <c r="S136" s="49" t="s">
        <v>589</v>
      </c>
      <c r="T136" s="49" t="s">
        <v>589</v>
      </c>
      <c r="U136" s="49" t="s">
        <v>589</v>
      </c>
      <c r="V136" s="49" t="s">
        <v>589</v>
      </c>
      <c r="W136" s="49" t="s">
        <v>589</v>
      </c>
      <c r="X136" s="49" t="s">
        <v>589</v>
      </c>
      <c r="Y136" s="49" t="s">
        <v>589</v>
      </c>
      <c r="Z136" s="49" t="s">
        <v>589</v>
      </c>
      <c r="AA136" s="49" t="s">
        <v>589</v>
      </c>
      <c r="AB136" s="49" t="s">
        <v>589</v>
      </c>
      <c r="AC136" s="49" t="s">
        <v>589</v>
      </c>
      <c r="AD136" s="49" t="s">
        <v>589</v>
      </c>
      <c r="AE136" s="49" t="s">
        <v>589</v>
      </c>
    </row>
    <row r="137" spans="1:31" ht="63">
      <c r="A137" s="67" t="s">
        <v>521</v>
      </c>
      <c r="B137" s="113" t="s">
        <v>685</v>
      </c>
      <c r="C137" s="49" t="s">
        <v>589</v>
      </c>
      <c r="D137" s="49" t="s">
        <v>589</v>
      </c>
      <c r="E137" s="49" t="s">
        <v>589</v>
      </c>
      <c r="F137" s="49" t="s">
        <v>589</v>
      </c>
      <c r="G137" s="49" t="s">
        <v>589</v>
      </c>
      <c r="H137" s="49" t="s">
        <v>589</v>
      </c>
      <c r="I137" s="49" t="s">
        <v>589</v>
      </c>
      <c r="J137" s="49" t="s">
        <v>589</v>
      </c>
      <c r="K137" s="49" t="s">
        <v>589</v>
      </c>
      <c r="L137" s="49" t="s">
        <v>589</v>
      </c>
      <c r="M137" s="49" t="s">
        <v>589</v>
      </c>
      <c r="N137" s="49" t="s">
        <v>589</v>
      </c>
      <c r="O137" s="49" t="s">
        <v>589</v>
      </c>
      <c r="P137" s="49" t="s">
        <v>589</v>
      </c>
      <c r="Q137" s="49" t="s">
        <v>589</v>
      </c>
      <c r="R137" s="49" t="s">
        <v>589</v>
      </c>
      <c r="S137" s="49" t="s">
        <v>589</v>
      </c>
      <c r="T137" s="49" t="s">
        <v>589</v>
      </c>
      <c r="U137" s="49" t="s">
        <v>589</v>
      </c>
      <c r="V137" s="49" t="s">
        <v>589</v>
      </c>
      <c r="W137" s="49" t="s">
        <v>589</v>
      </c>
      <c r="X137" s="49" t="s">
        <v>589</v>
      </c>
      <c r="Y137" s="49" t="s">
        <v>589</v>
      </c>
      <c r="Z137" s="49" t="s">
        <v>589</v>
      </c>
      <c r="AA137" s="49" t="s">
        <v>589</v>
      </c>
      <c r="AB137" s="49" t="s">
        <v>589</v>
      </c>
      <c r="AC137" s="49" t="s">
        <v>589</v>
      </c>
      <c r="AD137" s="49" t="s">
        <v>589</v>
      </c>
      <c r="AE137" s="49" t="s">
        <v>589</v>
      </c>
    </row>
    <row r="138" spans="1:31" ht="47.25">
      <c r="A138" s="67" t="s">
        <v>572</v>
      </c>
      <c r="B138" s="113" t="s">
        <v>686</v>
      </c>
      <c r="C138" s="49" t="s">
        <v>589</v>
      </c>
      <c r="D138" s="49" t="s">
        <v>589</v>
      </c>
      <c r="E138" s="49" t="s">
        <v>589</v>
      </c>
      <c r="F138" s="49" t="s">
        <v>589</v>
      </c>
      <c r="G138" s="49" t="s">
        <v>589</v>
      </c>
      <c r="H138" s="49" t="s">
        <v>589</v>
      </c>
      <c r="I138" s="49" t="s">
        <v>589</v>
      </c>
      <c r="J138" s="49" t="s">
        <v>589</v>
      </c>
      <c r="K138" s="49" t="s">
        <v>589</v>
      </c>
      <c r="L138" s="49" t="s">
        <v>589</v>
      </c>
      <c r="M138" s="49" t="s">
        <v>589</v>
      </c>
      <c r="N138" s="49" t="s">
        <v>589</v>
      </c>
      <c r="O138" s="49" t="s">
        <v>589</v>
      </c>
      <c r="P138" s="49" t="s">
        <v>589</v>
      </c>
      <c r="Q138" s="49" t="s">
        <v>589</v>
      </c>
      <c r="R138" s="49" t="s">
        <v>589</v>
      </c>
      <c r="S138" s="49" t="s">
        <v>589</v>
      </c>
      <c r="T138" s="49" t="s">
        <v>589</v>
      </c>
      <c r="U138" s="49" t="s">
        <v>589</v>
      </c>
      <c r="V138" s="49" t="s">
        <v>589</v>
      </c>
      <c r="W138" s="49" t="s">
        <v>589</v>
      </c>
      <c r="X138" s="49" t="s">
        <v>589</v>
      </c>
      <c r="Y138" s="49" t="s">
        <v>589</v>
      </c>
      <c r="Z138" s="49" t="s">
        <v>589</v>
      </c>
      <c r="AA138" s="49" t="s">
        <v>589</v>
      </c>
      <c r="AB138" s="49" t="s">
        <v>589</v>
      </c>
      <c r="AC138" s="49" t="s">
        <v>589</v>
      </c>
      <c r="AD138" s="49" t="s">
        <v>589</v>
      </c>
      <c r="AE138" s="49" t="s">
        <v>589</v>
      </c>
    </row>
    <row r="139" spans="1:31" ht="69.599999999999994" customHeight="1">
      <c r="A139" s="67" t="s">
        <v>573</v>
      </c>
      <c r="B139" s="113" t="s">
        <v>687</v>
      </c>
      <c r="C139" s="49" t="s">
        <v>589</v>
      </c>
      <c r="D139" s="49" t="s">
        <v>589</v>
      </c>
      <c r="E139" s="49" t="s">
        <v>589</v>
      </c>
      <c r="F139" s="49" t="s">
        <v>589</v>
      </c>
      <c r="G139" s="49" t="s">
        <v>589</v>
      </c>
      <c r="H139" s="49" t="s">
        <v>589</v>
      </c>
      <c r="I139" s="49" t="s">
        <v>589</v>
      </c>
      <c r="J139" s="49" t="s">
        <v>589</v>
      </c>
      <c r="K139" s="49" t="s">
        <v>589</v>
      </c>
      <c r="L139" s="49" t="s">
        <v>589</v>
      </c>
      <c r="M139" s="49" t="s">
        <v>589</v>
      </c>
      <c r="N139" s="49" t="s">
        <v>589</v>
      </c>
      <c r="O139" s="49" t="s">
        <v>589</v>
      </c>
      <c r="P139" s="49" t="s">
        <v>589</v>
      </c>
      <c r="Q139" s="49" t="s">
        <v>589</v>
      </c>
      <c r="R139" s="49" t="s">
        <v>589</v>
      </c>
      <c r="S139" s="49" t="s">
        <v>589</v>
      </c>
      <c r="T139" s="49" t="s">
        <v>589</v>
      </c>
      <c r="U139" s="49" t="s">
        <v>589</v>
      </c>
      <c r="V139" s="49" t="s">
        <v>589</v>
      </c>
      <c r="W139" s="49" t="s">
        <v>589</v>
      </c>
      <c r="X139" s="49" t="s">
        <v>589</v>
      </c>
      <c r="Y139" s="49" t="s">
        <v>589</v>
      </c>
      <c r="Z139" s="49" t="s">
        <v>589</v>
      </c>
      <c r="AA139" s="49" t="s">
        <v>589</v>
      </c>
      <c r="AB139" s="49" t="s">
        <v>589</v>
      </c>
      <c r="AC139" s="49" t="s">
        <v>589</v>
      </c>
      <c r="AD139" s="49" t="s">
        <v>589</v>
      </c>
      <c r="AE139" s="49" t="s">
        <v>589</v>
      </c>
    </row>
  </sheetData>
  <sheetProtection password="84F4" sheet="1" objects="1" scenarios="1"/>
  <mergeCells count="33">
    <mergeCell ref="AD12:AE13"/>
    <mergeCell ref="AC12:AC14"/>
    <mergeCell ref="F12:F14"/>
    <mergeCell ref="S12:S14"/>
    <mergeCell ref="A12:A14"/>
    <mergeCell ref="B12:B14"/>
    <mergeCell ref="C12:C14"/>
    <mergeCell ref="E12:E14"/>
    <mergeCell ref="D12:D14"/>
    <mergeCell ref="H13:H14"/>
    <mergeCell ref="I13:I14"/>
    <mergeCell ref="G12:G14"/>
    <mergeCell ref="A9:N9"/>
    <mergeCell ref="A10:N10"/>
    <mergeCell ref="A7:N7"/>
    <mergeCell ref="A8:N8"/>
    <mergeCell ref="Q12:R13"/>
    <mergeCell ref="A5:N5"/>
    <mergeCell ref="A11:AC11"/>
    <mergeCell ref="AA12:AB13"/>
    <mergeCell ref="O12:O14"/>
    <mergeCell ref="Y13:Z13"/>
    <mergeCell ref="U12:Z12"/>
    <mergeCell ref="L12:M13"/>
    <mergeCell ref="N12:N14"/>
    <mergeCell ref="H12:K12"/>
    <mergeCell ref="K13:K14"/>
    <mergeCell ref="J13:J14"/>
    <mergeCell ref="T12:T14"/>
    <mergeCell ref="P12:P14"/>
    <mergeCell ref="U13:V13"/>
    <mergeCell ref="A6:N6"/>
    <mergeCell ref="W13:X13"/>
  </mergeCells>
  <pageMargins left="0.70866141732283472" right="0.70866141732283472" top="0.74803149606299213" bottom="0.74803149606299213" header="0.31496062992125984" footer="0.31496062992125984"/>
  <pageSetup paperSize="8" scale="10" fitToWidth="2" orientation="landscape" r:id="rId1"/>
  <headerFooter differentFirst="1">
    <oddHeader>&amp;C&amp;P</oddHeader>
    <oddFooter>&amp;C&amp;G</oddFooter>
    <firstFooter>&amp;C&amp;G</firstFooter>
  </headerFooter>
  <drawing r:id="rId2"/>
  <legacyDrawingHF r:id="rId3"/>
</worksheet>
</file>

<file path=xl/worksheets/sheet16.xml><?xml version="1.0" encoding="utf-8"?>
<worksheet xmlns="http://schemas.openxmlformats.org/spreadsheetml/2006/main" xmlns:r="http://schemas.openxmlformats.org/officeDocument/2006/relationships">
  <sheetPr>
    <tabColor theme="8" tint="0.79998168889431442"/>
    <pageSetUpPr fitToPage="1"/>
  </sheetPr>
  <dimension ref="A1:AE20"/>
  <sheetViews>
    <sheetView view="pageBreakPreview" zoomScale="70" zoomScaleNormal="100" zoomScaleSheetLayoutView="70" workbookViewId="0"/>
  </sheetViews>
  <sheetFormatPr defaultRowHeight="15"/>
  <cols>
    <col min="1" max="1" width="9.875" style="6" customWidth="1"/>
    <col min="2" max="2" width="31.75" style="7" customWidth="1"/>
    <col min="3" max="3" width="14" style="7" customWidth="1"/>
    <col min="4" max="4" width="20.125" style="7" customWidth="1"/>
    <col min="5" max="5" width="17.875" style="7" customWidth="1"/>
    <col min="6" max="6" width="31.125" style="7" customWidth="1"/>
    <col min="7" max="7" width="29.125" style="7" customWidth="1"/>
    <col min="8" max="8" width="32" style="7" customWidth="1"/>
    <col min="9" max="9" width="32.375" style="7" customWidth="1"/>
    <col min="10" max="10" width="21.125" style="9" customWidth="1"/>
    <col min="11" max="11" width="23.875" style="9" customWidth="1"/>
    <col min="12" max="12" width="6.625" style="7" customWidth="1"/>
    <col min="13" max="13" width="8.125" style="7" customWidth="1"/>
    <col min="14" max="14" width="12.125" style="7" customWidth="1"/>
    <col min="15" max="243" width="9" style="6"/>
    <col min="244" max="244" width="3.875" style="6" bestFit="1" customWidth="1"/>
    <col min="245" max="245" width="16" style="6" bestFit="1" customWidth="1"/>
    <col min="246" max="246" width="16.625" style="6" bestFit="1" customWidth="1"/>
    <col min="247" max="247" width="13.5" style="6" bestFit="1" customWidth="1"/>
    <col min="248" max="249" width="10.875" style="6" bestFit="1" customWidth="1"/>
    <col min="250" max="250" width="6.25" style="6" bestFit="1" customWidth="1"/>
    <col min="251" max="251" width="8.875" style="6" bestFit="1" customWidth="1"/>
    <col min="252" max="252" width="13.875" style="6" bestFit="1" customWidth="1"/>
    <col min="253" max="253" width="13.25" style="6" bestFit="1" customWidth="1"/>
    <col min="254" max="254" width="16" style="6" bestFit="1" customWidth="1"/>
    <col min="255" max="255" width="11.625" style="6" bestFit="1" customWidth="1"/>
    <col min="256" max="256" width="16.875" style="6" customWidth="1"/>
    <col min="257" max="257" width="13.25" style="6" customWidth="1"/>
    <col min="258" max="258" width="18.375" style="6" bestFit="1" customWidth="1"/>
    <col min="259" max="259" width="15" style="6" bestFit="1" customWidth="1"/>
    <col min="260" max="260" width="14.75" style="6" bestFit="1" customWidth="1"/>
    <col min="261" max="261" width="14.625" style="6" bestFit="1" customWidth="1"/>
    <col min="262" max="262" width="13.75" style="6" bestFit="1" customWidth="1"/>
    <col min="263" max="263" width="14.25" style="6" bestFit="1" customWidth="1"/>
    <col min="264" max="264" width="15.125" style="6" customWidth="1"/>
    <col min="265" max="265" width="20.5" style="6" bestFit="1" customWidth="1"/>
    <col min="266" max="266" width="27.875" style="6" bestFit="1" customWidth="1"/>
    <col min="267" max="267" width="6.875" style="6" bestFit="1" customWidth="1"/>
    <col min="268" max="268" width="5" style="6" bestFit="1" customWidth="1"/>
    <col min="269" max="269" width="8" style="6" bestFit="1" customWidth="1"/>
    <col min="270" max="270" width="11.875" style="6" bestFit="1" customWidth="1"/>
    <col min="271" max="499" width="9" style="6"/>
    <col min="500" max="500" width="3.875" style="6" bestFit="1" customWidth="1"/>
    <col min="501" max="501" width="16" style="6" bestFit="1" customWidth="1"/>
    <col min="502" max="502" width="16.625" style="6" bestFit="1" customWidth="1"/>
    <col min="503" max="503" width="13.5" style="6" bestFit="1" customWidth="1"/>
    <col min="504" max="505" width="10.875" style="6" bestFit="1" customWidth="1"/>
    <col min="506" max="506" width="6.25" style="6" bestFit="1" customWidth="1"/>
    <col min="507" max="507" width="8.875" style="6" bestFit="1" customWidth="1"/>
    <col min="508" max="508" width="13.875" style="6" bestFit="1" customWidth="1"/>
    <col min="509" max="509" width="13.25" style="6" bestFit="1" customWidth="1"/>
    <col min="510" max="510" width="16" style="6" bestFit="1" customWidth="1"/>
    <col min="511" max="511" width="11.625" style="6" bestFit="1" customWidth="1"/>
    <col min="512" max="512" width="16.875" style="6" customWidth="1"/>
    <col min="513" max="513" width="13.25" style="6" customWidth="1"/>
    <col min="514" max="514" width="18.375" style="6" bestFit="1" customWidth="1"/>
    <col min="515" max="515" width="15" style="6" bestFit="1" customWidth="1"/>
    <col min="516" max="516" width="14.75" style="6" bestFit="1" customWidth="1"/>
    <col min="517" max="517" width="14.625" style="6" bestFit="1" customWidth="1"/>
    <col min="518" max="518" width="13.75" style="6" bestFit="1" customWidth="1"/>
    <col min="519" max="519" width="14.25" style="6" bestFit="1" customWidth="1"/>
    <col min="520" max="520" width="15.125" style="6" customWidth="1"/>
    <col min="521" max="521" width="20.5" style="6" bestFit="1" customWidth="1"/>
    <col min="522" max="522" width="27.875" style="6" bestFit="1" customWidth="1"/>
    <col min="523" max="523" width="6.875" style="6" bestFit="1" customWidth="1"/>
    <col min="524" max="524" width="5" style="6" bestFit="1" customWidth="1"/>
    <col min="525" max="525" width="8" style="6" bestFit="1" customWidth="1"/>
    <col min="526" max="526" width="11.875" style="6" bestFit="1" customWidth="1"/>
    <col min="527" max="755" width="9" style="6"/>
    <col min="756" max="756" width="3.875" style="6" bestFit="1" customWidth="1"/>
    <col min="757" max="757" width="16" style="6" bestFit="1" customWidth="1"/>
    <col min="758" max="758" width="16.625" style="6" bestFit="1" customWidth="1"/>
    <col min="759" max="759" width="13.5" style="6" bestFit="1" customWidth="1"/>
    <col min="760" max="761" width="10.875" style="6" bestFit="1" customWidth="1"/>
    <col min="762" max="762" width="6.25" style="6" bestFit="1" customWidth="1"/>
    <col min="763" max="763" width="8.875" style="6" bestFit="1" customWidth="1"/>
    <col min="764" max="764" width="13.875" style="6" bestFit="1" customWidth="1"/>
    <col min="765" max="765" width="13.25" style="6" bestFit="1" customWidth="1"/>
    <col min="766" max="766" width="16" style="6" bestFit="1" customWidth="1"/>
    <col min="767" max="767" width="11.625" style="6" bestFit="1" customWidth="1"/>
    <col min="768" max="768" width="16.875" style="6" customWidth="1"/>
    <col min="769" max="769" width="13.25" style="6" customWidth="1"/>
    <col min="770" max="770" width="18.375" style="6" bestFit="1" customWidth="1"/>
    <col min="771" max="771" width="15" style="6" bestFit="1" customWidth="1"/>
    <col min="772" max="772" width="14.75" style="6" bestFit="1" customWidth="1"/>
    <col min="773" max="773" width="14.625" style="6" bestFit="1" customWidth="1"/>
    <col min="774" max="774" width="13.75" style="6" bestFit="1" customWidth="1"/>
    <col min="775" max="775" width="14.25" style="6" bestFit="1" customWidth="1"/>
    <col min="776" max="776" width="15.125" style="6" customWidth="1"/>
    <col min="777" max="777" width="20.5" style="6" bestFit="1" customWidth="1"/>
    <col min="778" max="778" width="27.875" style="6" bestFit="1" customWidth="1"/>
    <col min="779" max="779" width="6.875" style="6" bestFit="1" customWidth="1"/>
    <col min="780" max="780" width="5" style="6" bestFit="1" customWidth="1"/>
    <col min="781" max="781" width="8" style="6" bestFit="1" customWidth="1"/>
    <col min="782" max="782" width="11.875" style="6" bestFit="1" customWidth="1"/>
    <col min="783" max="1011" width="9" style="6"/>
    <col min="1012" max="1012" width="3.875" style="6" bestFit="1" customWidth="1"/>
    <col min="1013" max="1013" width="16" style="6" bestFit="1" customWidth="1"/>
    <col min="1014" max="1014" width="16.625" style="6" bestFit="1" customWidth="1"/>
    <col min="1015" max="1015" width="13.5" style="6" bestFit="1" customWidth="1"/>
    <col min="1016" max="1017" width="10.875" style="6" bestFit="1" customWidth="1"/>
    <col min="1018" max="1018" width="6.25" style="6" bestFit="1" customWidth="1"/>
    <col min="1019" max="1019" width="8.875" style="6" bestFit="1" customWidth="1"/>
    <col min="1020" max="1020" width="13.875" style="6" bestFit="1" customWidth="1"/>
    <col min="1021" max="1021" width="13.25" style="6" bestFit="1" customWidth="1"/>
    <col min="1022" max="1022" width="16" style="6" bestFit="1" customWidth="1"/>
    <col min="1023" max="1023" width="11.625" style="6" bestFit="1" customWidth="1"/>
    <col min="1024" max="1024" width="16.875" style="6" customWidth="1"/>
    <col min="1025" max="1025" width="13.25" style="6" customWidth="1"/>
    <col min="1026" max="1026" width="18.375" style="6" bestFit="1" customWidth="1"/>
    <col min="1027" max="1027" width="15" style="6" bestFit="1" customWidth="1"/>
    <col min="1028" max="1028" width="14.75" style="6" bestFit="1" customWidth="1"/>
    <col min="1029" max="1029" width="14.625" style="6" bestFit="1" customWidth="1"/>
    <col min="1030" max="1030" width="13.75" style="6" bestFit="1" customWidth="1"/>
    <col min="1031" max="1031" width="14.25" style="6" bestFit="1" customWidth="1"/>
    <col min="1032" max="1032" width="15.125" style="6" customWidth="1"/>
    <col min="1033" max="1033" width="20.5" style="6" bestFit="1" customWidth="1"/>
    <col min="1034" max="1034" width="27.875" style="6" bestFit="1" customWidth="1"/>
    <col min="1035" max="1035" width="6.875" style="6" bestFit="1" customWidth="1"/>
    <col min="1036" max="1036" width="5" style="6" bestFit="1" customWidth="1"/>
    <col min="1037" max="1037" width="8" style="6" bestFit="1" customWidth="1"/>
    <col min="1038" max="1038" width="11.875" style="6" bestFit="1" customWidth="1"/>
    <col min="1039" max="1267" width="9" style="6"/>
    <col min="1268" max="1268" width="3.875" style="6" bestFit="1" customWidth="1"/>
    <col min="1269" max="1269" width="16" style="6" bestFit="1" customWidth="1"/>
    <col min="1270" max="1270" width="16.625" style="6" bestFit="1" customWidth="1"/>
    <col min="1271" max="1271" width="13.5" style="6" bestFit="1" customWidth="1"/>
    <col min="1272" max="1273" width="10.875" style="6" bestFit="1" customWidth="1"/>
    <col min="1274" max="1274" width="6.25" style="6" bestFit="1" customWidth="1"/>
    <col min="1275" max="1275" width="8.875" style="6" bestFit="1" customWidth="1"/>
    <col min="1276" max="1276" width="13.875" style="6" bestFit="1" customWidth="1"/>
    <col min="1277" max="1277" width="13.25" style="6" bestFit="1" customWidth="1"/>
    <col min="1278" max="1278" width="16" style="6" bestFit="1" customWidth="1"/>
    <col min="1279" max="1279" width="11.625" style="6" bestFit="1" customWidth="1"/>
    <col min="1280" max="1280" width="16.875" style="6" customWidth="1"/>
    <col min="1281" max="1281" width="13.25" style="6" customWidth="1"/>
    <col min="1282" max="1282" width="18.375" style="6" bestFit="1" customWidth="1"/>
    <col min="1283" max="1283" width="15" style="6" bestFit="1" customWidth="1"/>
    <col min="1284" max="1284" width="14.75" style="6" bestFit="1" customWidth="1"/>
    <col min="1285" max="1285" width="14.625" style="6" bestFit="1" customWidth="1"/>
    <col min="1286" max="1286" width="13.75" style="6" bestFit="1" customWidth="1"/>
    <col min="1287" max="1287" width="14.25" style="6" bestFit="1" customWidth="1"/>
    <col min="1288" max="1288" width="15.125" style="6" customWidth="1"/>
    <col min="1289" max="1289" width="20.5" style="6" bestFit="1" customWidth="1"/>
    <col min="1290" max="1290" width="27.875" style="6" bestFit="1" customWidth="1"/>
    <col min="1291" max="1291" width="6.875" style="6" bestFit="1" customWidth="1"/>
    <col min="1292" max="1292" width="5" style="6" bestFit="1" customWidth="1"/>
    <col min="1293" max="1293" width="8" style="6" bestFit="1" customWidth="1"/>
    <col min="1294" max="1294" width="11.875" style="6" bestFit="1" customWidth="1"/>
    <col min="1295" max="1523" width="9" style="6"/>
    <col min="1524" max="1524" width="3.875" style="6" bestFit="1" customWidth="1"/>
    <col min="1525" max="1525" width="16" style="6" bestFit="1" customWidth="1"/>
    <col min="1526" max="1526" width="16.625" style="6" bestFit="1" customWidth="1"/>
    <col min="1527" max="1527" width="13.5" style="6" bestFit="1" customWidth="1"/>
    <col min="1528" max="1529" width="10.875" style="6" bestFit="1" customWidth="1"/>
    <col min="1530" max="1530" width="6.25" style="6" bestFit="1" customWidth="1"/>
    <col min="1531" max="1531" width="8.875" style="6" bestFit="1" customWidth="1"/>
    <col min="1532" max="1532" width="13.875" style="6" bestFit="1" customWidth="1"/>
    <col min="1533" max="1533" width="13.25" style="6" bestFit="1" customWidth="1"/>
    <col min="1534" max="1534" width="16" style="6" bestFit="1" customWidth="1"/>
    <col min="1535" max="1535" width="11.625" style="6" bestFit="1" customWidth="1"/>
    <col min="1536" max="1536" width="16.875" style="6" customWidth="1"/>
    <col min="1537" max="1537" width="13.25" style="6" customWidth="1"/>
    <col min="1538" max="1538" width="18.375" style="6" bestFit="1" customWidth="1"/>
    <col min="1539" max="1539" width="15" style="6" bestFit="1" customWidth="1"/>
    <col min="1540" max="1540" width="14.75" style="6" bestFit="1" customWidth="1"/>
    <col min="1541" max="1541" width="14.625" style="6" bestFit="1" customWidth="1"/>
    <col min="1542" max="1542" width="13.75" style="6" bestFit="1" customWidth="1"/>
    <col min="1543" max="1543" width="14.25" style="6" bestFit="1" customWidth="1"/>
    <col min="1544" max="1544" width="15.125" style="6" customWidth="1"/>
    <col min="1545" max="1545" width="20.5" style="6" bestFit="1" customWidth="1"/>
    <col min="1546" max="1546" width="27.875" style="6" bestFit="1" customWidth="1"/>
    <col min="1547" max="1547" width="6.875" style="6" bestFit="1" customWidth="1"/>
    <col min="1548" max="1548" width="5" style="6" bestFit="1" customWidth="1"/>
    <col min="1549" max="1549" width="8" style="6" bestFit="1" customWidth="1"/>
    <col min="1550" max="1550" width="11.875" style="6" bestFit="1" customWidth="1"/>
    <col min="1551" max="1779" width="9" style="6"/>
    <col min="1780" max="1780" width="3.875" style="6" bestFit="1" customWidth="1"/>
    <col min="1781" max="1781" width="16" style="6" bestFit="1" customWidth="1"/>
    <col min="1782" max="1782" width="16.625" style="6" bestFit="1" customWidth="1"/>
    <col min="1783" max="1783" width="13.5" style="6" bestFit="1" customWidth="1"/>
    <col min="1784" max="1785" width="10.875" style="6" bestFit="1" customWidth="1"/>
    <col min="1786" max="1786" width="6.25" style="6" bestFit="1" customWidth="1"/>
    <col min="1787" max="1787" width="8.875" style="6" bestFit="1" customWidth="1"/>
    <col min="1788" max="1788" width="13.875" style="6" bestFit="1" customWidth="1"/>
    <col min="1789" max="1789" width="13.25" style="6" bestFit="1" customWidth="1"/>
    <col min="1790" max="1790" width="16" style="6" bestFit="1" customWidth="1"/>
    <col min="1791" max="1791" width="11.625" style="6" bestFit="1" customWidth="1"/>
    <col min="1792" max="1792" width="16.875" style="6" customWidth="1"/>
    <col min="1793" max="1793" width="13.25" style="6" customWidth="1"/>
    <col min="1794" max="1794" width="18.375" style="6" bestFit="1" customWidth="1"/>
    <col min="1795" max="1795" width="15" style="6" bestFit="1" customWidth="1"/>
    <col min="1796" max="1796" width="14.75" style="6" bestFit="1" customWidth="1"/>
    <col min="1797" max="1797" width="14.625" style="6" bestFit="1" customWidth="1"/>
    <col min="1798" max="1798" width="13.75" style="6" bestFit="1" customWidth="1"/>
    <col min="1799" max="1799" width="14.25" style="6" bestFit="1" customWidth="1"/>
    <col min="1800" max="1800" width="15.125" style="6" customWidth="1"/>
    <col min="1801" max="1801" width="20.5" style="6" bestFit="1" customWidth="1"/>
    <col min="1802" max="1802" width="27.875" style="6" bestFit="1" customWidth="1"/>
    <col min="1803" max="1803" width="6.875" style="6" bestFit="1" customWidth="1"/>
    <col min="1804" max="1804" width="5" style="6" bestFit="1" customWidth="1"/>
    <col min="1805" max="1805" width="8" style="6" bestFit="1" customWidth="1"/>
    <col min="1806" max="1806" width="11.875" style="6" bestFit="1" customWidth="1"/>
    <col min="1807" max="2035" width="9" style="6"/>
    <col min="2036" max="2036" width="3.875" style="6" bestFit="1" customWidth="1"/>
    <col min="2037" max="2037" width="16" style="6" bestFit="1" customWidth="1"/>
    <col min="2038" max="2038" width="16.625" style="6" bestFit="1" customWidth="1"/>
    <col min="2039" max="2039" width="13.5" style="6" bestFit="1" customWidth="1"/>
    <col min="2040" max="2041" width="10.875" style="6" bestFit="1" customWidth="1"/>
    <col min="2042" max="2042" width="6.25" style="6" bestFit="1" customWidth="1"/>
    <col min="2043" max="2043" width="8.875" style="6" bestFit="1" customWidth="1"/>
    <col min="2044" max="2044" width="13.875" style="6" bestFit="1" customWidth="1"/>
    <col min="2045" max="2045" width="13.25" style="6" bestFit="1" customWidth="1"/>
    <col min="2046" max="2046" width="16" style="6" bestFit="1" customWidth="1"/>
    <col min="2047" max="2047" width="11.625" style="6" bestFit="1" customWidth="1"/>
    <col min="2048" max="2048" width="16.875" style="6" customWidth="1"/>
    <col min="2049" max="2049" width="13.25" style="6" customWidth="1"/>
    <col min="2050" max="2050" width="18.375" style="6" bestFit="1" customWidth="1"/>
    <col min="2051" max="2051" width="15" style="6" bestFit="1" customWidth="1"/>
    <col min="2052" max="2052" width="14.75" style="6" bestFit="1" customWidth="1"/>
    <col min="2053" max="2053" width="14.625" style="6" bestFit="1" customWidth="1"/>
    <col min="2054" max="2054" width="13.75" style="6" bestFit="1" customWidth="1"/>
    <col min="2055" max="2055" width="14.25" style="6" bestFit="1" customWidth="1"/>
    <col min="2056" max="2056" width="15.125" style="6" customWidth="1"/>
    <col min="2057" max="2057" width="20.5" style="6" bestFit="1" customWidth="1"/>
    <col min="2058" max="2058" width="27.875" style="6" bestFit="1" customWidth="1"/>
    <col min="2059" max="2059" width="6.875" style="6" bestFit="1" customWidth="1"/>
    <col min="2060" max="2060" width="5" style="6" bestFit="1" customWidth="1"/>
    <col min="2061" max="2061" width="8" style="6" bestFit="1" customWidth="1"/>
    <col min="2062" max="2062" width="11.875" style="6" bestFit="1" customWidth="1"/>
    <col min="2063" max="2291" width="9" style="6"/>
    <col min="2292" max="2292" width="3.875" style="6" bestFit="1" customWidth="1"/>
    <col min="2293" max="2293" width="16" style="6" bestFit="1" customWidth="1"/>
    <col min="2294" max="2294" width="16.625" style="6" bestFit="1" customWidth="1"/>
    <col min="2295" max="2295" width="13.5" style="6" bestFit="1" customWidth="1"/>
    <col min="2296" max="2297" width="10.875" style="6" bestFit="1" customWidth="1"/>
    <col min="2298" max="2298" width="6.25" style="6" bestFit="1" customWidth="1"/>
    <col min="2299" max="2299" width="8.875" style="6" bestFit="1" customWidth="1"/>
    <col min="2300" max="2300" width="13.875" style="6" bestFit="1" customWidth="1"/>
    <col min="2301" max="2301" width="13.25" style="6" bestFit="1" customWidth="1"/>
    <col min="2302" max="2302" width="16" style="6" bestFit="1" customWidth="1"/>
    <col min="2303" max="2303" width="11.625" style="6" bestFit="1" customWidth="1"/>
    <col min="2304" max="2304" width="16.875" style="6" customWidth="1"/>
    <col min="2305" max="2305" width="13.25" style="6" customWidth="1"/>
    <col min="2306" max="2306" width="18.375" style="6" bestFit="1" customWidth="1"/>
    <col min="2307" max="2307" width="15" style="6" bestFit="1" customWidth="1"/>
    <col min="2308" max="2308" width="14.75" style="6" bestFit="1" customWidth="1"/>
    <col min="2309" max="2309" width="14.625" style="6" bestFit="1" customWidth="1"/>
    <col min="2310" max="2310" width="13.75" style="6" bestFit="1" customWidth="1"/>
    <col min="2311" max="2311" width="14.25" style="6" bestFit="1" customWidth="1"/>
    <col min="2312" max="2312" width="15.125" style="6" customWidth="1"/>
    <col min="2313" max="2313" width="20.5" style="6" bestFit="1" customWidth="1"/>
    <col min="2314" max="2314" width="27.875" style="6" bestFit="1" customWidth="1"/>
    <col min="2315" max="2315" width="6.875" style="6" bestFit="1" customWidth="1"/>
    <col min="2316" max="2316" width="5" style="6" bestFit="1" customWidth="1"/>
    <col min="2317" max="2317" width="8" style="6" bestFit="1" customWidth="1"/>
    <col min="2318" max="2318" width="11.875" style="6" bestFit="1" customWidth="1"/>
    <col min="2319" max="2547" width="9" style="6"/>
    <col min="2548" max="2548" width="3.875" style="6" bestFit="1" customWidth="1"/>
    <col min="2549" max="2549" width="16" style="6" bestFit="1" customWidth="1"/>
    <col min="2550" max="2550" width="16.625" style="6" bestFit="1" customWidth="1"/>
    <col min="2551" max="2551" width="13.5" style="6" bestFit="1" customWidth="1"/>
    <col min="2552" max="2553" width="10.875" style="6" bestFit="1" customWidth="1"/>
    <col min="2554" max="2554" width="6.25" style="6" bestFit="1" customWidth="1"/>
    <col min="2555" max="2555" width="8.875" style="6" bestFit="1" customWidth="1"/>
    <col min="2556" max="2556" width="13.875" style="6" bestFit="1" customWidth="1"/>
    <col min="2557" max="2557" width="13.25" style="6" bestFit="1" customWidth="1"/>
    <col min="2558" max="2558" width="16" style="6" bestFit="1" customWidth="1"/>
    <col min="2559" max="2559" width="11.625" style="6" bestFit="1" customWidth="1"/>
    <col min="2560" max="2560" width="16.875" style="6" customWidth="1"/>
    <col min="2561" max="2561" width="13.25" style="6" customWidth="1"/>
    <col min="2562" max="2562" width="18.375" style="6" bestFit="1" customWidth="1"/>
    <col min="2563" max="2563" width="15" style="6" bestFit="1" customWidth="1"/>
    <col min="2564" max="2564" width="14.75" style="6" bestFit="1" customWidth="1"/>
    <col min="2565" max="2565" width="14.625" style="6" bestFit="1" customWidth="1"/>
    <col min="2566" max="2566" width="13.75" style="6" bestFit="1" customWidth="1"/>
    <col min="2567" max="2567" width="14.25" style="6" bestFit="1" customWidth="1"/>
    <col min="2568" max="2568" width="15.125" style="6" customWidth="1"/>
    <col min="2569" max="2569" width="20.5" style="6" bestFit="1" customWidth="1"/>
    <col min="2570" max="2570" width="27.875" style="6" bestFit="1" customWidth="1"/>
    <col min="2571" max="2571" width="6.875" style="6" bestFit="1" customWidth="1"/>
    <col min="2572" max="2572" width="5" style="6" bestFit="1" customWidth="1"/>
    <col min="2573" max="2573" width="8" style="6" bestFit="1" customWidth="1"/>
    <col min="2574" max="2574" width="11.875" style="6" bestFit="1" customWidth="1"/>
    <col min="2575" max="2803" width="9" style="6"/>
    <col min="2804" max="2804" width="3.875" style="6" bestFit="1" customWidth="1"/>
    <col min="2805" max="2805" width="16" style="6" bestFit="1" customWidth="1"/>
    <col min="2806" max="2806" width="16.625" style="6" bestFit="1" customWidth="1"/>
    <col min="2807" max="2807" width="13.5" style="6" bestFit="1" customWidth="1"/>
    <col min="2808" max="2809" width="10.875" style="6" bestFit="1" customWidth="1"/>
    <col min="2810" max="2810" width="6.25" style="6" bestFit="1" customWidth="1"/>
    <col min="2811" max="2811" width="8.875" style="6" bestFit="1" customWidth="1"/>
    <col min="2812" max="2812" width="13.875" style="6" bestFit="1" customWidth="1"/>
    <col min="2813" max="2813" width="13.25" style="6" bestFit="1" customWidth="1"/>
    <col min="2814" max="2814" width="16" style="6" bestFit="1" customWidth="1"/>
    <col min="2815" max="2815" width="11.625" style="6" bestFit="1" customWidth="1"/>
    <col min="2816" max="2816" width="16.875" style="6" customWidth="1"/>
    <col min="2817" max="2817" width="13.25" style="6" customWidth="1"/>
    <col min="2818" max="2818" width="18.375" style="6" bestFit="1" customWidth="1"/>
    <col min="2819" max="2819" width="15" style="6" bestFit="1" customWidth="1"/>
    <col min="2820" max="2820" width="14.75" style="6" bestFit="1" customWidth="1"/>
    <col min="2821" max="2821" width="14.625" style="6" bestFit="1" customWidth="1"/>
    <col min="2822" max="2822" width="13.75" style="6" bestFit="1" customWidth="1"/>
    <col min="2823" max="2823" width="14.25" style="6" bestFit="1" customWidth="1"/>
    <col min="2824" max="2824" width="15.125" style="6" customWidth="1"/>
    <col min="2825" max="2825" width="20.5" style="6" bestFit="1" customWidth="1"/>
    <col min="2826" max="2826" width="27.875" style="6" bestFit="1" customWidth="1"/>
    <col min="2827" max="2827" width="6.875" style="6" bestFit="1" customWidth="1"/>
    <col min="2828" max="2828" width="5" style="6" bestFit="1" customWidth="1"/>
    <col min="2829" max="2829" width="8" style="6" bestFit="1" customWidth="1"/>
    <col min="2830" max="2830" width="11.875" style="6" bestFit="1" customWidth="1"/>
    <col min="2831" max="3059" width="9" style="6"/>
    <col min="3060" max="3060" width="3.875" style="6" bestFit="1" customWidth="1"/>
    <col min="3061" max="3061" width="16" style="6" bestFit="1" customWidth="1"/>
    <col min="3062" max="3062" width="16.625" style="6" bestFit="1" customWidth="1"/>
    <col min="3063" max="3063" width="13.5" style="6" bestFit="1" customWidth="1"/>
    <col min="3064" max="3065" width="10.875" style="6" bestFit="1" customWidth="1"/>
    <col min="3066" max="3066" width="6.25" style="6" bestFit="1" customWidth="1"/>
    <col min="3067" max="3067" width="8.875" style="6" bestFit="1" customWidth="1"/>
    <col min="3068" max="3068" width="13.875" style="6" bestFit="1" customWidth="1"/>
    <col min="3069" max="3069" width="13.25" style="6" bestFit="1" customWidth="1"/>
    <col min="3070" max="3070" width="16" style="6" bestFit="1" customWidth="1"/>
    <col min="3071" max="3071" width="11.625" style="6" bestFit="1" customWidth="1"/>
    <col min="3072" max="3072" width="16.875" style="6" customWidth="1"/>
    <col min="3073" max="3073" width="13.25" style="6" customWidth="1"/>
    <col min="3074" max="3074" width="18.375" style="6" bestFit="1" customWidth="1"/>
    <col min="3075" max="3075" width="15" style="6" bestFit="1" customWidth="1"/>
    <col min="3076" max="3076" width="14.75" style="6" bestFit="1" customWidth="1"/>
    <col min="3077" max="3077" width="14.625" style="6" bestFit="1" customWidth="1"/>
    <col min="3078" max="3078" width="13.75" style="6" bestFit="1" customWidth="1"/>
    <col min="3079" max="3079" width="14.25" style="6" bestFit="1" customWidth="1"/>
    <col min="3080" max="3080" width="15.125" style="6" customWidth="1"/>
    <col min="3081" max="3081" width="20.5" style="6" bestFit="1" customWidth="1"/>
    <col min="3082" max="3082" width="27.875" style="6" bestFit="1" customWidth="1"/>
    <col min="3083" max="3083" width="6.875" style="6" bestFit="1" customWidth="1"/>
    <col min="3084" max="3084" width="5" style="6" bestFit="1" customWidth="1"/>
    <col min="3085" max="3085" width="8" style="6" bestFit="1" customWidth="1"/>
    <col min="3086" max="3086" width="11.875" style="6" bestFit="1" customWidth="1"/>
    <col min="3087" max="3315" width="9" style="6"/>
    <col min="3316" max="3316" width="3.875" style="6" bestFit="1" customWidth="1"/>
    <col min="3317" max="3317" width="16" style="6" bestFit="1" customWidth="1"/>
    <col min="3318" max="3318" width="16.625" style="6" bestFit="1" customWidth="1"/>
    <col min="3319" max="3319" width="13.5" style="6" bestFit="1" customWidth="1"/>
    <col min="3320" max="3321" width="10.875" style="6" bestFit="1" customWidth="1"/>
    <col min="3322" max="3322" width="6.25" style="6" bestFit="1" customWidth="1"/>
    <col min="3323" max="3323" width="8.875" style="6" bestFit="1" customWidth="1"/>
    <col min="3324" max="3324" width="13.875" style="6" bestFit="1" customWidth="1"/>
    <col min="3325" max="3325" width="13.25" style="6" bestFit="1" customWidth="1"/>
    <col min="3326" max="3326" width="16" style="6" bestFit="1" customWidth="1"/>
    <col min="3327" max="3327" width="11.625" style="6" bestFit="1" customWidth="1"/>
    <col min="3328" max="3328" width="16.875" style="6" customWidth="1"/>
    <col min="3329" max="3329" width="13.25" style="6" customWidth="1"/>
    <col min="3330" max="3330" width="18.375" style="6" bestFit="1" customWidth="1"/>
    <col min="3331" max="3331" width="15" style="6" bestFit="1" customWidth="1"/>
    <col min="3332" max="3332" width="14.75" style="6" bestFit="1" customWidth="1"/>
    <col min="3333" max="3333" width="14.625" style="6" bestFit="1" customWidth="1"/>
    <col min="3334" max="3334" width="13.75" style="6" bestFit="1" customWidth="1"/>
    <col min="3335" max="3335" width="14.25" style="6" bestFit="1" customWidth="1"/>
    <col min="3336" max="3336" width="15.125" style="6" customWidth="1"/>
    <col min="3337" max="3337" width="20.5" style="6" bestFit="1" customWidth="1"/>
    <col min="3338" max="3338" width="27.875" style="6" bestFit="1" customWidth="1"/>
    <col min="3339" max="3339" width="6.875" style="6" bestFit="1" customWidth="1"/>
    <col min="3340" max="3340" width="5" style="6" bestFit="1" customWidth="1"/>
    <col min="3341" max="3341" width="8" style="6" bestFit="1" customWidth="1"/>
    <col min="3342" max="3342" width="11.875" style="6" bestFit="1" customWidth="1"/>
    <col min="3343" max="3571" width="9" style="6"/>
    <col min="3572" max="3572" width="3.875" style="6" bestFit="1" customWidth="1"/>
    <col min="3573" max="3573" width="16" style="6" bestFit="1" customWidth="1"/>
    <col min="3574" max="3574" width="16.625" style="6" bestFit="1" customWidth="1"/>
    <col min="3575" max="3575" width="13.5" style="6" bestFit="1" customWidth="1"/>
    <col min="3576" max="3577" width="10.875" style="6" bestFit="1" customWidth="1"/>
    <col min="3578" max="3578" width="6.25" style="6" bestFit="1" customWidth="1"/>
    <col min="3579" max="3579" width="8.875" style="6" bestFit="1" customWidth="1"/>
    <col min="3580" max="3580" width="13.875" style="6" bestFit="1" customWidth="1"/>
    <col min="3581" max="3581" width="13.25" style="6" bestFit="1" customWidth="1"/>
    <col min="3582" max="3582" width="16" style="6" bestFit="1" customWidth="1"/>
    <col min="3583" max="3583" width="11.625" style="6" bestFit="1" customWidth="1"/>
    <col min="3584" max="3584" width="16.875" style="6" customWidth="1"/>
    <col min="3585" max="3585" width="13.25" style="6" customWidth="1"/>
    <col min="3586" max="3586" width="18.375" style="6" bestFit="1" customWidth="1"/>
    <col min="3587" max="3587" width="15" style="6" bestFit="1" customWidth="1"/>
    <col min="3588" max="3588" width="14.75" style="6" bestFit="1" customWidth="1"/>
    <col min="3589" max="3589" width="14.625" style="6" bestFit="1" customWidth="1"/>
    <col min="3590" max="3590" width="13.75" style="6" bestFit="1" customWidth="1"/>
    <col min="3591" max="3591" width="14.25" style="6" bestFit="1" customWidth="1"/>
    <col min="3592" max="3592" width="15.125" style="6" customWidth="1"/>
    <col min="3593" max="3593" width="20.5" style="6" bestFit="1" customWidth="1"/>
    <col min="3594" max="3594" width="27.875" style="6" bestFit="1" customWidth="1"/>
    <col min="3595" max="3595" width="6.875" style="6" bestFit="1" customWidth="1"/>
    <col min="3596" max="3596" width="5" style="6" bestFit="1" customWidth="1"/>
    <col min="3597" max="3597" width="8" style="6" bestFit="1" customWidth="1"/>
    <col min="3598" max="3598" width="11.875" style="6" bestFit="1" customWidth="1"/>
    <col min="3599" max="3827" width="9" style="6"/>
    <col min="3828" max="3828" width="3.875" style="6" bestFit="1" customWidth="1"/>
    <col min="3829" max="3829" width="16" style="6" bestFit="1" customWidth="1"/>
    <col min="3830" max="3830" width="16.625" style="6" bestFit="1" customWidth="1"/>
    <col min="3831" max="3831" width="13.5" style="6" bestFit="1" customWidth="1"/>
    <col min="3832" max="3833" width="10.875" style="6" bestFit="1" customWidth="1"/>
    <col min="3834" max="3834" width="6.25" style="6" bestFit="1" customWidth="1"/>
    <col min="3835" max="3835" width="8.875" style="6" bestFit="1" customWidth="1"/>
    <col min="3836" max="3836" width="13.875" style="6" bestFit="1" customWidth="1"/>
    <col min="3837" max="3837" width="13.25" style="6" bestFit="1" customWidth="1"/>
    <col min="3838" max="3838" width="16" style="6" bestFit="1" customWidth="1"/>
    <col min="3839" max="3839" width="11.625" style="6" bestFit="1" customWidth="1"/>
    <col min="3840" max="3840" width="16.875" style="6" customWidth="1"/>
    <col min="3841" max="3841" width="13.25" style="6" customWidth="1"/>
    <col min="3842" max="3842" width="18.375" style="6" bestFit="1" customWidth="1"/>
    <col min="3843" max="3843" width="15" style="6" bestFit="1" customWidth="1"/>
    <col min="3844" max="3844" width="14.75" style="6" bestFit="1" customWidth="1"/>
    <col min="3845" max="3845" width="14.625" style="6" bestFit="1" customWidth="1"/>
    <col min="3846" max="3846" width="13.75" style="6" bestFit="1" customWidth="1"/>
    <col min="3847" max="3847" width="14.25" style="6" bestFit="1" customWidth="1"/>
    <col min="3848" max="3848" width="15.125" style="6" customWidth="1"/>
    <col min="3849" max="3849" width="20.5" style="6" bestFit="1" customWidth="1"/>
    <col min="3850" max="3850" width="27.875" style="6" bestFit="1" customWidth="1"/>
    <col min="3851" max="3851" width="6.875" style="6" bestFit="1" customWidth="1"/>
    <col min="3852" max="3852" width="5" style="6" bestFit="1" customWidth="1"/>
    <col min="3853" max="3853" width="8" style="6" bestFit="1" customWidth="1"/>
    <col min="3854" max="3854" width="11.875" style="6" bestFit="1" customWidth="1"/>
    <col min="3855" max="4083" width="9" style="6"/>
    <col min="4084" max="4084" width="3.875" style="6" bestFit="1" customWidth="1"/>
    <col min="4085" max="4085" width="16" style="6" bestFit="1" customWidth="1"/>
    <col min="4086" max="4086" width="16.625" style="6" bestFit="1" customWidth="1"/>
    <col min="4087" max="4087" width="13.5" style="6" bestFit="1" customWidth="1"/>
    <col min="4088" max="4089" width="10.875" style="6" bestFit="1" customWidth="1"/>
    <col min="4090" max="4090" width="6.25" style="6" bestFit="1" customWidth="1"/>
    <col min="4091" max="4091" width="8.875" style="6" bestFit="1" customWidth="1"/>
    <col min="4092" max="4092" width="13.875" style="6" bestFit="1" customWidth="1"/>
    <col min="4093" max="4093" width="13.25" style="6" bestFit="1" customWidth="1"/>
    <col min="4094" max="4094" width="16" style="6" bestFit="1" customWidth="1"/>
    <col min="4095" max="4095" width="11.625" style="6" bestFit="1" customWidth="1"/>
    <col min="4096" max="4096" width="16.875" style="6" customWidth="1"/>
    <col min="4097" max="4097" width="13.25" style="6" customWidth="1"/>
    <col min="4098" max="4098" width="18.375" style="6" bestFit="1" customWidth="1"/>
    <col min="4099" max="4099" width="15" style="6" bestFit="1" customWidth="1"/>
    <col min="4100" max="4100" width="14.75" style="6" bestFit="1" customWidth="1"/>
    <col min="4101" max="4101" width="14.625" style="6" bestFit="1" customWidth="1"/>
    <col min="4102" max="4102" width="13.75" style="6" bestFit="1" customWidth="1"/>
    <col min="4103" max="4103" width="14.25" style="6" bestFit="1" customWidth="1"/>
    <col min="4104" max="4104" width="15.125" style="6" customWidth="1"/>
    <col min="4105" max="4105" width="20.5" style="6" bestFit="1" customWidth="1"/>
    <col min="4106" max="4106" width="27.875" style="6" bestFit="1" customWidth="1"/>
    <col min="4107" max="4107" width="6.875" style="6" bestFit="1" customWidth="1"/>
    <col min="4108" max="4108" width="5" style="6" bestFit="1" customWidth="1"/>
    <col min="4109" max="4109" width="8" style="6" bestFit="1" customWidth="1"/>
    <col min="4110" max="4110" width="11.875" style="6" bestFit="1" customWidth="1"/>
    <col min="4111" max="4339" width="9" style="6"/>
    <col min="4340" max="4340" width="3.875" style="6" bestFit="1" customWidth="1"/>
    <col min="4341" max="4341" width="16" style="6" bestFit="1" customWidth="1"/>
    <col min="4342" max="4342" width="16.625" style="6" bestFit="1" customWidth="1"/>
    <col min="4343" max="4343" width="13.5" style="6" bestFit="1" customWidth="1"/>
    <col min="4344" max="4345" width="10.875" style="6" bestFit="1" customWidth="1"/>
    <col min="4346" max="4346" width="6.25" style="6" bestFit="1" customWidth="1"/>
    <col min="4347" max="4347" width="8.875" style="6" bestFit="1" customWidth="1"/>
    <col min="4348" max="4348" width="13.875" style="6" bestFit="1" customWidth="1"/>
    <col min="4349" max="4349" width="13.25" style="6" bestFit="1" customWidth="1"/>
    <col min="4350" max="4350" width="16" style="6" bestFit="1" customWidth="1"/>
    <col min="4351" max="4351" width="11.625" style="6" bestFit="1" customWidth="1"/>
    <col min="4352" max="4352" width="16.875" style="6" customWidth="1"/>
    <col min="4353" max="4353" width="13.25" style="6" customWidth="1"/>
    <col min="4354" max="4354" width="18.375" style="6" bestFit="1" customWidth="1"/>
    <col min="4355" max="4355" width="15" style="6" bestFit="1" customWidth="1"/>
    <col min="4356" max="4356" width="14.75" style="6" bestFit="1" customWidth="1"/>
    <col min="4357" max="4357" width="14.625" style="6" bestFit="1" customWidth="1"/>
    <col min="4358" max="4358" width="13.75" style="6" bestFit="1" customWidth="1"/>
    <col min="4359" max="4359" width="14.25" style="6" bestFit="1" customWidth="1"/>
    <col min="4360" max="4360" width="15.125" style="6" customWidth="1"/>
    <col min="4361" max="4361" width="20.5" style="6" bestFit="1" customWidth="1"/>
    <col min="4362" max="4362" width="27.875" style="6" bestFit="1" customWidth="1"/>
    <col min="4363" max="4363" width="6.875" style="6" bestFit="1" customWidth="1"/>
    <col min="4364" max="4364" width="5" style="6" bestFit="1" customWidth="1"/>
    <col min="4365" max="4365" width="8" style="6" bestFit="1" customWidth="1"/>
    <col min="4366" max="4366" width="11.875" style="6" bestFit="1" customWidth="1"/>
    <col min="4367" max="4595" width="9" style="6"/>
    <col min="4596" max="4596" width="3.875" style="6" bestFit="1" customWidth="1"/>
    <col min="4597" max="4597" width="16" style="6" bestFit="1" customWidth="1"/>
    <col min="4598" max="4598" width="16.625" style="6" bestFit="1" customWidth="1"/>
    <col min="4599" max="4599" width="13.5" style="6" bestFit="1" customWidth="1"/>
    <col min="4600" max="4601" width="10.875" style="6" bestFit="1" customWidth="1"/>
    <col min="4602" max="4602" width="6.25" style="6" bestFit="1" customWidth="1"/>
    <col min="4603" max="4603" width="8.875" style="6" bestFit="1" customWidth="1"/>
    <col min="4604" max="4604" width="13.875" style="6" bestFit="1" customWidth="1"/>
    <col min="4605" max="4605" width="13.25" style="6" bestFit="1" customWidth="1"/>
    <col min="4606" max="4606" width="16" style="6" bestFit="1" customWidth="1"/>
    <col min="4607" max="4607" width="11.625" style="6" bestFit="1" customWidth="1"/>
    <col min="4608" max="4608" width="16.875" style="6" customWidth="1"/>
    <col min="4609" max="4609" width="13.25" style="6" customWidth="1"/>
    <col min="4610" max="4610" width="18.375" style="6" bestFit="1" customWidth="1"/>
    <col min="4611" max="4611" width="15" style="6" bestFit="1" customWidth="1"/>
    <col min="4612" max="4612" width="14.75" style="6" bestFit="1" customWidth="1"/>
    <col min="4613" max="4613" width="14.625" style="6" bestFit="1" customWidth="1"/>
    <col min="4614" max="4614" width="13.75" style="6" bestFit="1" customWidth="1"/>
    <col min="4615" max="4615" width="14.25" style="6" bestFit="1" customWidth="1"/>
    <col min="4616" max="4616" width="15.125" style="6" customWidth="1"/>
    <col min="4617" max="4617" width="20.5" style="6" bestFit="1" customWidth="1"/>
    <col min="4618" max="4618" width="27.875" style="6" bestFit="1" customWidth="1"/>
    <col min="4619" max="4619" width="6.875" style="6" bestFit="1" customWidth="1"/>
    <col min="4620" max="4620" width="5" style="6" bestFit="1" customWidth="1"/>
    <col min="4621" max="4621" width="8" style="6" bestFit="1" customWidth="1"/>
    <col min="4622" max="4622" width="11.875" style="6" bestFit="1" customWidth="1"/>
    <col min="4623" max="4851" width="9" style="6"/>
    <col min="4852" max="4852" width="3.875" style="6" bestFit="1" customWidth="1"/>
    <col min="4853" max="4853" width="16" style="6" bestFit="1" customWidth="1"/>
    <col min="4854" max="4854" width="16.625" style="6" bestFit="1" customWidth="1"/>
    <col min="4855" max="4855" width="13.5" style="6" bestFit="1" customWidth="1"/>
    <col min="4856" max="4857" width="10.875" style="6" bestFit="1" customWidth="1"/>
    <col min="4858" max="4858" width="6.25" style="6" bestFit="1" customWidth="1"/>
    <col min="4859" max="4859" width="8.875" style="6" bestFit="1" customWidth="1"/>
    <col min="4860" max="4860" width="13.875" style="6" bestFit="1" customWidth="1"/>
    <col min="4861" max="4861" width="13.25" style="6" bestFit="1" customWidth="1"/>
    <col min="4862" max="4862" width="16" style="6" bestFit="1" customWidth="1"/>
    <col min="4863" max="4863" width="11.625" style="6" bestFit="1" customWidth="1"/>
    <col min="4864" max="4864" width="16.875" style="6" customWidth="1"/>
    <col min="4865" max="4865" width="13.25" style="6" customWidth="1"/>
    <col min="4866" max="4866" width="18.375" style="6" bestFit="1" customWidth="1"/>
    <col min="4867" max="4867" width="15" style="6" bestFit="1" customWidth="1"/>
    <col min="4868" max="4868" width="14.75" style="6" bestFit="1" customWidth="1"/>
    <col min="4869" max="4869" width="14.625" style="6" bestFit="1" customWidth="1"/>
    <col min="4870" max="4870" width="13.75" style="6" bestFit="1" customWidth="1"/>
    <col min="4871" max="4871" width="14.25" style="6" bestFit="1" customWidth="1"/>
    <col min="4872" max="4872" width="15.125" style="6" customWidth="1"/>
    <col min="4873" max="4873" width="20.5" style="6" bestFit="1" customWidth="1"/>
    <col min="4874" max="4874" width="27.875" style="6" bestFit="1" customWidth="1"/>
    <col min="4875" max="4875" width="6.875" style="6" bestFit="1" customWidth="1"/>
    <col min="4876" max="4876" width="5" style="6" bestFit="1" customWidth="1"/>
    <col min="4877" max="4877" width="8" style="6" bestFit="1" customWidth="1"/>
    <col min="4878" max="4878" width="11.875" style="6" bestFit="1" customWidth="1"/>
    <col min="4879" max="5107" width="9" style="6"/>
    <col min="5108" max="5108" width="3.875" style="6" bestFit="1" customWidth="1"/>
    <col min="5109" max="5109" width="16" style="6" bestFit="1" customWidth="1"/>
    <col min="5110" max="5110" width="16.625" style="6" bestFit="1" customWidth="1"/>
    <col min="5111" max="5111" width="13.5" style="6" bestFit="1" customWidth="1"/>
    <col min="5112" max="5113" width="10.875" style="6" bestFit="1" customWidth="1"/>
    <col min="5114" max="5114" width="6.25" style="6" bestFit="1" customWidth="1"/>
    <col min="5115" max="5115" width="8.875" style="6" bestFit="1" customWidth="1"/>
    <col min="5116" max="5116" width="13.875" style="6" bestFit="1" customWidth="1"/>
    <col min="5117" max="5117" width="13.25" style="6" bestFit="1" customWidth="1"/>
    <col min="5118" max="5118" width="16" style="6" bestFit="1" customWidth="1"/>
    <col min="5119" max="5119" width="11.625" style="6" bestFit="1" customWidth="1"/>
    <col min="5120" max="5120" width="16.875" style="6" customWidth="1"/>
    <col min="5121" max="5121" width="13.25" style="6" customWidth="1"/>
    <col min="5122" max="5122" width="18.375" style="6" bestFit="1" customWidth="1"/>
    <col min="5123" max="5123" width="15" style="6" bestFit="1" customWidth="1"/>
    <col min="5124" max="5124" width="14.75" style="6" bestFit="1" customWidth="1"/>
    <col min="5125" max="5125" width="14.625" style="6" bestFit="1" customWidth="1"/>
    <col min="5126" max="5126" width="13.75" style="6" bestFit="1" customWidth="1"/>
    <col min="5127" max="5127" width="14.25" style="6" bestFit="1" customWidth="1"/>
    <col min="5128" max="5128" width="15.125" style="6" customWidth="1"/>
    <col min="5129" max="5129" width="20.5" style="6" bestFit="1" customWidth="1"/>
    <col min="5130" max="5130" width="27.875" style="6" bestFit="1" customWidth="1"/>
    <col min="5131" max="5131" width="6.875" style="6" bestFit="1" customWidth="1"/>
    <col min="5132" max="5132" width="5" style="6" bestFit="1" customWidth="1"/>
    <col min="5133" max="5133" width="8" style="6" bestFit="1" customWidth="1"/>
    <col min="5134" max="5134" width="11.875" style="6" bestFit="1" customWidth="1"/>
    <col min="5135" max="5363" width="9" style="6"/>
    <col min="5364" max="5364" width="3.875" style="6" bestFit="1" customWidth="1"/>
    <col min="5365" max="5365" width="16" style="6" bestFit="1" customWidth="1"/>
    <col min="5366" max="5366" width="16.625" style="6" bestFit="1" customWidth="1"/>
    <col min="5367" max="5367" width="13.5" style="6" bestFit="1" customWidth="1"/>
    <col min="5368" max="5369" width="10.875" style="6" bestFit="1" customWidth="1"/>
    <col min="5370" max="5370" width="6.25" style="6" bestFit="1" customWidth="1"/>
    <col min="5371" max="5371" width="8.875" style="6" bestFit="1" customWidth="1"/>
    <col min="5372" max="5372" width="13.875" style="6" bestFit="1" customWidth="1"/>
    <col min="5373" max="5373" width="13.25" style="6" bestFit="1" customWidth="1"/>
    <col min="5374" max="5374" width="16" style="6" bestFit="1" customWidth="1"/>
    <col min="5375" max="5375" width="11.625" style="6" bestFit="1" customWidth="1"/>
    <col min="5376" max="5376" width="16.875" style="6" customWidth="1"/>
    <col min="5377" max="5377" width="13.25" style="6" customWidth="1"/>
    <col min="5378" max="5378" width="18.375" style="6" bestFit="1" customWidth="1"/>
    <col min="5379" max="5379" width="15" style="6" bestFit="1" customWidth="1"/>
    <col min="5380" max="5380" width="14.75" style="6" bestFit="1" customWidth="1"/>
    <col min="5381" max="5381" width="14.625" style="6" bestFit="1" customWidth="1"/>
    <col min="5382" max="5382" width="13.75" style="6" bestFit="1" customWidth="1"/>
    <col min="5383" max="5383" width="14.25" style="6" bestFit="1" customWidth="1"/>
    <col min="5384" max="5384" width="15.125" style="6" customWidth="1"/>
    <col min="5385" max="5385" width="20.5" style="6" bestFit="1" customWidth="1"/>
    <col min="5386" max="5386" width="27.875" style="6" bestFit="1" customWidth="1"/>
    <col min="5387" max="5387" width="6.875" style="6" bestFit="1" customWidth="1"/>
    <col min="5388" max="5388" width="5" style="6" bestFit="1" customWidth="1"/>
    <col min="5389" max="5389" width="8" style="6" bestFit="1" customWidth="1"/>
    <col min="5390" max="5390" width="11.875" style="6" bestFit="1" customWidth="1"/>
    <col min="5391" max="5619" width="9" style="6"/>
    <col min="5620" max="5620" width="3.875" style="6" bestFit="1" customWidth="1"/>
    <col min="5621" max="5621" width="16" style="6" bestFit="1" customWidth="1"/>
    <col min="5622" max="5622" width="16.625" style="6" bestFit="1" customWidth="1"/>
    <col min="5623" max="5623" width="13.5" style="6" bestFit="1" customWidth="1"/>
    <col min="5624" max="5625" width="10.875" style="6" bestFit="1" customWidth="1"/>
    <col min="5626" max="5626" width="6.25" style="6" bestFit="1" customWidth="1"/>
    <col min="5627" max="5627" width="8.875" style="6" bestFit="1" customWidth="1"/>
    <col min="5628" max="5628" width="13.875" style="6" bestFit="1" customWidth="1"/>
    <col min="5629" max="5629" width="13.25" style="6" bestFit="1" customWidth="1"/>
    <col min="5630" max="5630" width="16" style="6" bestFit="1" customWidth="1"/>
    <col min="5631" max="5631" width="11.625" style="6" bestFit="1" customWidth="1"/>
    <col min="5632" max="5632" width="16.875" style="6" customWidth="1"/>
    <col min="5633" max="5633" width="13.25" style="6" customWidth="1"/>
    <col min="5634" max="5634" width="18.375" style="6" bestFit="1" customWidth="1"/>
    <col min="5635" max="5635" width="15" style="6" bestFit="1" customWidth="1"/>
    <col min="5636" max="5636" width="14.75" style="6" bestFit="1" customWidth="1"/>
    <col min="5637" max="5637" width="14.625" style="6" bestFit="1" customWidth="1"/>
    <col min="5638" max="5638" width="13.75" style="6" bestFit="1" customWidth="1"/>
    <col min="5639" max="5639" width="14.25" style="6" bestFit="1" customWidth="1"/>
    <col min="5640" max="5640" width="15.125" style="6" customWidth="1"/>
    <col min="5641" max="5641" width="20.5" style="6" bestFit="1" customWidth="1"/>
    <col min="5642" max="5642" width="27.875" style="6" bestFit="1" customWidth="1"/>
    <col min="5643" max="5643" width="6.875" style="6" bestFit="1" customWidth="1"/>
    <col min="5644" max="5644" width="5" style="6" bestFit="1" customWidth="1"/>
    <col min="5645" max="5645" width="8" style="6" bestFit="1" customWidth="1"/>
    <col min="5646" max="5646" width="11.875" style="6" bestFit="1" customWidth="1"/>
    <col min="5647" max="5875" width="9" style="6"/>
    <col min="5876" max="5876" width="3.875" style="6" bestFit="1" customWidth="1"/>
    <col min="5877" max="5877" width="16" style="6" bestFit="1" customWidth="1"/>
    <col min="5878" max="5878" width="16.625" style="6" bestFit="1" customWidth="1"/>
    <col min="5879" max="5879" width="13.5" style="6" bestFit="1" customWidth="1"/>
    <col min="5880" max="5881" width="10.875" style="6" bestFit="1" customWidth="1"/>
    <col min="5882" max="5882" width="6.25" style="6" bestFit="1" customWidth="1"/>
    <col min="5883" max="5883" width="8.875" style="6" bestFit="1" customWidth="1"/>
    <col min="5884" max="5884" width="13.875" style="6" bestFit="1" customWidth="1"/>
    <col min="5885" max="5885" width="13.25" style="6" bestFit="1" customWidth="1"/>
    <col min="5886" max="5886" width="16" style="6" bestFit="1" customWidth="1"/>
    <col min="5887" max="5887" width="11.625" style="6" bestFit="1" customWidth="1"/>
    <col min="5888" max="5888" width="16.875" style="6" customWidth="1"/>
    <col min="5889" max="5889" width="13.25" style="6" customWidth="1"/>
    <col min="5890" max="5890" width="18.375" style="6" bestFit="1" customWidth="1"/>
    <col min="5891" max="5891" width="15" style="6" bestFit="1" customWidth="1"/>
    <col min="5892" max="5892" width="14.75" style="6" bestFit="1" customWidth="1"/>
    <col min="5893" max="5893" width="14.625" style="6" bestFit="1" customWidth="1"/>
    <col min="5894" max="5894" width="13.75" style="6" bestFit="1" customWidth="1"/>
    <col min="5895" max="5895" width="14.25" style="6" bestFit="1" customWidth="1"/>
    <col min="5896" max="5896" width="15.125" style="6" customWidth="1"/>
    <col min="5897" max="5897" width="20.5" style="6" bestFit="1" customWidth="1"/>
    <col min="5898" max="5898" width="27.875" style="6" bestFit="1" customWidth="1"/>
    <col min="5899" max="5899" width="6.875" style="6" bestFit="1" customWidth="1"/>
    <col min="5900" max="5900" width="5" style="6" bestFit="1" customWidth="1"/>
    <col min="5901" max="5901" width="8" style="6" bestFit="1" customWidth="1"/>
    <col min="5902" max="5902" width="11.875" style="6" bestFit="1" customWidth="1"/>
    <col min="5903" max="6131" width="9" style="6"/>
    <col min="6132" max="6132" width="3.875" style="6" bestFit="1" customWidth="1"/>
    <col min="6133" max="6133" width="16" style="6" bestFit="1" customWidth="1"/>
    <col min="6134" max="6134" width="16.625" style="6" bestFit="1" customWidth="1"/>
    <col min="6135" max="6135" width="13.5" style="6" bestFit="1" customWidth="1"/>
    <col min="6136" max="6137" width="10.875" style="6" bestFit="1" customWidth="1"/>
    <col min="6138" max="6138" width="6.25" style="6" bestFit="1" customWidth="1"/>
    <col min="6139" max="6139" width="8.875" style="6" bestFit="1" customWidth="1"/>
    <col min="6140" max="6140" width="13.875" style="6" bestFit="1" customWidth="1"/>
    <col min="6141" max="6141" width="13.25" style="6" bestFit="1" customWidth="1"/>
    <col min="6142" max="6142" width="16" style="6" bestFit="1" customWidth="1"/>
    <col min="6143" max="6143" width="11.625" style="6" bestFit="1" customWidth="1"/>
    <col min="6144" max="6144" width="16.875" style="6" customWidth="1"/>
    <col min="6145" max="6145" width="13.25" style="6" customWidth="1"/>
    <col min="6146" max="6146" width="18.375" style="6" bestFit="1" customWidth="1"/>
    <col min="6147" max="6147" width="15" style="6" bestFit="1" customWidth="1"/>
    <col min="6148" max="6148" width="14.75" style="6" bestFit="1" customWidth="1"/>
    <col min="6149" max="6149" width="14.625" style="6" bestFit="1" customWidth="1"/>
    <col min="6150" max="6150" width="13.75" style="6" bestFit="1" customWidth="1"/>
    <col min="6151" max="6151" width="14.25" style="6" bestFit="1" customWidth="1"/>
    <col min="6152" max="6152" width="15.125" style="6" customWidth="1"/>
    <col min="6153" max="6153" width="20.5" style="6" bestFit="1" customWidth="1"/>
    <col min="6154" max="6154" width="27.875" style="6" bestFit="1" customWidth="1"/>
    <col min="6155" max="6155" width="6.875" style="6" bestFit="1" customWidth="1"/>
    <col min="6156" max="6156" width="5" style="6" bestFit="1" customWidth="1"/>
    <col min="6157" max="6157" width="8" style="6" bestFit="1" customWidth="1"/>
    <col min="6158" max="6158" width="11.875" style="6" bestFit="1" customWidth="1"/>
    <col min="6159" max="6387" width="9" style="6"/>
    <col min="6388" max="6388" width="3.875" style="6" bestFit="1" customWidth="1"/>
    <col min="6389" max="6389" width="16" style="6" bestFit="1" customWidth="1"/>
    <col min="6390" max="6390" width="16.625" style="6" bestFit="1" customWidth="1"/>
    <col min="6391" max="6391" width="13.5" style="6" bestFit="1" customWidth="1"/>
    <col min="6392" max="6393" width="10.875" style="6" bestFit="1" customWidth="1"/>
    <col min="6394" max="6394" width="6.25" style="6" bestFit="1" customWidth="1"/>
    <col min="6395" max="6395" width="8.875" style="6" bestFit="1" customWidth="1"/>
    <col min="6396" max="6396" width="13.875" style="6" bestFit="1" customWidth="1"/>
    <col min="6397" max="6397" width="13.25" style="6" bestFit="1" customWidth="1"/>
    <col min="6398" max="6398" width="16" style="6" bestFit="1" customWidth="1"/>
    <col min="6399" max="6399" width="11.625" style="6" bestFit="1" customWidth="1"/>
    <col min="6400" max="6400" width="16.875" style="6" customWidth="1"/>
    <col min="6401" max="6401" width="13.25" style="6" customWidth="1"/>
    <col min="6402" max="6402" width="18.375" style="6" bestFit="1" customWidth="1"/>
    <col min="6403" max="6403" width="15" style="6" bestFit="1" customWidth="1"/>
    <col min="6404" max="6404" width="14.75" style="6" bestFit="1" customWidth="1"/>
    <col min="6405" max="6405" width="14.625" style="6" bestFit="1" customWidth="1"/>
    <col min="6406" max="6406" width="13.75" style="6" bestFit="1" customWidth="1"/>
    <col min="6407" max="6407" width="14.25" style="6" bestFit="1" customWidth="1"/>
    <col min="6408" max="6408" width="15.125" style="6" customWidth="1"/>
    <col min="6409" max="6409" width="20.5" style="6" bestFit="1" customWidth="1"/>
    <col min="6410" max="6410" width="27.875" style="6" bestFit="1" customWidth="1"/>
    <col min="6411" max="6411" width="6.875" style="6" bestFit="1" customWidth="1"/>
    <col min="6412" max="6412" width="5" style="6" bestFit="1" customWidth="1"/>
    <col min="6413" max="6413" width="8" style="6" bestFit="1" customWidth="1"/>
    <col min="6414" max="6414" width="11.875" style="6" bestFit="1" customWidth="1"/>
    <col min="6415" max="6643" width="9" style="6"/>
    <col min="6644" max="6644" width="3.875" style="6" bestFit="1" customWidth="1"/>
    <col min="6645" max="6645" width="16" style="6" bestFit="1" customWidth="1"/>
    <col min="6646" max="6646" width="16.625" style="6" bestFit="1" customWidth="1"/>
    <col min="6647" max="6647" width="13.5" style="6" bestFit="1" customWidth="1"/>
    <col min="6648" max="6649" width="10.875" style="6" bestFit="1" customWidth="1"/>
    <col min="6650" max="6650" width="6.25" style="6" bestFit="1" customWidth="1"/>
    <col min="6651" max="6651" width="8.875" style="6" bestFit="1" customWidth="1"/>
    <col min="6652" max="6652" width="13.875" style="6" bestFit="1" customWidth="1"/>
    <col min="6653" max="6653" width="13.25" style="6" bestFit="1" customWidth="1"/>
    <col min="6654" max="6654" width="16" style="6" bestFit="1" customWidth="1"/>
    <col min="6655" max="6655" width="11.625" style="6" bestFit="1" customWidth="1"/>
    <col min="6656" max="6656" width="16.875" style="6" customWidth="1"/>
    <col min="6657" max="6657" width="13.25" style="6" customWidth="1"/>
    <col min="6658" max="6658" width="18.375" style="6" bestFit="1" customWidth="1"/>
    <col min="6659" max="6659" width="15" style="6" bestFit="1" customWidth="1"/>
    <col min="6660" max="6660" width="14.75" style="6" bestFit="1" customWidth="1"/>
    <col min="6661" max="6661" width="14.625" style="6" bestFit="1" customWidth="1"/>
    <col min="6662" max="6662" width="13.75" style="6" bestFit="1" customWidth="1"/>
    <col min="6663" max="6663" width="14.25" style="6" bestFit="1" customWidth="1"/>
    <col min="6664" max="6664" width="15.125" style="6" customWidth="1"/>
    <col min="6665" max="6665" width="20.5" style="6" bestFit="1" customWidth="1"/>
    <col min="6666" max="6666" width="27.875" style="6" bestFit="1" customWidth="1"/>
    <col min="6667" max="6667" width="6.875" style="6" bestFit="1" customWidth="1"/>
    <col min="6668" max="6668" width="5" style="6" bestFit="1" customWidth="1"/>
    <col min="6669" max="6669" width="8" style="6" bestFit="1" customWidth="1"/>
    <col min="6670" max="6670" width="11.875" style="6" bestFit="1" customWidth="1"/>
    <col min="6671" max="6899" width="9" style="6"/>
    <col min="6900" max="6900" width="3.875" style="6" bestFit="1" customWidth="1"/>
    <col min="6901" max="6901" width="16" style="6" bestFit="1" customWidth="1"/>
    <col min="6902" max="6902" width="16.625" style="6" bestFit="1" customWidth="1"/>
    <col min="6903" max="6903" width="13.5" style="6" bestFit="1" customWidth="1"/>
    <col min="6904" max="6905" width="10.875" style="6" bestFit="1" customWidth="1"/>
    <col min="6906" max="6906" width="6.25" style="6" bestFit="1" customWidth="1"/>
    <col min="6907" max="6907" width="8.875" style="6" bestFit="1" customWidth="1"/>
    <col min="6908" max="6908" width="13.875" style="6" bestFit="1" customWidth="1"/>
    <col min="6909" max="6909" width="13.25" style="6" bestFit="1" customWidth="1"/>
    <col min="6910" max="6910" width="16" style="6" bestFit="1" customWidth="1"/>
    <col min="6911" max="6911" width="11.625" style="6" bestFit="1" customWidth="1"/>
    <col min="6912" max="6912" width="16.875" style="6" customWidth="1"/>
    <col min="6913" max="6913" width="13.25" style="6" customWidth="1"/>
    <col min="6914" max="6914" width="18.375" style="6" bestFit="1" customWidth="1"/>
    <col min="6915" max="6915" width="15" style="6" bestFit="1" customWidth="1"/>
    <col min="6916" max="6916" width="14.75" style="6" bestFit="1" customWidth="1"/>
    <col min="6917" max="6917" width="14.625" style="6" bestFit="1" customWidth="1"/>
    <col min="6918" max="6918" width="13.75" style="6" bestFit="1" customWidth="1"/>
    <col min="6919" max="6919" width="14.25" style="6" bestFit="1" customWidth="1"/>
    <col min="6920" max="6920" width="15.125" style="6" customWidth="1"/>
    <col min="6921" max="6921" width="20.5" style="6" bestFit="1" customWidth="1"/>
    <col min="6922" max="6922" width="27.875" style="6" bestFit="1" customWidth="1"/>
    <col min="6923" max="6923" width="6.875" style="6" bestFit="1" customWidth="1"/>
    <col min="6924" max="6924" width="5" style="6" bestFit="1" customWidth="1"/>
    <col min="6925" max="6925" width="8" style="6" bestFit="1" customWidth="1"/>
    <col min="6926" max="6926" width="11.875" style="6" bestFit="1" customWidth="1"/>
    <col min="6927" max="7155" width="9" style="6"/>
    <col min="7156" max="7156" width="3.875" style="6" bestFit="1" customWidth="1"/>
    <col min="7157" max="7157" width="16" style="6" bestFit="1" customWidth="1"/>
    <col min="7158" max="7158" width="16.625" style="6" bestFit="1" customWidth="1"/>
    <col min="7159" max="7159" width="13.5" style="6" bestFit="1" customWidth="1"/>
    <col min="7160" max="7161" width="10.875" style="6" bestFit="1" customWidth="1"/>
    <col min="7162" max="7162" width="6.25" style="6" bestFit="1" customWidth="1"/>
    <col min="7163" max="7163" width="8.875" style="6" bestFit="1" customWidth="1"/>
    <col min="7164" max="7164" width="13.875" style="6" bestFit="1" customWidth="1"/>
    <col min="7165" max="7165" width="13.25" style="6" bestFit="1" customWidth="1"/>
    <col min="7166" max="7166" width="16" style="6" bestFit="1" customWidth="1"/>
    <col min="7167" max="7167" width="11.625" style="6" bestFit="1" customWidth="1"/>
    <col min="7168" max="7168" width="16.875" style="6" customWidth="1"/>
    <col min="7169" max="7169" width="13.25" style="6" customWidth="1"/>
    <col min="7170" max="7170" width="18.375" style="6" bestFit="1" customWidth="1"/>
    <col min="7171" max="7171" width="15" style="6" bestFit="1" customWidth="1"/>
    <col min="7172" max="7172" width="14.75" style="6" bestFit="1" customWidth="1"/>
    <col min="7173" max="7173" width="14.625" style="6" bestFit="1" customWidth="1"/>
    <col min="7174" max="7174" width="13.75" style="6" bestFit="1" customWidth="1"/>
    <col min="7175" max="7175" width="14.25" style="6" bestFit="1" customWidth="1"/>
    <col min="7176" max="7176" width="15.125" style="6" customWidth="1"/>
    <col min="7177" max="7177" width="20.5" style="6" bestFit="1" customWidth="1"/>
    <col min="7178" max="7178" width="27.875" style="6" bestFit="1" customWidth="1"/>
    <col min="7179" max="7179" width="6.875" style="6" bestFit="1" customWidth="1"/>
    <col min="7180" max="7180" width="5" style="6" bestFit="1" customWidth="1"/>
    <col min="7181" max="7181" width="8" style="6" bestFit="1" customWidth="1"/>
    <col min="7182" max="7182" width="11.875" style="6" bestFit="1" customWidth="1"/>
    <col min="7183" max="7411" width="9" style="6"/>
    <col min="7412" max="7412" width="3.875" style="6" bestFit="1" customWidth="1"/>
    <col min="7413" max="7413" width="16" style="6" bestFit="1" customWidth="1"/>
    <col min="7414" max="7414" width="16.625" style="6" bestFit="1" customWidth="1"/>
    <col min="7415" max="7415" width="13.5" style="6" bestFit="1" customWidth="1"/>
    <col min="7416" max="7417" width="10.875" style="6" bestFit="1" customWidth="1"/>
    <col min="7418" max="7418" width="6.25" style="6" bestFit="1" customWidth="1"/>
    <col min="7419" max="7419" width="8.875" style="6" bestFit="1" customWidth="1"/>
    <col min="7420" max="7420" width="13.875" style="6" bestFit="1" customWidth="1"/>
    <col min="7421" max="7421" width="13.25" style="6" bestFit="1" customWidth="1"/>
    <col min="7422" max="7422" width="16" style="6" bestFit="1" customWidth="1"/>
    <col min="7423" max="7423" width="11.625" style="6" bestFit="1" customWidth="1"/>
    <col min="7424" max="7424" width="16.875" style="6" customWidth="1"/>
    <col min="7425" max="7425" width="13.25" style="6" customWidth="1"/>
    <col min="7426" max="7426" width="18.375" style="6" bestFit="1" customWidth="1"/>
    <col min="7427" max="7427" width="15" style="6" bestFit="1" customWidth="1"/>
    <col min="7428" max="7428" width="14.75" style="6" bestFit="1" customWidth="1"/>
    <col min="7429" max="7429" width="14.625" style="6" bestFit="1" customWidth="1"/>
    <col min="7430" max="7430" width="13.75" style="6" bestFit="1" customWidth="1"/>
    <col min="7431" max="7431" width="14.25" style="6" bestFit="1" customWidth="1"/>
    <col min="7432" max="7432" width="15.125" style="6" customWidth="1"/>
    <col min="7433" max="7433" width="20.5" style="6" bestFit="1" customWidth="1"/>
    <col min="7434" max="7434" width="27.875" style="6" bestFit="1" customWidth="1"/>
    <col min="7435" max="7435" width="6.875" style="6" bestFit="1" customWidth="1"/>
    <col min="7436" max="7436" width="5" style="6" bestFit="1" customWidth="1"/>
    <col min="7437" max="7437" width="8" style="6" bestFit="1" customWidth="1"/>
    <col min="7438" max="7438" width="11.875" style="6" bestFit="1" customWidth="1"/>
    <col min="7439" max="7667" width="9" style="6"/>
    <col min="7668" max="7668" width="3.875" style="6" bestFit="1" customWidth="1"/>
    <col min="7669" max="7669" width="16" style="6" bestFit="1" customWidth="1"/>
    <col min="7670" max="7670" width="16.625" style="6" bestFit="1" customWidth="1"/>
    <col min="7671" max="7671" width="13.5" style="6" bestFit="1" customWidth="1"/>
    <col min="7672" max="7673" width="10.875" style="6" bestFit="1" customWidth="1"/>
    <col min="7674" max="7674" width="6.25" style="6" bestFit="1" customWidth="1"/>
    <col min="7675" max="7675" width="8.875" style="6" bestFit="1" customWidth="1"/>
    <col min="7676" max="7676" width="13.875" style="6" bestFit="1" customWidth="1"/>
    <col min="7677" max="7677" width="13.25" style="6" bestFit="1" customWidth="1"/>
    <col min="7678" max="7678" width="16" style="6" bestFit="1" customWidth="1"/>
    <col min="7679" max="7679" width="11.625" style="6" bestFit="1" customWidth="1"/>
    <col min="7680" max="7680" width="16.875" style="6" customWidth="1"/>
    <col min="7681" max="7681" width="13.25" style="6" customWidth="1"/>
    <col min="7682" max="7682" width="18.375" style="6" bestFit="1" customWidth="1"/>
    <col min="7683" max="7683" width="15" style="6" bestFit="1" customWidth="1"/>
    <col min="7684" max="7684" width="14.75" style="6" bestFit="1" customWidth="1"/>
    <col min="7685" max="7685" width="14.625" style="6" bestFit="1" customWidth="1"/>
    <col min="7686" max="7686" width="13.75" style="6" bestFit="1" customWidth="1"/>
    <col min="7687" max="7687" width="14.25" style="6" bestFit="1" customWidth="1"/>
    <col min="7688" max="7688" width="15.125" style="6" customWidth="1"/>
    <col min="7689" max="7689" width="20.5" style="6" bestFit="1" customWidth="1"/>
    <col min="7690" max="7690" width="27.875" style="6" bestFit="1" customWidth="1"/>
    <col min="7691" max="7691" width="6.875" style="6" bestFit="1" customWidth="1"/>
    <col min="7692" max="7692" width="5" style="6" bestFit="1" customWidth="1"/>
    <col min="7693" max="7693" width="8" style="6" bestFit="1" customWidth="1"/>
    <col min="7694" max="7694" width="11.875" style="6" bestFit="1" customWidth="1"/>
    <col min="7695" max="7923" width="9" style="6"/>
    <col min="7924" max="7924" width="3.875" style="6" bestFit="1" customWidth="1"/>
    <col min="7925" max="7925" width="16" style="6" bestFit="1" customWidth="1"/>
    <col min="7926" max="7926" width="16.625" style="6" bestFit="1" customWidth="1"/>
    <col min="7927" max="7927" width="13.5" style="6" bestFit="1" customWidth="1"/>
    <col min="7928" max="7929" width="10.875" style="6" bestFit="1" customWidth="1"/>
    <col min="7930" max="7930" width="6.25" style="6" bestFit="1" customWidth="1"/>
    <col min="7931" max="7931" width="8.875" style="6" bestFit="1" customWidth="1"/>
    <col min="7932" max="7932" width="13.875" style="6" bestFit="1" customWidth="1"/>
    <col min="7933" max="7933" width="13.25" style="6" bestFit="1" customWidth="1"/>
    <col min="7934" max="7934" width="16" style="6" bestFit="1" customWidth="1"/>
    <col min="7935" max="7935" width="11.625" style="6" bestFit="1" customWidth="1"/>
    <col min="7936" max="7936" width="16.875" style="6" customWidth="1"/>
    <col min="7937" max="7937" width="13.25" style="6" customWidth="1"/>
    <col min="7938" max="7938" width="18.375" style="6" bestFit="1" customWidth="1"/>
    <col min="7939" max="7939" width="15" style="6" bestFit="1" customWidth="1"/>
    <col min="7940" max="7940" width="14.75" style="6" bestFit="1" customWidth="1"/>
    <col min="7941" max="7941" width="14.625" style="6" bestFit="1" customWidth="1"/>
    <col min="7942" max="7942" width="13.75" style="6" bestFit="1" customWidth="1"/>
    <col min="7943" max="7943" width="14.25" style="6" bestFit="1" customWidth="1"/>
    <col min="7944" max="7944" width="15.125" style="6" customWidth="1"/>
    <col min="7945" max="7945" width="20.5" style="6" bestFit="1" customWidth="1"/>
    <col min="7946" max="7946" width="27.875" style="6" bestFit="1" customWidth="1"/>
    <col min="7947" max="7947" width="6.875" style="6" bestFit="1" customWidth="1"/>
    <col min="7948" max="7948" width="5" style="6" bestFit="1" customWidth="1"/>
    <col min="7949" max="7949" width="8" style="6" bestFit="1" customWidth="1"/>
    <col min="7950" max="7950" width="11.875" style="6" bestFit="1" customWidth="1"/>
    <col min="7951" max="8179" width="9" style="6"/>
    <col min="8180" max="8180" width="3.875" style="6" bestFit="1" customWidth="1"/>
    <col min="8181" max="8181" width="16" style="6" bestFit="1" customWidth="1"/>
    <col min="8182" max="8182" width="16.625" style="6" bestFit="1" customWidth="1"/>
    <col min="8183" max="8183" width="13.5" style="6" bestFit="1" customWidth="1"/>
    <col min="8184" max="8185" width="10.875" style="6" bestFit="1" customWidth="1"/>
    <col min="8186" max="8186" width="6.25" style="6" bestFit="1" customWidth="1"/>
    <col min="8187" max="8187" width="8.875" style="6" bestFit="1" customWidth="1"/>
    <col min="8188" max="8188" width="13.875" style="6" bestFit="1" customWidth="1"/>
    <col min="8189" max="8189" width="13.25" style="6" bestFit="1" customWidth="1"/>
    <col min="8190" max="8190" width="16" style="6" bestFit="1" customWidth="1"/>
    <col min="8191" max="8191" width="11.625" style="6" bestFit="1" customWidth="1"/>
    <col min="8192" max="8192" width="16.875" style="6" customWidth="1"/>
    <col min="8193" max="8193" width="13.25" style="6" customWidth="1"/>
    <col min="8194" max="8194" width="18.375" style="6" bestFit="1" customWidth="1"/>
    <col min="8195" max="8195" width="15" style="6" bestFit="1" customWidth="1"/>
    <col min="8196" max="8196" width="14.75" style="6" bestFit="1" customWidth="1"/>
    <col min="8197" max="8197" width="14.625" style="6" bestFit="1" customWidth="1"/>
    <col min="8198" max="8198" width="13.75" style="6" bestFit="1" customWidth="1"/>
    <col min="8199" max="8199" width="14.25" style="6" bestFit="1" customWidth="1"/>
    <col min="8200" max="8200" width="15.125" style="6" customWidth="1"/>
    <col min="8201" max="8201" width="20.5" style="6" bestFit="1" customWidth="1"/>
    <col min="8202" max="8202" width="27.875" style="6" bestFit="1" customWidth="1"/>
    <col min="8203" max="8203" width="6.875" style="6" bestFit="1" customWidth="1"/>
    <col min="8204" max="8204" width="5" style="6" bestFit="1" customWidth="1"/>
    <col min="8205" max="8205" width="8" style="6" bestFit="1" customWidth="1"/>
    <col min="8206" max="8206" width="11.875" style="6" bestFit="1" customWidth="1"/>
    <col min="8207" max="8435" width="9" style="6"/>
    <col min="8436" max="8436" width="3.875" style="6" bestFit="1" customWidth="1"/>
    <col min="8437" max="8437" width="16" style="6" bestFit="1" customWidth="1"/>
    <col min="8438" max="8438" width="16.625" style="6" bestFit="1" customWidth="1"/>
    <col min="8439" max="8439" width="13.5" style="6" bestFit="1" customWidth="1"/>
    <col min="8440" max="8441" width="10.875" style="6" bestFit="1" customWidth="1"/>
    <col min="8442" max="8442" width="6.25" style="6" bestFit="1" customWidth="1"/>
    <col min="8443" max="8443" width="8.875" style="6" bestFit="1" customWidth="1"/>
    <col min="8444" max="8444" width="13.875" style="6" bestFit="1" customWidth="1"/>
    <col min="8445" max="8445" width="13.25" style="6" bestFit="1" customWidth="1"/>
    <col min="8446" max="8446" width="16" style="6" bestFit="1" customWidth="1"/>
    <col min="8447" max="8447" width="11.625" style="6" bestFit="1" customWidth="1"/>
    <col min="8448" max="8448" width="16.875" style="6" customWidth="1"/>
    <col min="8449" max="8449" width="13.25" style="6" customWidth="1"/>
    <col min="8450" max="8450" width="18.375" style="6" bestFit="1" customWidth="1"/>
    <col min="8451" max="8451" width="15" style="6" bestFit="1" customWidth="1"/>
    <col min="8452" max="8452" width="14.75" style="6" bestFit="1" customWidth="1"/>
    <col min="8453" max="8453" width="14.625" style="6" bestFit="1" customWidth="1"/>
    <col min="8454" max="8454" width="13.75" style="6" bestFit="1" customWidth="1"/>
    <col min="8455" max="8455" width="14.25" style="6" bestFit="1" customWidth="1"/>
    <col min="8456" max="8456" width="15.125" style="6" customWidth="1"/>
    <col min="8457" max="8457" width="20.5" style="6" bestFit="1" customWidth="1"/>
    <col min="8458" max="8458" width="27.875" style="6" bestFit="1" customWidth="1"/>
    <col min="8459" max="8459" width="6.875" style="6" bestFit="1" customWidth="1"/>
    <col min="8460" max="8460" width="5" style="6" bestFit="1" customWidth="1"/>
    <col min="8461" max="8461" width="8" style="6" bestFit="1" customWidth="1"/>
    <col min="8462" max="8462" width="11.875" style="6" bestFit="1" customWidth="1"/>
    <col min="8463" max="8691" width="9" style="6"/>
    <col min="8692" max="8692" width="3.875" style="6" bestFit="1" customWidth="1"/>
    <col min="8693" max="8693" width="16" style="6" bestFit="1" customWidth="1"/>
    <col min="8694" max="8694" width="16.625" style="6" bestFit="1" customWidth="1"/>
    <col min="8695" max="8695" width="13.5" style="6" bestFit="1" customWidth="1"/>
    <col min="8696" max="8697" width="10.875" style="6" bestFit="1" customWidth="1"/>
    <col min="8698" max="8698" width="6.25" style="6" bestFit="1" customWidth="1"/>
    <col min="8699" max="8699" width="8.875" style="6" bestFit="1" customWidth="1"/>
    <col min="8700" max="8700" width="13.875" style="6" bestFit="1" customWidth="1"/>
    <col min="8701" max="8701" width="13.25" style="6" bestFit="1" customWidth="1"/>
    <col min="8702" max="8702" width="16" style="6" bestFit="1" customWidth="1"/>
    <col min="8703" max="8703" width="11.625" style="6" bestFit="1" customWidth="1"/>
    <col min="8704" max="8704" width="16.875" style="6" customWidth="1"/>
    <col min="8705" max="8705" width="13.25" style="6" customWidth="1"/>
    <col min="8706" max="8706" width="18.375" style="6" bestFit="1" customWidth="1"/>
    <col min="8707" max="8707" width="15" style="6" bestFit="1" customWidth="1"/>
    <col min="8708" max="8708" width="14.75" style="6" bestFit="1" customWidth="1"/>
    <col min="8709" max="8709" width="14.625" style="6" bestFit="1" customWidth="1"/>
    <col min="8710" max="8710" width="13.75" style="6" bestFit="1" customWidth="1"/>
    <col min="8711" max="8711" width="14.25" style="6" bestFit="1" customWidth="1"/>
    <col min="8712" max="8712" width="15.125" style="6" customWidth="1"/>
    <col min="8713" max="8713" width="20.5" style="6" bestFit="1" customWidth="1"/>
    <col min="8714" max="8714" width="27.875" style="6" bestFit="1" customWidth="1"/>
    <col min="8715" max="8715" width="6.875" style="6" bestFit="1" customWidth="1"/>
    <col min="8716" max="8716" width="5" style="6" bestFit="1" customWidth="1"/>
    <col min="8717" max="8717" width="8" style="6" bestFit="1" customWidth="1"/>
    <col min="8718" max="8718" width="11.875" style="6" bestFit="1" customWidth="1"/>
    <col min="8719" max="8947" width="9" style="6"/>
    <col min="8948" max="8948" width="3.875" style="6" bestFit="1" customWidth="1"/>
    <col min="8949" max="8949" width="16" style="6" bestFit="1" customWidth="1"/>
    <col min="8950" max="8950" width="16.625" style="6" bestFit="1" customWidth="1"/>
    <col min="8951" max="8951" width="13.5" style="6" bestFit="1" customWidth="1"/>
    <col min="8952" max="8953" width="10.875" style="6" bestFit="1" customWidth="1"/>
    <col min="8954" max="8954" width="6.25" style="6" bestFit="1" customWidth="1"/>
    <col min="8955" max="8955" width="8.875" style="6" bestFit="1" customWidth="1"/>
    <col min="8956" max="8956" width="13.875" style="6" bestFit="1" customWidth="1"/>
    <col min="8957" max="8957" width="13.25" style="6" bestFit="1" customWidth="1"/>
    <col min="8958" max="8958" width="16" style="6" bestFit="1" customWidth="1"/>
    <col min="8959" max="8959" width="11.625" style="6" bestFit="1" customWidth="1"/>
    <col min="8960" max="8960" width="16.875" style="6" customWidth="1"/>
    <col min="8961" max="8961" width="13.25" style="6" customWidth="1"/>
    <col min="8962" max="8962" width="18.375" style="6" bestFit="1" customWidth="1"/>
    <col min="8963" max="8963" width="15" style="6" bestFit="1" customWidth="1"/>
    <col min="8964" max="8964" width="14.75" style="6" bestFit="1" customWidth="1"/>
    <col min="8965" max="8965" width="14.625" style="6" bestFit="1" customWidth="1"/>
    <col min="8966" max="8966" width="13.75" style="6" bestFit="1" customWidth="1"/>
    <col min="8967" max="8967" width="14.25" style="6" bestFit="1" customWidth="1"/>
    <col min="8968" max="8968" width="15.125" style="6" customWidth="1"/>
    <col min="8969" max="8969" width="20.5" style="6" bestFit="1" customWidth="1"/>
    <col min="8970" max="8970" width="27.875" style="6" bestFit="1" customWidth="1"/>
    <col min="8971" max="8971" width="6.875" style="6" bestFit="1" customWidth="1"/>
    <col min="8972" max="8972" width="5" style="6" bestFit="1" customWidth="1"/>
    <col min="8973" max="8973" width="8" style="6" bestFit="1" customWidth="1"/>
    <col min="8974" max="8974" width="11.875" style="6" bestFit="1" customWidth="1"/>
    <col min="8975" max="9203" width="9" style="6"/>
    <col min="9204" max="9204" width="3.875" style="6" bestFit="1" customWidth="1"/>
    <col min="9205" max="9205" width="16" style="6" bestFit="1" customWidth="1"/>
    <col min="9206" max="9206" width="16.625" style="6" bestFit="1" customWidth="1"/>
    <col min="9207" max="9207" width="13.5" style="6" bestFit="1" customWidth="1"/>
    <col min="9208" max="9209" width="10.875" style="6" bestFit="1" customWidth="1"/>
    <col min="9210" max="9210" width="6.25" style="6" bestFit="1" customWidth="1"/>
    <col min="9211" max="9211" width="8.875" style="6" bestFit="1" customWidth="1"/>
    <col min="9212" max="9212" width="13.875" style="6" bestFit="1" customWidth="1"/>
    <col min="9213" max="9213" width="13.25" style="6" bestFit="1" customWidth="1"/>
    <col min="9214" max="9214" width="16" style="6" bestFit="1" customWidth="1"/>
    <col min="9215" max="9215" width="11.625" style="6" bestFit="1" customWidth="1"/>
    <col min="9216" max="9216" width="16.875" style="6" customWidth="1"/>
    <col min="9217" max="9217" width="13.25" style="6" customWidth="1"/>
    <col min="9218" max="9218" width="18.375" style="6" bestFit="1" customWidth="1"/>
    <col min="9219" max="9219" width="15" style="6" bestFit="1" customWidth="1"/>
    <col min="9220" max="9220" width="14.75" style="6" bestFit="1" customWidth="1"/>
    <col min="9221" max="9221" width="14.625" style="6" bestFit="1" customWidth="1"/>
    <col min="9222" max="9222" width="13.75" style="6" bestFit="1" customWidth="1"/>
    <col min="9223" max="9223" width="14.25" style="6" bestFit="1" customWidth="1"/>
    <col min="9224" max="9224" width="15.125" style="6" customWidth="1"/>
    <col min="9225" max="9225" width="20.5" style="6" bestFit="1" customWidth="1"/>
    <col min="9226" max="9226" width="27.875" style="6" bestFit="1" customWidth="1"/>
    <col min="9227" max="9227" width="6.875" style="6" bestFit="1" customWidth="1"/>
    <col min="9228" max="9228" width="5" style="6" bestFit="1" customWidth="1"/>
    <col min="9229" max="9229" width="8" style="6" bestFit="1" customWidth="1"/>
    <col min="9230" max="9230" width="11.875" style="6" bestFit="1" customWidth="1"/>
    <col min="9231" max="9459" width="9" style="6"/>
    <col min="9460" max="9460" width="3.875" style="6" bestFit="1" customWidth="1"/>
    <col min="9461" max="9461" width="16" style="6" bestFit="1" customWidth="1"/>
    <col min="9462" max="9462" width="16.625" style="6" bestFit="1" customWidth="1"/>
    <col min="9463" max="9463" width="13.5" style="6" bestFit="1" customWidth="1"/>
    <col min="9464" max="9465" width="10.875" style="6" bestFit="1" customWidth="1"/>
    <col min="9466" max="9466" width="6.25" style="6" bestFit="1" customWidth="1"/>
    <col min="9467" max="9467" width="8.875" style="6" bestFit="1" customWidth="1"/>
    <col min="9468" max="9468" width="13.875" style="6" bestFit="1" customWidth="1"/>
    <col min="9469" max="9469" width="13.25" style="6" bestFit="1" customWidth="1"/>
    <col min="9470" max="9470" width="16" style="6" bestFit="1" customWidth="1"/>
    <col min="9471" max="9471" width="11.625" style="6" bestFit="1" customWidth="1"/>
    <col min="9472" max="9472" width="16.875" style="6" customWidth="1"/>
    <col min="9473" max="9473" width="13.25" style="6" customWidth="1"/>
    <col min="9474" max="9474" width="18.375" style="6" bestFit="1" customWidth="1"/>
    <col min="9475" max="9475" width="15" style="6" bestFit="1" customWidth="1"/>
    <col min="9476" max="9476" width="14.75" style="6" bestFit="1" customWidth="1"/>
    <col min="9477" max="9477" width="14.625" style="6" bestFit="1" customWidth="1"/>
    <col min="9478" max="9478" width="13.75" style="6" bestFit="1" customWidth="1"/>
    <col min="9479" max="9479" width="14.25" style="6" bestFit="1" customWidth="1"/>
    <col min="9480" max="9480" width="15.125" style="6" customWidth="1"/>
    <col min="9481" max="9481" width="20.5" style="6" bestFit="1" customWidth="1"/>
    <col min="9482" max="9482" width="27.875" style="6" bestFit="1" customWidth="1"/>
    <col min="9483" max="9483" width="6.875" style="6" bestFit="1" customWidth="1"/>
    <col min="9484" max="9484" width="5" style="6" bestFit="1" customWidth="1"/>
    <col min="9485" max="9485" width="8" style="6" bestFit="1" customWidth="1"/>
    <col min="9486" max="9486" width="11.875" style="6" bestFit="1" customWidth="1"/>
    <col min="9487" max="9715" width="9" style="6"/>
    <col min="9716" max="9716" width="3.875" style="6" bestFit="1" customWidth="1"/>
    <col min="9717" max="9717" width="16" style="6" bestFit="1" customWidth="1"/>
    <col min="9718" max="9718" width="16.625" style="6" bestFit="1" customWidth="1"/>
    <col min="9719" max="9719" width="13.5" style="6" bestFit="1" customWidth="1"/>
    <col min="9720" max="9721" width="10.875" style="6" bestFit="1" customWidth="1"/>
    <col min="9722" max="9722" width="6.25" style="6" bestFit="1" customWidth="1"/>
    <col min="9723" max="9723" width="8.875" style="6" bestFit="1" customWidth="1"/>
    <col min="9724" max="9724" width="13.875" style="6" bestFit="1" customWidth="1"/>
    <col min="9725" max="9725" width="13.25" style="6" bestFit="1" customWidth="1"/>
    <col min="9726" max="9726" width="16" style="6" bestFit="1" customWidth="1"/>
    <col min="9727" max="9727" width="11.625" style="6" bestFit="1" customWidth="1"/>
    <col min="9728" max="9728" width="16.875" style="6" customWidth="1"/>
    <col min="9729" max="9729" width="13.25" style="6" customWidth="1"/>
    <col min="9730" max="9730" width="18.375" style="6" bestFit="1" customWidth="1"/>
    <col min="9731" max="9731" width="15" style="6" bestFit="1" customWidth="1"/>
    <col min="9732" max="9732" width="14.75" style="6" bestFit="1" customWidth="1"/>
    <col min="9733" max="9733" width="14.625" style="6" bestFit="1" customWidth="1"/>
    <col min="9734" max="9734" width="13.75" style="6" bestFit="1" customWidth="1"/>
    <col min="9735" max="9735" width="14.25" style="6" bestFit="1" customWidth="1"/>
    <col min="9736" max="9736" width="15.125" style="6" customWidth="1"/>
    <col min="9737" max="9737" width="20.5" style="6" bestFit="1" customWidth="1"/>
    <col min="9738" max="9738" width="27.875" style="6" bestFit="1" customWidth="1"/>
    <col min="9739" max="9739" width="6.875" style="6" bestFit="1" customWidth="1"/>
    <col min="9740" max="9740" width="5" style="6" bestFit="1" customWidth="1"/>
    <col min="9741" max="9741" width="8" style="6" bestFit="1" customWidth="1"/>
    <col min="9742" max="9742" width="11.875" style="6" bestFit="1" customWidth="1"/>
    <col min="9743" max="9971" width="9" style="6"/>
    <col min="9972" max="9972" width="3.875" style="6" bestFit="1" customWidth="1"/>
    <col min="9973" max="9973" width="16" style="6" bestFit="1" customWidth="1"/>
    <col min="9974" max="9974" width="16.625" style="6" bestFit="1" customWidth="1"/>
    <col min="9975" max="9975" width="13.5" style="6" bestFit="1" customWidth="1"/>
    <col min="9976" max="9977" width="10.875" style="6" bestFit="1" customWidth="1"/>
    <col min="9978" max="9978" width="6.25" style="6" bestFit="1" customWidth="1"/>
    <col min="9979" max="9979" width="8.875" style="6" bestFit="1" customWidth="1"/>
    <col min="9980" max="9980" width="13.875" style="6" bestFit="1" customWidth="1"/>
    <col min="9981" max="9981" width="13.25" style="6" bestFit="1" customWidth="1"/>
    <col min="9982" max="9982" width="16" style="6" bestFit="1" customWidth="1"/>
    <col min="9983" max="9983" width="11.625" style="6" bestFit="1" customWidth="1"/>
    <col min="9984" max="9984" width="16.875" style="6" customWidth="1"/>
    <col min="9985" max="9985" width="13.25" style="6" customWidth="1"/>
    <col min="9986" max="9986" width="18.375" style="6" bestFit="1" customWidth="1"/>
    <col min="9987" max="9987" width="15" style="6" bestFit="1" customWidth="1"/>
    <col min="9988" max="9988" width="14.75" style="6" bestFit="1" customWidth="1"/>
    <col min="9989" max="9989" width="14.625" style="6" bestFit="1" customWidth="1"/>
    <col min="9990" max="9990" width="13.75" style="6" bestFit="1" customWidth="1"/>
    <col min="9991" max="9991" width="14.25" style="6" bestFit="1" customWidth="1"/>
    <col min="9992" max="9992" width="15.125" style="6" customWidth="1"/>
    <col min="9993" max="9993" width="20.5" style="6" bestFit="1" customWidth="1"/>
    <col min="9994" max="9994" width="27.875" style="6" bestFit="1" customWidth="1"/>
    <col min="9995" max="9995" width="6.875" style="6" bestFit="1" customWidth="1"/>
    <col min="9996" max="9996" width="5" style="6" bestFit="1" customWidth="1"/>
    <col min="9997" max="9997" width="8" style="6" bestFit="1" customWidth="1"/>
    <col min="9998" max="9998" width="11.875" style="6" bestFit="1" customWidth="1"/>
    <col min="9999" max="10227" width="9" style="6"/>
    <col min="10228" max="10228" width="3.875" style="6" bestFit="1" customWidth="1"/>
    <col min="10229" max="10229" width="16" style="6" bestFit="1" customWidth="1"/>
    <col min="10230" max="10230" width="16.625" style="6" bestFit="1" customWidth="1"/>
    <col min="10231" max="10231" width="13.5" style="6" bestFit="1" customWidth="1"/>
    <col min="10232" max="10233" width="10.875" style="6" bestFit="1" customWidth="1"/>
    <col min="10234" max="10234" width="6.25" style="6" bestFit="1" customWidth="1"/>
    <col min="10235" max="10235" width="8.875" style="6" bestFit="1" customWidth="1"/>
    <col min="10236" max="10236" width="13.875" style="6" bestFit="1" customWidth="1"/>
    <col min="10237" max="10237" width="13.25" style="6" bestFit="1" customWidth="1"/>
    <col min="10238" max="10238" width="16" style="6" bestFit="1" customWidth="1"/>
    <col min="10239" max="10239" width="11.625" style="6" bestFit="1" customWidth="1"/>
    <col min="10240" max="10240" width="16.875" style="6" customWidth="1"/>
    <col min="10241" max="10241" width="13.25" style="6" customWidth="1"/>
    <col min="10242" max="10242" width="18.375" style="6" bestFit="1" customWidth="1"/>
    <col min="10243" max="10243" width="15" style="6" bestFit="1" customWidth="1"/>
    <col min="10244" max="10244" width="14.75" style="6" bestFit="1" customWidth="1"/>
    <col min="10245" max="10245" width="14.625" style="6" bestFit="1" customWidth="1"/>
    <col min="10246" max="10246" width="13.75" style="6" bestFit="1" customWidth="1"/>
    <col min="10247" max="10247" width="14.25" style="6" bestFit="1" customWidth="1"/>
    <col min="10248" max="10248" width="15.125" style="6" customWidth="1"/>
    <col min="10249" max="10249" width="20.5" style="6" bestFit="1" customWidth="1"/>
    <col min="10250" max="10250" width="27.875" style="6" bestFit="1" customWidth="1"/>
    <col min="10251" max="10251" width="6.875" style="6" bestFit="1" customWidth="1"/>
    <col min="10252" max="10252" width="5" style="6" bestFit="1" customWidth="1"/>
    <col min="10253" max="10253" width="8" style="6" bestFit="1" customWidth="1"/>
    <col min="10254" max="10254" width="11.875" style="6" bestFit="1" customWidth="1"/>
    <col min="10255" max="10483" width="9" style="6"/>
    <col min="10484" max="10484" width="3.875" style="6" bestFit="1" customWidth="1"/>
    <col min="10485" max="10485" width="16" style="6" bestFit="1" customWidth="1"/>
    <col min="10486" max="10486" width="16.625" style="6" bestFit="1" customWidth="1"/>
    <col min="10487" max="10487" width="13.5" style="6" bestFit="1" customWidth="1"/>
    <col min="10488" max="10489" width="10.875" style="6" bestFit="1" customWidth="1"/>
    <col min="10490" max="10490" width="6.25" style="6" bestFit="1" customWidth="1"/>
    <col min="10491" max="10491" width="8.875" style="6" bestFit="1" customWidth="1"/>
    <col min="10492" max="10492" width="13.875" style="6" bestFit="1" customWidth="1"/>
    <col min="10493" max="10493" width="13.25" style="6" bestFit="1" customWidth="1"/>
    <col min="10494" max="10494" width="16" style="6" bestFit="1" customWidth="1"/>
    <col min="10495" max="10495" width="11.625" style="6" bestFit="1" customWidth="1"/>
    <col min="10496" max="10496" width="16.875" style="6" customWidth="1"/>
    <col min="10497" max="10497" width="13.25" style="6" customWidth="1"/>
    <col min="10498" max="10498" width="18.375" style="6" bestFit="1" customWidth="1"/>
    <col min="10499" max="10499" width="15" style="6" bestFit="1" customWidth="1"/>
    <col min="10500" max="10500" width="14.75" style="6" bestFit="1" customWidth="1"/>
    <col min="10501" max="10501" width="14.625" style="6" bestFit="1" customWidth="1"/>
    <col min="10502" max="10502" width="13.75" style="6" bestFit="1" customWidth="1"/>
    <col min="10503" max="10503" width="14.25" style="6" bestFit="1" customWidth="1"/>
    <col min="10504" max="10504" width="15.125" style="6" customWidth="1"/>
    <col min="10505" max="10505" width="20.5" style="6" bestFit="1" customWidth="1"/>
    <col min="10506" max="10506" width="27.875" style="6" bestFit="1" customWidth="1"/>
    <col min="10507" max="10507" width="6.875" style="6" bestFit="1" customWidth="1"/>
    <col min="10508" max="10508" width="5" style="6" bestFit="1" customWidth="1"/>
    <col min="10509" max="10509" width="8" style="6" bestFit="1" customWidth="1"/>
    <col min="10510" max="10510" width="11.875" style="6" bestFit="1" customWidth="1"/>
    <col min="10511" max="10739" width="9" style="6"/>
    <col min="10740" max="10740" width="3.875" style="6" bestFit="1" customWidth="1"/>
    <col min="10741" max="10741" width="16" style="6" bestFit="1" customWidth="1"/>
    <col min="10742" max="10742" width="16.625" style="6" bestFit="1" customWidth="1"/>
    <col min="10743" max="10743" width="13.5" style="6" bestFit="1" customWidth="1"/>
    <col min="10744" max="10745" width="10.875" style="6" bestFit="1" customWidth="1"/>
    <col min="10746" max="10746" width="6.25" style="6" bestFit="1" customWidth="1"/>
    <col min="10747" max="10747" width="8.875" style="6" bestFit="1" customWidth="1"/>
    <col min="10748" max="10748" width="13.875" style="6" bestFit="1" customWidth="1"/>
    <col min="10749" max="10749" width="13.25" style="6" bestFit="1" customWidth="1"/>
    <col min="10750" max="10750" width="16" style="6" bestFit="1" customWidth="1"/>
    <col min="10751" max="10751" width="11.625" style="6" bestFit="1" customWidth="1"/>
    <col min="10752" max="10752" width="16.875" style="6" customWidth="1"/>
    <col min="10753" max="10753" width="13.25" style="6" customWidth="1"/>
    <col min="10754" max="10754" width="18.375" style="6" bestFit="1" customWidth="1"/>
    <col min="10755" max="10755" width="15" style="6" bestFit="1" customWidth="1"/>
    <col min="10756" max="10756" width="14.75" style="6" bestFit="1" customWidth="1"/>
    <col min="10757" max="10757" width="14.625" style="6" bestFit="1" customWidth="1"/>
    <col min="10758" max="10758" width="13.75" style="6" bestFit="1" customWidth="1"/>
    <col min="10759" max="10759" width="14.25" style="6" bestFit="1" customWidth="1"/>
    <col min="10760" max="10760" width="15.125" style="6" customWidth="1"/>
    <col min="10761" max="10761" width="20.5" style="6" bestFit="1" customWidth="1"/>
    <col min="10762" max="10762" width="27.875" style="6" bestFit="1" customWidth="1"/>
    <col min="10763" max="10763" width="6.875" style="6" bestFit="1" customWidth="1"/>
    <col min="10764" max="10764" width="5" style="6" bestFit="1" customWidth="1"/>
    <col min="10765" max="10765" width="8" style="6" bestFit="1" customWidth="1"/>
    <col min="10766" max="10766" width="11.875" style="6" bestFit="1" customWidth="1"/>
    <col min="10767" max="10995" width="9" style="6"/>
    <col min="10996" max="10996" width="3.875" style="6" bestFit="1" customWidth="1"/>
    <col min="10997" max="10997" width="16" style="6" bestFit="1" customWidth="1"/>
    <col min="10998" max="10998" width="16.625" style="6" bestFit="1" customWidth="1"/>
    <col min="10999" max="10999" width="13.5" style="6" bestFit="1" customWidth="1"/>
    <col min="11000" max="11001" width="10.875" style="6" bestFit="1" customWidth="1"/>
    <col min="11002" max="11002" width="6.25" style="6" bestFit="1" customWidth="1"/>
    <col min="11003" max="11003" width="8.875" style="6" bestFit="1" customWidth="1"/>
    <col min="11004" max="11004" width="13.875" style="6" bestFit="1" customWidth="1"/>
    <col min="11005" max="11005" width="13.25" style="6" bestFit="1" customWidth="1"/>
    <col min="11006" max="11006" width="16" style="6" bestFit="1" customWidth="1"/>
    <col min="11007" max="11007" width="11.625" style="6" bestFit="1" customWidth="1"/>
    <col min="11008" max="11008" width="16.875" style="6" customWidth="1"/>
    <col min="11009" max="11009" width="13.25" style="6" customWidth="1"/>
    <col min="11010" max="11010" width="18.375" style="6" bestFit="1" customWidth="1"/>
    <col min="11011" max="11011" width="15" style="6" bestFit="1" customWidth="1"/>
    <col min="11012" max="11012" width="14.75" style="6" bestFit="1" customWidth="1"/>
    <col min="11013" max="11013" width="14.625" style="6" bestFit="1" customWidth="1"/>
    <col min="11014" max="11014" width="13.75" style="6" bestFit="1" customWidth="1"/>
    <col min="11015" max="11015" width="14.25" style="6" bestFit="1" customWidth="1"/>
    <col min="11016" max="11016" width="15.125" style="6" customWidth="1"/>
    <col min="11017" max="11017" width="20.5" style="6" bestFit="1" customWidth="1"/>
    <col min="11018" max="11018" width="27.875" style="6" bestFit="1" customWidth="1"/>
    <col min="11019" max="11019" width="6.875" style="6" bestFit="1" customWidth="1"/>
    <col min="11020" max="11020" width="5" style="6" bestFit="1" customWidth="1"/>
    <col min="11021" max="11021" width="8" style="6" bestFit="1" customWidth="1"/>
    <col min="11022" max="11022" width="11.875" style="6" bestFit="1" customWidth="1"/>
    <col min="11023" max="11251" width="9" style="6"/>
    <col min="11252" max="11252" width="3.875" style="6" bestFit="1" customWidth="1"/>
    <col min="11253" max="11253" width="16" style="6" bestFit="1" customWidth="1"/>
    <col min="11254" max="11254" width="16.625" style="6" bestFit="1" customWidth="1"/>
    <col min="11255" max="11255" width="13.5" style="6" bestFit="1" customWidth="1"/>
    <col min="11256" max="11257" width="10.875" style="6" bestFit="1" customWidth="1"/>
    <col min="11258" max="11258" width="6.25" style="6" bestFit="1" customWidth="1"/>
    <col min="11259" max="11259" width="8.875" style="6" bestFit="1" customWidth="1"/>
    <col min="11260" max="11260" width="13.875" style="6" bestFit="1" customWidth="1"/>
    <col min="11261" max="11261" width="13.25" style="6" bestFit="1" customWidth="1"/>
    <col min="11262" max="11262" width="16" style="6" bestFit="1" customWidth="1"/>
    <col min="11263" max="11263" width="11.625" style="6" bestFit="1" customWidth="1"/>
    <col min="11264" max="11264" width="16.875" style="6" customWidth="1"/>
    <col min="11265" max="11265" width="13.25" style="6" customWidth="1"/>
    <col min="11266" max="11266" width="18.375" style="6" bestFit="1" customWidth="1"/>
    <col min="11267" max="11267" width="15" style="6" bestFit="1" customWidth="1"/>
    <col min="11268" max="11268" width="14.75" style="6" bestFit="1" customWidth="1"/>
    <col min="11269" max="11269" width="14.625" style="6" bestFit="1" customWidth="1"/>
    <col min="11270" max="11270" width="13.75" style="6" bestFit="1" customWidth="1"/>
    <col min="11271" max="11271" width="14.25" style="6" bestFit="1" customWidth="1"/>
    <col min="11272" max="11272" width="15.125" style="6" customWidth="1"/>
    <col min="11273" max="11273" width="20.5" style="6" bestFit="1" customWidth="1"/>
    <col min="11274" max="11274" width="27.875" style="6" bestFit="1" customWidth="1"/>
    <col min="11275" max="11275" width="6.875" style="6" bestFit="1" customWidth="1"/>
    <col min="11276" max="11276" width="5" style="6" bestFit="1" customWidth="1"/>
    <col min="11277" max="11277" width="8" style="6" bestFit="1" customWidth="1"/>
    <col min="11278" max="11278" width="11.875" style="6" bestFit="1" customWidth="1"/>
    <col min="11279" max="11507" width="9" style="6"/>
    <col min="11508" max="11508" width="3.875" style="6" bestFit="1" customWidth="1"/>
    <col min="11509" max="11509" width="16" style="6" bestFit="1" customWidth="1"/>
    <col min="11510" max="11510" width="16.625" style="6" bestFit="1" customWidth="1"/>
    <col min="11511" max="11511" width="13.5" style="6" bestFit="1" customWidth="1"/>
    <col min="11512" max="11513" width="10.875" style="6" bestFit="1" customWidth="1"/>
    <col min="11514" max="11514" width="6.25" style="6" bestFit="1" customWidth="1"/>
    <col min="11515" max="11515" width="8.875" style="6" bestFit="1" customWidth="1"/>
    <col min="11516" max="11516" width="13.875" style="6" bestFit="1" customWidth="1"/>
    <col min="11517" max="11517" width="13.25" style="6" bestFit="1" customWidth="1"/>
    <col min="11518" max="11518" width="16" style="6" bestFit="1" customWidth="1"/>
    <col min="11519" max="11519" width="11.625" style="6" bestFit="1" customWidth="1"/>
    <col min="11520" max="11520" width="16.875" style="6" customWidth="1"/>
    <col min="11521" max="11521" width="13.25" style="6" customWidth="1"/>
    <col min="11522" max="11522" width="18.375" style="6" bestFit="1" customWidth="1"/>
    <col min="11523" max="11523" width="15" style="6" bestFit="1" customWidth="1"/>
    <col min="11524" max="11524" width="14.75" style="6" bestFit="1" customWidth="1"/>
    <col min="11525" max="11525" width="14.625" style="6" bestFit="1" customWidth="1"/>
    <col min="11526" max="11526" width="13.75" style="6" bestFit="1" customWidth="1"/>
    <col min="11527" max="11527" width="14.25" style="6" bestFit="1" customWidth="1"/>
    <col min="11528" max="11528" width="15.125" style="6" customWidth="1"/>
    <col min="11529" max="11529" width="20.5" style="6" bestFit="1" customWidth="1"/>
    <col min="11530" max="11530" width="27.875" style="6" bestFit="1" customWidth="1"/>
    <col min="11531" max="11531" width="6.875" style="6" bestFit="1" customWidth="1"/>
    <col min="11532" max="11532" width="5" style="6" bestFit="1" customWidth="1"/>
    <col min="11533" max="11533" width="8" style="6" bestFit="1" customWidth="1"/>
    <col min="11534" max="11534" width="11.875" style="6" bestFit="1" customWidth="1"/>
    <col min="11535" max="11763" width="9" style="6"/>
    <col min="11764" max="11764" width="3.875" style="6" bestFit="1" customWidth="1"/>
    <col min="11765" max="11765" width="16" style="6" bestFit="1" customWidth="1"/>
    <col min="11766" max="11766" width="16.625" style="6" bestFit="1" customWidth="1"/>
    <col min="11767" max="11767" width="13.5" style="6" bestFit="1" customWidth="1"/>
    <col min="11768" max="11769" width="10.875" style="6" bestFit="1" customWidth="1"/>
    <col min="11770" max="11770" width="6.25" style="6" bestFit="1" customWidth="1"/>
    <col min="11771" max="11771" width="8.875" style="6" bestFit="1" customWidth="1"/>
    <col min="11772" max="11772" width="13.875" style="6" bestFit="1" customWidth="1"/>
    <col min="11773" max="11773" width="13.25" style="6" bestFit="1" customWidth="1"/>
    <col min="11774" max="11774" width="16" style="6" bestFit="1" customWidth="1"/>
    <col min="11775" max="11775" width="11.625" style="6" bestFit="1" customWidth="1"/>
    <col min="11776" max="11776" width="16.875" style="6" customWidth="1"/>
    <col min="11777" max="11777" width="13.25" style="6" customWidth="1"/>
    <col min="11778" max="11778" width="18.375" style="6" bestFit="1" customWidth="1"/>
    <col min="11779" max="11779" width="15" style="6" bestFit="1" customWidth="1"/>
    <col min="11780" max="11780" width="14.75" style="6" bestFit="1" customWidth="1"/>
    <col min="11781" max="11781" width="14.625" style="6" bestFit="1" customWidth="1"/>
    <col min="11782" max="11782" width="13.75" style="6" bestFit="1" customWidth="1"/>
    <col min="11783" max="11783" width="14.25" style="6" bestFit="1" customWidth="1"/>
    <col min="11784" max="11784" width="15.125" style="6" customWidth="1"/>
    <col min="11785" max="11785" width="20.5" style="6" bestFit="1" customWidth="1"/>
    <col min="11786" max="11786" width="27.875" style="6" bestFit="1" customWidth="1"/>
    <col min="11787" max="11787" width="6.875" style="6" bestFit="1" customWidth="1"/>
    <col min="11788" max="11788" width="5" style="6" bestFit="1" customWidth="1"/>
    <col min="11789" max="11789" width="8" style="6" bestFit="1" customWidth="1"/>
    <col min="11790" max="11790" width="11.875" style="6" bestFit="1" customWidth="1"/>
    <col min="11791" max="12019" width="9" style="6"/>
    <col min="12020" max="12020" width="3.875" style="6" bestFit="1" customWidth="1"/>
    <col min="12021" max="12021" width="16" style="6" bestFit="1" customWidth="1"/>
    <col min="12022" max="12022" width="16.625" style="6" bestFit="1" customWidth="1"/>
    <col min="12023" max="12023" width="13.5" style="6" bestFit="1" customWidth="1"/>
    <col min="12024" max="12025" width="10.875" style="6" bestFit="1" customWidth="1"/>
    <col min="12026" max="12026" width="6.25" style="6" bestFit="1" customWidth="1"/>
    <col min="12027" max="12027" width="8.875" style="6" bestFit="1" customWidth="1"/>
    <col min="12028" max="12028" width="13.875" style="6" bestFit="1" customWidth="1"/>
    <col min="12029" max="12029" width="13.25" style="6" bestFit="1" customWidth="1"/>
    <col min="12030" max="12030" width="16" style="6" bestFit="1" customWidth="1"/>
    <col min="12031" max="12031" width="11.625" style="6" bestFit="1" customWidth="1"/>
    <col min="12032" max="12032" width="16.875" style="6" customWidth="1"/>
    <col min="12033" max="12033" width="13.25" style="6" customWidth="1"/>
    <col min="12034" max="12034" width="18.375" style="6" bestFit="1" customWidth="1"/>
    <col min="12035" max="12035" width="15" style="6" bestFit="1" customWidth="1"/>
    <col min="12036" max="12036" width="14.75" style="6" bestFit="1" customWidth="1"/>
    <col min="12037" max="12037" width="14.625" style="6" bestFit="1" customWidth="1"/>
    <col min="12038" max="12038" width="13.75" style="6" bestFit="1" customWidth="1"/>
    <col min="12039" max="12039" width="14.25" style="6" bestFit="1" customWidth="1"/>
    <col min="12040" max="12040" width="15.125" style="6" customWidth="1"/>
    <col min="12041" max="12041" width="20.5" style="6" bestFit="1" customWidth="1"/>
    <col min="12042" max="12042" width="27.875" style="6" bestFit="1" customWidth="1"/>
    <col min="12043" max="12043" width="6.875" style="6" bestFit="1" customWidth="1"/>
    <col min="12044" max="12044" width="5" style="6" bestFit="1" customWidth="1"/>
    <col min="12045" max="12045" width="8" style="6" bestFit="1" customWidth="1"/>
    <col min="12046" max="12046" width="11.875" style="6" bestFit="1" customWidth="1"/>
    <col min="12047" max="12275" width="9" style="6"/>
    <col min="12276" max="12276" width="3.875" style="6" bestFit="1" customWidth="1"/>
    <col min="12277" max="12277" width="16" style="6" bestFit="1" customWidth="1"/>
    <col min="12278" max="12278" width="16.625" style="6" bestFit="1" customWidth="1"/>
    <col min="12279" max="12279" width="13.5" style="6" bestFit="1" customWidth="1"/>
    <col min="12280" max="12281" width="10.875" style="6" bestFit="1" customWidth="1"/>
    <col min="12282" max="12282" width="6.25" style="6" bestFit="1" customWidth="1"/>
    <col min="12283" max="12283" width="8.875" style="6" bestFit="1" customWidth="1"/>
    <col min="12284" max="12284" width="13.875" style="6" bestFit="1" customWidth="1"/>
    <col min="12285" max="12285" width="13.25" style="6" bestFit="1" customWidth="1"/>
    <col min="12286" max="12286" width="16" style="6" bestFit="1" customWidth="1"/>
    <col min="12287" max="12287" width="11.625" style="6" bestFit="1" customWidth="1"/>
    <col min="12288" max="12288" width="16.875" style="6" customWidth="1"/>
    <col min="12289" max="12289" width="13.25" style="6" customWidth="1"/>
    <col min="12290" max="12290" width="18.375" style="6" bestFit="1" customWidth="1"/>
    <col min="12291" max="12291" width="15" style="6" bestFit="1" customWidth="1"/>
    <col min="12292" max="12292" width="14.75" style="6" bestFit="1" customWidth="1"/>
    <col min="12293" max="12293" width="14.625" style="6" bestFit="1" customWidth="1"/>
    <col min="12294" max="12294" width="13.75" style="6" bestFit="1" customWidth="1"/>
    <col min="12295" max="12295" width="14.25" style="6" bestFit="1" customWidth="1"/>
    <col min="12296" max="12296" width="15.125" style="6" customWidth="1"/>
    <col min="12297" max="12297" width="20.5" style="6" bestFit="1" customWidth="1"/>
    <col min="12298" max="12298" width="27.875" style="6" bestFit="1" customWidth="1"/>
    <col min="12299" max="12299" width="6.875" style="6" bestFit="1" customWidth="1"/>
    <col min="12300" max="12300" width="5" style="6" bestFit="1" customWidth="1"/>
    <col min="12301" max="12301" width="8" style="6" bestFit="1" customWidth="1"/>
    <col min="12302" max="12302" width="11.875" style="6" bestFit="1" customWidth="1"/>
    <col min="12303" max="12531" width="9" style="6"/>
    <col min="12532" max="12532" width="3.875" style="6" bestFit="1" customWidth="1"/>
    <col min="12533" max="12533" width="16" style="6" bestFit="1" customWidth="1"/>
    <col min="12534" max="12534" width="16.625" style="6" bestFit="1" customWidth="1"/>
    <col min="12535" max="12535" width="13.5" style="6" bestFit="1" customWidth="1"/>
    <col min="12536" max="12537" width="10.875" style="6" bestFit="1" customWidth="1"/>
    <col min="12538" max="12538" width="6.25" style="6" bestFit="1" customWidth="1"/>
    <col min="12539" max="12539" width="8.875" style="6" bestFit="1" customWidth="1"/>
    <col min="12540" max="12540" width="13.875" style="6" bestFit="1" customWidth="1"/>
    <col min="12541" max="12541" width="13.25" style="6" bestFit="1" customWidth="1"/>
    <col min="12542" max="12542" width="16" style="6" bestFit="1" customWidth="1"/>
    <col min="12543" max="12543" width="11.625" style="6" bestFit="1" customWidth="1"/>
    <col min="12544" max="12544" width="16.875" style="6" customWidth="1"/>
    <col min="12545" max="12545" width="13.25" style="6" customWidth="1"/>
    <col min="12546" max="12546" width="18.375" style="6" bestFit="1" customWidth="1"/>
    <col min="12547" max="12547" width="15" style="6" bestFit="1" customWidth="1"/>
    <col min="12548" max="12548" width="14.75" style="6" bestFit="1" customWidth="1"/>
    <col min="12549" max="12549" width="14.625" style="6" bestFit="1" customWidth="1"/>
    <col min="12550" max="12550" width="13.75" style="6" bestFit="1" customWidth="1"/>
    <col min="12551" max="12551" width="14.25" style="6" bestFit="1" customWidth="1"/>
    <col min="12552" max="12552" width="15.125" style="6" customWidth="1"/>
    <col min="12553" max="12553" width="20.5" style="6" bestFit="1" customWidth="1"/>
    <col min="12554" max="12554" width="27.875" style="6" bestFit="1" customWidth="1"/>
    <col min="12555" max="12555" width="6.875" style="6" bestFit="1" customWidth="1"/>
    <col min="12556" max="12556" width="5" style="6" bestFit="1" customWidth="1"/>
    <col min="12557" max="12557" width="8" style="6" bestFit="1" customWidth="1"/>
    <col min="12558" max="12558" width="11.875" style="6" bestFit="1" customWidth="1"/>
    <col min="12559" max="12787" width="9" style="6"/>
    <col min="12788" max="12788" width="3.875" style="6" bestFit="1" customWidth="1"/>
    <col min="12789" max="12789" width="16" style="6" bestFit="1" customWidth="1"/>
    <col min="12790" max="12790" width="16.625" style="6" bestFit="1" customWidth="1"/>
    <col min="12791" max="12791" width="13.5" style="6" bestFit="1" customWidth="1"/>
    <col min="12792" max="12793" width="10.875" style="6" bestFit="1" customWidth="1"/>
    <col min="12794" max="12794" width="6.25" style="6" bestFit="1" customWidth="1"/>
    <col min="12795" max="12795" width="8.875" style="6" bestFit="1" customWidth="1"/>
    <col min="12796" max="12796" width="13.875" style="6" bestFit="1" customWidth="1"/>
    <col min="12797" max="12797" width="13.25" style="6" bestFit="1" customWidth="1"/>
    <col min="12798" max="12798" width="16" style="6" bestFit="1" customWidth="1"/>
    <col min="12799" max="12799" width="11.625" style="6" bestFit="1" customWidth="1"/>
    <col min="12800" max="12800" width="16.875" style="6" customWidth="1"/>
    <col min="12801" max="12801" width="13.25" style="6" customWidth="1"/>
    <col min="12802" max="12802" width="18.375" style="6" bestFit="1" customWidth="1"/>
    <col min="12803" max="12803" width="15" style="6" bestFit="1" customWidth="1"/>
    <col min="12804" max="12804" width="14.75" style="6" bestFit="1" customWidth="1"/>
    <col min="12805" max="12805" width="14.625" style="6" bestFit="1" customWidth="1"/>
    <col min="12806" max="12806" width="13.75" style="6" bestFit="1" customWidth="1"/>
    <col min="12807" max="12807" width="14.25" style="6" bestFit="1" customWidth="1"/>
    <col min="12808" max="12808" width="15.125" style="6" customWidth="1"/>
    <col min="12809" max="12809" width="20.5" style="6" bestFit="1" customWidth="1"/>
    <col min="12810" max="12810" width="27.875" style="6" bestFit="1" customWidth="1"/>
    <col min="12811" max="12811" width="6.875" style="6" bestFit="1" customWidth="1"/>
    <col min="12812" max="12812" width="5" style="6" bestFit="1" customWidth="1"/>
    <col min="12813" max="12813" width="8" style="6" bestFit="1" customWidth="1"/>
    <col min="12814" max="12814" width="11.875" style="6" bestFit="1" customWidth="1"/>
    <col min="12815" max="13043" width="9" style="6"/>
    <col min="13044" max="13044" width="3.875" style="6" bestFit="1" customWidth="1"/>
    <col min="13045" max="13045" width="16" style="6" bestFit="1" customWidth="1"/>
    <col min="13046" max="13046" width="16.625" style="6" bestFit="1" customWidth="1"/>
    <col min="13047" max="13047" width="13.5" style="6" bestFit="1" customWidth="1"/>
    <col min="13048" max="13049" width="10.875" style="6" bestFit="1" customWidth="1"/>
    <col min="13050" max="13050" width="6.25" style="6" bestFit="1" customWidth="1"/>
    <col min="13051" max="13051" width="8.875" style="6" bestFit="1" customWidth="1"/>
    <col min="13052" max="13052" width="13.875" style="6" bestFit="1" customWidth="1"/>
    <col min="13053" max="13053" width="13.25" style="6" bestFit="1" customWidth="1"/>
    <col min="13054" max="13054" width="16" style="6" bestFit="1" customWidth="1"/>
    <col min="13055" max="13055" width="11.625" style="6" bestFit="1" customWidth="1"/>
    <col min="13056" max="13056" width="16.875" style="6" customWidth="1"/>
    <col min="13057" max="13057" width="13.25" style="6" customWidth="1"/>
    <col min="13058" max="13058" width="18.375" style="6" bestFit="1" customWidth="1"/>
    <col min="13059" max="13059" width="15" style="6" bestFit="1" customWidth="1"/>
    <col min="13060" max="13060" width="14.75" style="6" bestFit="1" customWidth="1"/>
    <col min="13061" max="13061" width="14.625" style="6" bestFit="1" customWidth="1"/>
    <col min="13062" max="13062" width="13.75" style="6" bestFit="1" customWidth="1"/>
    <col min="13063" max="13063" width="14.25" style="6" bestFit="1" customWidth="1"/>
    <col min="13064" max="13064" width="15.125" style="6" customWidth="1"/>
    <col min="13065" max="13065" width="20.5" style="6" bestFit="1" customWidth="1"/>
    <col min="13066" max="13066" width="27.875" style="6" bestFit="1" customWidth="1"/>
    <col min="13067" max="13067" width="6.875" style="6" bestFit="1" customWidth="1"/>
    <col min="13068" max="13068" width="5" style="6" bestFit="1" customWidth="1"/>
    <col min="13069" max="13069" width="8" style="6" bestFit="1" customWidth="1"/>
    <col min="13070" max="13070" width="11.875" style="6" bestFit="1" customWidth="1"/>
    <col min="13071" max="13299" width="9" style="6"/>
    <col min="13300" max="13300" width="3.875" style="6" bestFit="1" customWidth="1"/>
    <col min="13301" max="13301" width="16" style="6" bestFit="1" customWidth="1"/>
    <col min="13302" max="13302" width="16.625" style="6" bestFit="1" customWidth="1"/>
    <col min="13303" max="13303" width="13.5" style="6" bestFit="1" customWidth="1"/>
    <col min="13304" max="13305" width="10.875" style="6" bestFit="1" customWidth="1"/>
    <col min="13306" max="13306" width="6.25" style="6" bestFit="1" customWidth="1"/>
    <col min="13307" max="13307" width="8.875" style="6" bestFit="1" customWidth="1"/>
    <col min="13308" max="13308" width="13.875" style="6" bestFit="1" customWidth="1"/>
    <col min="13309" max="13309" width="13.25" style="6" bestFit="1" customWidth="1"/>
    <col min="13310" max="13310" width="16" style="6" bestFit="1" customWidth="1"/>
    <col min="13311" max="13311" width="11.625" style="6" bestFit="1" customWidth="1"/>
    <col min="13312" max="13312" width="16.875" style="6" customWidth="1"/>
    <col min="13313" max="13313" width="13.25" style="6" customWidth="1"/>
    <col min="13314" max="13314" width="18.375" style="6" bestFit="1" customWidth="1"/>
    <col min="13315" max="13315" width="15" style="6" bestFit="1" customWidth="1"/>
    <col min="13316" max="13316" width="14.75" style="6" bestFit="1" customWidth="1"/>
    <col min="13317" max="13317" width="14.625" style="6" bestFit="1" customWidth="1"/>
    <col min="13318" max="13318" width="13.75" style="6" bestFit="1" customWidth="1"/>
    <col min="13319" max="13319" width="14.25" style="6" bestFit="1" customWidth="1"/>
    <col min="13320" max="13320" width="15.125" style="6" customWidth="1"/>
    <col min="13321" max="13321" width="20.5" style="6" bestFit="1" customWidth="1"/>
    <col min="13322" max="13322" width="27.875" style="6" bestFit="1" customWidth="1"/>
    <col min="13323" max="13323" width="6.875" style="6" bestFit="1" customWidth="1"/>
    <col min="13324" max="13324" width="5" style="6" bestFit="1" customWidth="1"/>
    <col min="13325" max="13325" width="8" style="6" bestFit="1" customWidth="1"/>
    <col min="13326" max="13326" width="11.875" style="6" bestFit="1" customWidth="1"/>
    <col min="13327" max="13555" width="9" style="6"/>
    <col min="13556" max="13556" width="3.875" style="6" bestFit="1" customWidth="1"/>
    <col min="13557" max="13557" width="16" style="6" bestFit="1" customWidth="1"/>
    <col min="13558" max="13558" width="16.625" style="6" bestFit="1" customWidth="1"/>
    <col min="13559" max="13559" width="13.5" style="6" bestFit="1" customWidth="1"/>
    <col min="13560" max="13561" width="10.875" style="6" bestFit="1" customWidth="1"/>
    <col min="13562" max="13562" width="6.25" style="6" bestFit="1" customWidth="1"/>
    <col min="13563" max="13563" width="8.875" style="6" bestFit="1" customWidth="1"/>
    <col min="13564" max="13564" width="13.875" style="6" bestFit="1" customWidth="1"/>
    <col min="13565" max="13565" width="13.25" style="6" bestFit="1" customWidth="1"/>
    <col min="13566" max="13566" width="16" style="6" bestFit="1" customWidth="1"/>
    <col min="13567" max="13567" width="11.625" style="6" bestFit="1" customWidth="1"/>
    <col min="13568" max="13568" width="16.875" style="6" customWidth="1"/>
    <col min="13569" max="13569" width="13.25" style="6" customWidth="1"/>
    <col min="13570" max="13570" width="18.375" style="6" bestFit="1" customWidth="1"/>
    <col min="13571" max="13571" width="15" style="6" bestFit="1" customWidth="1"/>
    <col min="13572" max="13572" width="14.75" style="6" bestFit="1" customWidth="1"/>
    <col min="13573" max="13573" width="14.625" style="6" bestFit="1" customWidth="1"/>
    <col min="13574" max="13574" width="13.75" style="6" bestFit="1" customWidth="1"/>
    <col min="13575" max="13575" width="14.25" style="6" bestFit="1" customWidth="1"/>
    <col min="13576" max="13576" width="15.125" style="6" customWidth="1"/>
    <col min="13577" max="13577" width="20.5" style="6" bestFit="1" customWidth="1"/>
    <col min="13578" max="13578" width="27.875" style="6" bestFit="1" customWidth="1"/>
    <col min="13579" max="13579" width="6.875" style="6" bestFit="1" customWidth="1"/>
    <col min="13580" max="13580" width="5" style="6" bestFit="1" customWidth="1"/>
    <col min="13581" max="13581" width="8" style="6" bestFit="1" customWidth="1"/>
    <col min="13582" max="13582" width="11.875" style="6" bestFit="1" customWidth="1"/>
    <col min="13583" max="13811" width="9" style="6"/>
    <col min="13812" max="13812" width="3.875" style="6" bestFit="1" customWidth="1"/>
    <col min="13813" max="13813" width="16" style="6" bestFit="1" customWidth="1"/>
    <col min="13814" max="13814" width="16.625" style="6" bestFit="1" customWidth="1"/>
    <col min="13815" max="13815" width="13.5" style="6" bestFit="1" customWidth="1"/>
    <col min="13816" max="13817" width="10.875" style="6" bestFit="1" customWidth="1"/>
    <col min="13818" max="13818" width="6.25" style="6" bestFit="1" customWidth="1"/>
    <col min="13819" max="13819" width="8.875" style="6" bestFit="1" customWidth="1"/>
    <col min="13820" max="13820" width="13.875" style="6" bestFit="1" customWidth="1"/>
    <col min="13821" max="13821" width="13.25" style="6" bestFit="1" customWidth="1"/>
    <col min="13822" max="13822" width="16" style="6" bestFit="1" customWidth="1"/>
    <col min="13823" max="13823" width="11.625" style="6" bestFit="1" customWidth="1"/>
    <col min="13824" max="13824" width="16.875" style="6" customWidth="1"/>
    <col min="13825" max="13825" width="13.25" style="6" customWidth="1"/>
    <col min="13826" max="13826" width="18.375" style="6" bestFit="1" customWidth="1"/>
    <col min="13827" max="13827" width="15" style="6" bestFit="1" customWidth="1"/>
    <col min="13828" max="13828" width="14.75" style="6" bestFit="1" customWidth="1"/>
    <col min="13829" max="13829" width="14.625" style="6" bestFit="1" customWidth="1"/>
    <col min="13830" max="13830" width="13.75" style="6" bestFit="1" customWidth="1"/>
    <col min="13831" max="13831" width="14.25" style="6" bestFit="1" customWidth="1"/>
    <col min="13832" max="13832" width="15.125" style="6" customWidth="1"/>
    <col min="13833" max="13833" width="20.5" style="6" bestFit="1" customWidth="1"/>
    <col min="13834" max="13834" width="27.875" style="6" bestFit="1" customWidth="1"/>
    <col min="13835" max="13835" width="6.875" style="6" bestFit="1" customWidth="1"/>
    <col min="13836" max="13836" width="5" style="6" bestFit="1" customWidth="1"/>
    <col min="13837" max="13837" width="8" style="6" bestFit="1" customWidth="1"/>
    <col min="13838" max="13838" width="11.875" style="6" bestFit="1" customWidth="1"/>
    <col min="13839" max="14067" width="9" style="6"/>
    <col min="14068" max="14068" width="3.875" style="6" bestFit="1" customWidth="1"/>
    <col min="14069" max="14069" width="16" style="6" bestFit="1" customWidth="1"/>
    <col min="14070" max="14070" width="16.625" style="6" bestFit="1" customWidth="1"/>
    <col min="14071" max="14071" width="13.5" style="6" bestFit="1" customWidth="1"/>
    <col min="14072" max="14073" width="10.875" style="6" bestFit="1" customWidth="1"/>
    <col min="14074" max="14074" width="6.25" style="6" bestFit="1" customWidth="1"/>
    <col min="14075" max="14075" width="8.875" style="6" bestFit="1" customWidth="1"/>
    <col min="14076" max="14076" width="13.875" style="6" bestFit="1" customWidth="1"/>
    <col min="14077" max="14077" width="13.25" style="6" bestFit="1" customWidth="1"/>
    <col min="14078" max="14078" width="16" style="6" bestFit="1" customWidth="1"/>
    <col min="14079" max="14079" width="11.625" style="6" bestFit="1" customWidth="1"/>
    <col min="14080" max="14080" width="16.875" style="6" customWidth="1"/>
    <col min="14081" max="14081" width="13.25" style="6" customWidth="1"/>
    <col min="14082" max="14082" width="18.375" style="6" bestFit="1" customWidth="1"/>
    <col min="14083" max="14083" width="15" style="6" bestFit="1" customWidth="1"/>
    <col min="14084" max="14084" width="14.75" style="6" bestFit="1" customWidth="1"/>
    <col min="14085" max="14085" width="14.625" style="6" bestFit="1" customWidth="1"/>
    <col min="14086" max="14086" width="13.75" style="6" bestFit="1" customWidth="1"/>
    <col min="14087" max="14087" width="14.25" style="6" bestFit="1" customWidth="1"/>
    <col min="14088" max="14088" width="15.125" style="6" customWidth="1"/>
    <col min="14089" max="14089" width="20.5" style="6" bestFit="1" customWidth="1"/>
    <col min="14090" max="14090" width="27.875" style="6" bestFit="1" customWidth="1"/>
    <col min="14091" max="14091" width="6.875" style="6" bestFit="1" customWidth="1"/>
    <col min="14092" max="14092" width="5" style="6" bestFit="1" customWidth="1"/>
    <col min="14093" max="14093" width="8" style="6" bestFit="1" customWidth="1"/>
    <col min="14094" max="14094" width="11.875" style="6" bestFit="1" customWidth="1"/>
    <col min="14095" max="14323" width="9" style="6"/>
    <col min="14324" max="14324" width="3.875" style="6" bestFit="1" customWidth="1"/>
    <col min="14325" max="14325" width="16" style="6" bestFit="1" customWidth="1"/>
    <col min="14326" max="14326" width="16.625" style="6" bestFit="1" customWidth="1"/>
    <col min="14327" max="14327" width="13.5" style="6" bestFit="1" customWidth="1"/>
    <col min="14328" max="14329" width="10.875" style="6" bestFit="1" customWidth="1"/>
    <col min="14330" max="14330" width="6.25" style="6" bestFit="1" customWidth="1"/>
    <col min="14331" max="14331" width="8.875" style="6" bestFit="1" customWidth="1"/>
    <col min="14332" max="14332" width="13.875" style="6" bestFit="1" customWidth="1"/>
    <col min="14333" max="14333" width="13.25" style="6" bestFit="1" customWidth="1"/>
    <col min="14334" max="14334" width="16" style="6" bestFit="1" customWidth="1"/>
    <col min="14335" max="14335" width="11.625" style="6" bestFit="1" customWidth="1"/>
    <col min="14336" max="14336" width="16.875" style="6" customWidth="1"/>
    <col min="14337" max="14337" width="13.25" style="6" customWidth="1"/>
    <col min="14338" max="14338" width="18.375" style="6" bestFit="1" customWidth="1"/>
    <col min="14339" max="14339" width="15" style="6" bestFit="1" customWidth="1"/>
    <col min="14340" max="14340" width="14.75" style="6" bestFit="1" customWidth="1"/>
    <col min="14341" max="14341" width="14.625" style="6" bestFit="1" customWidth="1"/>
    <col min="14342" max="14342" width="13.75" style="6" bestFit="1" customWidth="1"/>
    <col min="14343" max="14343" width="14.25" style="6" bestFit="1" customWidth="1"/>
    <col min="14344" max="14344" width="15.125" style="6" customWidth="1"/>
    <col min="14345" max="14345" width="20.5" style="6" bestFit="1" customWidth="1"/>
    <col min="14346" max="14346" width="27.875" style="6" bestFit="1" customWidth="1"/>
    <col min="14347" max="14347" width="6.875" style="6" bestFit="1" customWidth="1"/>
    <col min="14348" max="14348" width="5" style="6" bestFit="1" customWidth="1"/>
    <col min="14349" max="14349" width="8" style="6" bestFit="1" customWidth="1"/>
    <col min="14350" max="14350" width="11.875" style="6" bestFit="1" customWidth="1"/>
    <col min="14351" max="14579" width="9" style="6"/>
    <col min="14580" max="14580" width="3.875" style="6" bestFit="1" customWidth="1"/>
    <col min="14581" max="14581" width="16" style="6" bestFit="1" customWidth="1"/>
    <col min="14582" max="14582" width="16.625" style="6" bestFit="1" customWidth="1"/>
    <col min="14583" max="14583" width="13.5" style="6" bestFit="1" customWidth="1"/>
    <col min="14584" max="14585" width="10.875" style="6" bestFit="1" customWidth="1"/>
    <col min="14586" max="14586" width="6.25" style="6" bestFit="1" customWidth="1"/>
    <col min="14587" max="14587" width="8.875" style="6" bestFit="1" customWidth="1"/>
    <col min="14588" max="14588" width="13.875" style="6" bestFit="1" customWidth="1"/>
    <col min="14589" max="14589" width="13.25" style="6" bestFit="1" customWidth="1"/>
    <col min="14590" max="14590" width="16" style="6" bestFit="1" customWidth="1"/>
    <col min="14591" max="14591" width="11.625" style="6" bestFit="1" customWidth="1"/>
    <col min="14592" max="14592" width="16.875" style="6" customWidth="1"/>
    <col min="14593" max="14593" width="13.25" style="6" customWidth="1"/>
    <col min="14594" max="14594" width="18.375" style="6" bestFit="1" customWidth="1"/>
    <col min="14595" max="14595" width="15" style="6" bestFit="1" customWidth="1"/>
    <col min="14596" max="14596" width="14.75" style="6" bestFit="1" customWidth="1"/>
    <col min="14597" max="14597" width="14.625" style="6" bestFit="1" customWidth="1"/>
    <col min="14598" max="14598" width="13.75" style="6" bestFit="1" customWidth="1"/>
    <col min="14599" max="14599" width="14.25" style="6" bestFit="1" customWidth="1"/>
    <col min="14600" max="14600" width="15.125" style="6" customWidth="1"/>
    <col min="14601" max="14601" width="20.5" style="6" bestFit="1" customWidth="1"/>
    <col min="14602" max="14602" width="27.875" style="6" bestFit="1" customWidth="1"/>
    <col min="14603" max="14603" width="6.875" style="6" bestFit="1" customWidth="1"/>
    <col min="14604" max="14604" width="5" style="6" bestFit="1" customWidth="1"/>
    <col min="14605" max="14605" width="8" style="6" bestFit="1" customWidth="1"/>
    <col min="14606" max="14606" width="11.875" style="6" bestFit="1" customWidth="1"/>
    <col min="14607" max="14835" width="9" style="6"/>
    <col min="14836" max="14836" width="3.875" style="6" bestFit="1" customWidth="1"/>
    <col min="14837" max="14837" width="16" style="6" bestFit="1" customWidth="1"/>
    <col min="14838" max="14838" width="16.625" style="6" bestFit="1" customWidth="1"/>
    <col min="14839" max="14839" width="13.5" style="6" bestFit="1" customWidth="1"/>
    <col min="14840" max="14841" width="10.875" style="6" bestFit="1" customWidth="1"/>
    <col min="14842" max="14842" width="6.25" style="6" bestFit="1" customWidth="1"/>
    <col min="14843" max="14843" width="8.875" style="6" bestFit="1" customWidth="1"/>
    <col min="14844" max="14844" width="13.875" style="6" bestFit="1" customWidth="1"/>
    <col min="14845" max="14845" width="13.25" style="6" bestFit="1" customWidth="1"/>
    <col min="14846" max="14846" width="16" style="6" bestFit="1" customWidth="1"/>
    <col min="14847" max="14847" width="11.625" style="6" bestFit="1" customWidth="1"/>
    <col min="14848" max="14848" width="16.875" style="6" customWidth="1"/>
    <col min="14849" max="14849" width="13.25" style="6" customWidth="1"/>
    <col min="14850" max="14850" width="18.375" style="6" bestFit="1" customWidth="1"/>
    <col min="14851" max="14851" width="15" style="6" bestFit="1" customWidth="1"/>
    <col min="14852" max="14852" width="14.75" style="6" bestFit="1" customWidth="1"/>
    <col min="14853" max="14853" width="14.625" style="6" bestFit="1" customWidth="1"/>
    <col min="14854" max="14854" width="13.75" style="6" bestFit="1" customWidth="1"/>
    <col min="14855" max="14855" width="14.25" style="6" bestFit="1" customWidth="1"/>
    <col min="14856" max="14856" width="15.125" style="6" customWidth="1"/>
    <col min="14857" max="14857" width="20.5" style="6" bestFit="1" customWidth="1"/>
    <col min="14858" max="14858" width="27.875" style="6" bestFit="1" customWidth="1"/>
    <col min="14859" max="14859" width="6.875" style="6" bestFit="1" customWidth="1"/>
    <col min="14860" max="14860" width="5" style="6" bestFit="1" customWidth="1"/>
    <col min="14861" max="14861" width="8" style="6" bestFit="1" customWidth="1"/>
    <col min="14862" max="14862" width="11.875" style="6" bestFit="1" customWidth="1"/>
    <col min="14863" max="15091" width="9" style="6"/>
    <col min="15092" max="15092" width="3.875" style="6" bestFit="1" customWidth="1"/>
    <col min="15093" max="15093" width="16" style="6" bestFit="1" customWidth="1"/>
    <col min="15094" max="15094" width="16.625" style="6" bestFit="1" customWidth="1"/>
    <col min="15095" max="15095" width="13.5" style="6" bestFit="1" customWidth="1"/>
    <col min="15096" max="15097" width="10.875" style="6" bestFit="1" customWidth="1"/>
    <col min="15098" max="15098" width="6.25" style="6" bestFit="1" customWidth="1"/>
    <col min="15099" max="15099" width="8.875" style="6" bestFit="1" customWidth="1"/>
    <col min="15100" max="15100" width="13.875" style="6" bestFit="1" customWidth="1"/>
    <col min="15101" max="15101" width="13.25" style="6" bestFit="1" customWidth="1"/>
    <col min="15102" max="15102" width="16" style="6" bestFit="1" customWidth="1"/>
    <col min="15103" max="15103" width="11.625" style="6" bestFit="1" customWidth="1"/>
    <col min="15104" max="15104" width="16.875" style="6" customWidth="1"/>
    <col min="15105" max="15105" width="13.25" style="6" customWidth="1"/>
    <col min="15106" max="15106" width="18.375" style="6" bestFit="1" customWidth="1"/>
    <col min="15107" max="15107" width="15" style="6" bestFit="1" customWidth="1"/>
    <col min="15108" max="15108" width="14.75" style="6" bestFit="1" customWidth="1"/>
    <col min="15109" max="15109" width="14.625" style="6" bestFit="1" customWidth="1"/>
    <col min="15110" max="15110" width="13.75" style="6" bestFit="1" customWidth="1"/>
    <col min="15111" max="15111" width="14.25" style="6" bestFit="1" customWidth="1"/>
    <col min="15112" max="15112" width="15.125" style="6" customWidth="1"/>
    <col min="15113" max="15113" width="20.5" style="6" bestFit="1" customWidth="1"/>
    <col min="15114" max="15114" width="27.875" style="6" bestFit="1" customWidth="1"/>
    <col min="15115" max="15115" width="6.875" style="6" bestFit="1" customWidth="1"/>
    <col min="15116" max="15116" width="5" style="6" bestFit="1" customWidth="1"/>
    <col min="15117" max="15117" width="8" style="6" bestFit="1" customWidth="1"/>
    <col min="15118" max="15118" width="11.875" style="6" bestFit="1" customWidth="1"/>
    <col min="15119" max="15347" width="9" style="6"/>
    <col min="15348" max="15348" width="3.875" style="6" bestFit="1" customWidth="1"/>
    <col min="15349" max="15349" width="16" style="6" bestFit="1" customWidth="1"/>
    <col min="15350" max="15350" width="16.625" style="6" bestFit="1" customWidth="1"/>
    <col min="15351" max="15351" width="13.5" style="6" bestFit="1" customWidth="1"/>
    <col min="15352" max="15353" width="10.875" style="6" bestFit="1" customWidth="1"/>
    <col min="15354" max="15354" width="6.25" style="6" bestFit="1" customWidth="1"/>
    <col min="15355" max="15355" width="8.875" style="6" bestFit="1" customWidth="1"/>
    <col min="15356" max="15356" width="13.875" style="6" bestFit="1" customWidth="1"/>
    <col min="15357" max="15357" width="13.25" style="6" bestFit="1" customWidth="1"/>
    <col min="15358" max="15358" width="16" style="6" bestFit="1" customWidth="1"/>
    <col min="15359" max="15359" width="11.625" style="6" bestFit="1" customWidth="1"/>
    <col min="15360" max="15360" width="16.875" style="6" customWidth="1"/>
    <col min="15361" max="15361" width="13.25" style="6" customWidth="1"/>
    <col min="15362" max="15362" width="18.375" style="6" bestFit="1" customWidth="1"/>
    <col min="15363" max="15363" width="15" style="6" bestFit="1" customWidth="1"/>
    <col min="15364" max="15364" width="14.75" style="6" bestFit="1" customWidth="1"/>
    <col min="15365" max="15365" width="14.625" style="6" bestFit="1" customWidth="1"/>
    <col min="15366" max="15366" width="13.75" style="6" bestFit="1" customWidth="1"/>
    <col min="15367" max="15367" width="14.25" style="6" bestFit="1" customWidth="1"/>
    <col min="15368" max="15368" width="15.125" style="6" customWidth="1"/>
    <col min="15369" max="15369" width="20.5" style="6" bestFit="1" customWidth="1"/>
    <col min="15370" max="15370" width="27.875" style="6" bestFit="1" customWidth="1"/>
    <col min="15371" max="15371" width="6.875" style="6" bestFit="1" customWidth="1"/>
    <col min="15372" max="15372" width="5" style="6" bestFit="1" customWidth="1"/>
    <col min="15373" max="15373" width="8" style="6" bestFit="1" customWidth="1"/>
    <col min="15374" max="15374" width="11.875" style="6" bestFit="1" customWidth="1"/>
    <col min="15375" max="15603" width="9" style="6"/>
    <col min="15604" max="15604" width="3.875" style="6" bestFit="1" customWidth="1"/>
    <col min="15605" max="15605" width="16" style="6" bestFit="1" customWidth="1"/>
    <col min="15606" max="15606" width="16.625" style="6" bestFit="1" customWidth="1"/>
    <col min="15607" max="15607" width="13.5" style="6" bestFit="1" customWidth="1"/>
    <col min="15608" max="15609" width="10.875" style="6" bestFit="1" customWidth="1"/>
    <col min="15610" max="15610" width="6.25" style="6" bestFit="1" customWidth="1"/>
    <col min="15611" max="15611" width="8.875" style="6" bestFit="1" customWidth="1"/>
    <col min="15612" max="15612" width="13.875" style="6" bestFit="1" customWidth="1"/>
    <col min="15613" max="15613" width="13.25" style="6" bestFit="1" customWidth="1"/>
    <col min="15614" max="15614" width="16" style="6" bestFit="1" customWidth="1"/>
    <col min="15615" max="15615" width="11.625" style="6" bestFit="1" customWidth="1"/>
    <col min="15616" max="15616" width="16.875" style="6" customWidth="1"/>
    <col min="15617" max="15617" width="13.25" style="6" customWidth="1"/>
    <col min="15618" max="15618" width="18.375" style="6" bestFit="1" customWidth="1"/>
    <col min="15619" max="15619" width="15" style="6" bestFit="1" customWidth="1"/>
    <col min="15620" max="15620" width="14.75" style="6" bestFit="1" customWidth="1"/>
    <col min="15621" max="15621" width="14.625" style="6" bestFit="1" customWidth="1"/>
    <col min="15622" max="15622" width="13.75" style="6" bestFit="1" customWidth="1"/>
    <col min="15623" max="15623" width="14.25" style="6" bestFit="1" customWidth="1"/>
    <col min="15624" max="15624" width="15.125" style="6" customWidth="1"/>
    <col min="15625" max="15625" width="20.5" style="6" bestFit="1" customWidth="1"/>
    <col min="15626" max="15626" width="27.875" style="6" bestFit="1" customWidth="1"/>
    <col min="15627" max="15627" width="6.875" style="6" bestFit="1" customWidth="1"/>
    <col min="15628" max="15628" width="5" style="6" bestFit="1" customWidth="1"/>
    <col min="15629" max="15629" width="8" style="6" bestFit="1" customWidth="1"/>
    <col min="15630" max="15630" width="11.875" style="6" bestFit="1" customWidth="1"/>
    <col min="15631" max="15859" width="9" style="6"/>
    <col min="15860" max="15860" width="3.875" style="6" bestFit="1" customWidth="1"/>
    <col min="15861" max="15861" width="16" style="6" bestFit="1" customWidth="1"/>
    <col min="15862" max="15862" width="16.625" style="6" bestFit="1" customWidth="1"/>
    <col min="15863" max="15863" width="13.5" style="6" bestFit="1" customWidth="1"/>
    <col min="15864" max="15865" width="10.875" style="6" bestFit="1" customWidth="1"/>
    <col min="15866" max="15866" width="6.25" style="6" bestFit="1" customWidth="1"/>
    <col min="15867" max="15867" width="8.875" style="6" bestFit="1" customWidth="1"/>
    <col min="15868" max="15868" width="13.875" style="6" bestFit="1" customWidth="1"/>
    <col min="15869" max="15869" width="13.25" style="6" bestFit="1" customWidth="1"/>
    <col min="15870" max="15870" width="16" style="6" bestFit="1" customWidth="1"/>
    <col min="15871" max="15871" width="11.625" style="6" bestFit="1" customWidth="1"/>
    <col min="15872" max="15872" width="16.875" style="6" customWidth="1"/>
    <col min="15873" max="15873" width="13.25" style="6" customWidth="1"/>
    <col min="15874" max="15874" width="18.375" style="6" bestFit="1" customWidth="1"/>
    <col min="15875" max="15875" width="15" style="6" bestFit="1" customWidth="1"/>
    <col min="15876" max="15876" width="14.75" style="6" bestFit="1" customWidth="1"/>
    <col min="15877" max="15877" width="14.625" style="6" bestFit="1" customWidth="1"/>
    <col min="15878" max="15878" width="13.75" style="6" bestFit="1" customWidth="1"/>
    <col min="15879" max="15879" width="14.25" style="6" bestFit="1" customWidth="1"/>
    <col min="15880" max="15880" width="15.125" style="6" customWidth="1"/>
    <col min="15881" max="15881" width="20.5" style="6" bestFit="1" customWidth="1"/>
    <col min="15882" max="15882" width="27.875" style="6" bestFit="1" customWidth="1"/>
    <col min="15883" max="15883" width="6.875" style="6" bestFit="1" customWidth="1"/>
    <col min="15884" max="15884" width="5" style="6" bestFit="1" customWidth="1"/>
    <col min="15885" max="15885" width="8" style="6" bestFit="1" customWidth="1"/>
    <col min="15886" max="15886" width="11.875" style="6" bestFit="1" customWidth="1"/>
    <col min="15887" max="16115" width="9" style="6"/>
    <col min="16116" max="16116" width="3.875" style="6" bestFit="1" customWidth="1"/>
    <col min="16117" max="16117" width="16" style="6" bestFit="1" customWidth="1"/>
    <col min="16118" max="16118" width="16.625" style="6" bestFit="1" customWidth="1"/>
    <col min="16119" max="16119" width="13.5" style="6" bestFit="1" customWidth="1"/>
    <col min="16120" max="16121" width="10.875" style="6" bestFit="1" customWidth="1"/>
    <col min="16122" max="16122" width="6.25" style="6" bestFit="1" customWidth="1"/>
    <col min="16123" max="16123" width="8.875" style="6" bestFit="1" customWidth="1"/>
    <col min="16124" max="16124" width="13.875" style="6" bestFit="1" customWidth="1"/>
    <col min="16125" max="16125" width="13.25" style="6" bestFit="1" customWidth="1"/>
    <col min="16126" max="16126" width="16" style="6" bestFit="1" customWidth="1"/>
    <col min="16127" max="16127" width="11.625" style="6" bestFit="1" customWidth="1"/>
    <col min="16128" max="16128" width="16.875" style="6" customWidth="1"/>
    <col min="16129" max="16129" width="13.25" style="6" customWidth="1"/>
    <col min="16130" max="16130" width="18.375" style="6" bestFit="1" customWidth="1"/>
    <col min="16131" max="16131" width="15" style="6" bestFit="1" customWidth="1"/>
    <col min="16132" max="16132" width="14.75" style="6" bestFit="1" customWidth="1"/>
    <col min="16133" max="16133" width="14.625" style="6" bestFit="1" customWidth="1"/>
    <col min="16134" max="16134" width="13.75" style="6" bestFit="1" customWidth="1"/>
    <col min="16135" max="16135" width="14.25" style="6" bestFit="1" customWidth="1"/>
    <col min="16136" max="16136" width="15.125" style="6" customWidth="1"/>
    <col min="16137" max="16137" width="20.5" style="6" bestFit="1" customWidth="1"/>
    <col min="16138" max="16138" width="27.875" style="6" bestFit="1" customWidth="1"/>
    <col min="16139" max="16139" width="6.875" style="6" bestFit="1" customWidth="1"/>
    <col min="16140" max="16140" width="5" style="6" bestFit="1" customWidth="1"/>
    <col min="16141" max="16141" width="8" style="6" bestFit="1" customWidth="1"/>
    <col min="16142" max="16142" width="11.875" style="6" bestFit="1" customWidth="1"/>
    <col min="16143" max="16384" width="9" style="6"/>
  </cols>
  <sheetData>
    <row r="1" spans="1:31" s="95" customFormat="1" ht="54" customHeight="1">
      <c r="B1" s="7"/>
      <c r="C1" s="7"/>
      <c r="D1" s="7"/>
      <c r="E1" s="7"/>
      <c r="F1" s="7"/>
      <c r="G1" s="7"/>
      <c r="H1" s="7"/>
      <c r="I1" s="7"/>
      <c r="J1" s="9"/>
      <c r="K1" s="9"/>
      <c r="L1" s="7"/>
      <c r="M1" s="7"/>
      <c r="N1" s="7"/>
    </row>
    <row r="2" spans="1:31" ht="18.75">
      <c r="K2" s="24" t="s">
        <v>335</v>
      </c>
    </row>
    <row r="3" spans="1:31" ht="18.75">
      <c r="K3" s="14" t="s">
        <v>1</v>
      </c>
    </row>
    <row r="4" spans="1:31" ht="18.75">
      <c r="K4" s="14" t="s">
        <v>815</v>
      </c>
    </row>
    <row r="5" spans="1:31" s="95" customFormat="1" ht="16.5">
      <c r="A5" s="430" t="s">
        <v>479</v>
      </c>
      <c r="B5" s="430"/>
      <c r="C5" s="430"/>
      <c r="D5" s="430"/>
      <c r="E5" s="430"/>
      <c r="F5" s="430"/>
      <c r="G5" s="430"/>
      <c r="H5" s="430"/>
      <c r="I5" s="430"/>
      <c r="J5" s="430"/>
      <c r="K5" s="430"/>
      <c r="L5" s="7"/>
      <c r="M5" s="7"/>
      <c r="N5" s="7"/>
    </row>
    <row r="6" spans="1:31">
      <c r="B6" s="6"/>
      <c r="C6" s="6"/>
      <c r="D6" s="6"/>
      <c r="E6" s="6"/>
      <c r="F6" s="6"/>
      <c r="G6" s="6"/>
      <c r="H6" s="6"/>
      <c r="I6" s="6"/>
      <c r="J6" s="6"/>
      <c r="K6" s="6"/>
      <c r="L6" s="8"/>
      <c r="M6" s="8"/>
    </row>
    <row r="7" spans="1:31" s="80" customFormat="1" ht="15.75">
      <c r="A7" s="417" t="s">
        <v>756</v>
      </c>
      <c r="B7" s="417"/>
      <c r="C7" s="417"/>
      <c r="D7" s="417"/>
      <c r="E7" s="417"/>
      <c r="F7" s="417"/>
      <c r="G7" s="417"/>
      <c r="H7" s="417"/>
      <c r="I7" s="417"/>
      <c r="J7" s="417"/>
      <c r="K7" s="417"/>
      <c r="L7" s="88"/>
      <c r="M7" s="88"/>
      <c r="N7" s="88"/>
      <c r="O7" s="88"/>
      <c r="P7" s="88"/>
      <c r="Q7" s="88"/>
      <c r="R7" s="88"/>
      <c r="S7" s="88"/>
      <c r="T7" s="88"/>
      <c r="U7" s="88"/>
      <c r="V7" s="88"/>
      <c r="W7" s="88"/>
      <c r="X7" s="88"/>
      <c r="Y7" s="88"/>
      <c r="Z7" s="88"/>
      <c r="AA7" s="88"/>
      <c r="AB7" s="88"/>
      <c r="AC7" s="88"/>
      <c r="AD7" s="88"/>
      <c r="AE7" s="88"/>
    </row>
    <row r="8" spans="1:31" s="80" customFormat="1" ht="15.75">
      <c r="A8" s="358" t="s">
        <v>312</v>
      </c>
      <c r="B8" s="358"/>
      <c r="C8" s="358"/>
      <c r="D8" s="358"/>
      <c r="E8" s="358"/>
      <c r="F8" s="358"/>
      <c r="G8" s="358"/>
      <c r="H8" s="358"/>
      <c r="I8" s="358"/>
      <c r="J8" s="358"/>
      <c r="K8" s="358"/>
      <c r="L8" s="83"/>
      <c r="M8" s="83"/>
      <c r="N8" s="83"/>
      <c r="O8" s="83"/>
      <c r="P8" s="83"/>
      <c r="Q8" s="83"/>
      <c r="R8" s="83"/>
      <c r="S8" s="83"/>
      <c r="T8" s="83"/>
      <c r="U8" s="83"/>
      <c r="V8" s="83"/>
      <c r="W8" s="83"/>
      <c r="X8" s="83"/>
      <c r="Y8" s="83"/>
      <c r="Z8" s="83"/>
      <c r="AA8" s="83"/>
      <c r="AB8" s="83"/>
      <c r="AC8" s="83"/>
      <c r="AD8" s="83"/>
      <c r="AE8" s="83"/>
    </row>
    <row r="9" spans="1:31" s="80" customFormat="1" ht="16.5">
      <c r="A9" s="95"/>
      <c r="B9" s="95"/>
      <c r="C9" s="95"/>
      <c r="D9" s="95"/>
      <c r="E9" s="95"/>
      <c r="F9" s="95"/>
      <c r="G9" s="95"/>
      <c r="H9" s="95"/>
      <c r="I9" s="95"/>
      <c r="J9" s="95"/>
      <c r="K9" s="95"/>
      <c r="L9" s="11"/>
      <c r="M9" s="11"/>
      <c r="N9" s="11"/>
      <c r="O9" s="11"/>
      <c r="P9" s="11"/>
      <c r="Q9" s="11"/>
      <c r="R9" s="11"/>
      <c r="S9" s="11"/>
      <c r="T9" s="11"/>
      <c r="U9" s="11"/>
      <c r="V9" s="11"/>
      <c r="W9" s="11"/>
      <c r="X9" s="11"/>
      <c r="Y9" s="11"/>
      <c r="Z9" s="11"/>
      <c r="AA9" s="11"/>
      <c r="AB9" s="11"/>
      <c r="AC9" s="11"/>
      <c r="AD9" s="11"/>
      <c r="AE9" s="11"/>
    </row>
    <row r="10" spans="1:31" ht="15.75">
      <c r="A10" s="359" t="s">
        <v>1125</v>
      </c>
      <c r="B10" s="359"/>
      <c r="C10" s="359"/>
      <c r="D10" s="359"/>
      <c r="E10" s="359"/>
      <c r="F10" s="359"/>
      <c r="G10" s="359"/>
      <c r="H10" s="359"/>
      <c r="I10" s="359"/>
      <c r="J10" s="359"/>
      <c r="K10" s="359"/>
      <c r="L10" s="8"/>
      <c r="M10" s="8"/>
    </row>
    <row r="11" spans="1:31">
      <c r="A11" s="16"/>
      <c r="B11" s="10"/>
      <c r="C11" s="10"/>
      <c r="D11" s="10"/>
      <c r="E11" s="10"/>
      <c r="F11" s="10"/>
      <c r="G11" s="10"/>
      <c r="H11" s="10"/>
      <c r="I11" s="10"/>
      <c r="L11" s="8"/>
      <c r="M11" s="8"/>
    </row>
    <row r="12" spans="1:31" s="9" customFormat="1" ht="81.75" customHeight="1">
      <c r="A12" s="448" t="s">
        <v>162</v>
      </c>
      <c r="B12" s="448" t="s">
        <v>30</v>
      </c>
      <c r="C12" s="448" t="s">
        <v>4</v>
      </c>
      <c r="D12" s="448" t="s">
        <v>363</v>
      </c>
      <c r="E12" s="422" t="s">
        <v>364</v>
      </c>
      <c r="F12" s="446" t="s">
        <v>813</v>
      </c>
      <c r="G12" s="424" t="s">
        <v>487</v>
      </c>
      <c r="H12" s="424"/>
      <c r="I12" s="448" t="s">
        <v>66</v>
      </c>
      <c r="J12" s="352" t="s">
        <v>69</v>
      </c>
      <c r="K12" s="352"/>
      <c r="L12" s="7"/>
      <c r="M12" s="7"/>
      <c r="N12" s="7"/>
      <c r="O12" s="6"/>
      <c r="P12" s="6"/>
      <c r="Q12" s="6"/>
      <c r="R12" s="6"/>
      <c r="S12" s="6"/>
      <c r="T12" s="6"/>
      <c r="U12" s="6"/>
      <c r="V12" s="6"/>
      <c r="W12" s="6"/>
      <c r="X12" s="6"/>
    </row>
    <row r="13" spans="1:31" s="9" customFormat="1" ht="193.9" customHeight="1">
      <c r="A13" s="449"/>
      <c r="B13" s="449"/>
      <c r="C13" s="449"/>
      <c r="D13" s="449"/>
      <c r="E13" s="422"/>
      <c r="F13" s="447"/>
      <c r="G13" s="181" t="s">
        <v>780</v>
      </c>
      <c r="H13" s="128" t="s">
        <v>615</v>
      </c>
      <c r="I13" s="449"/>
      <c r="J13" s="110" t="s">
        <v>121</v>
      </c>
      <c r="K13" s="110" t="s">
        <v>122</v>
      </c>
      <c r="L13" s="7"/>
      <c r="M13" s="7"/>
      <c r="N13" s="7"/>
      <c r="O13" s="6"/>
      <c r="Q13" s="6"/>
      <c r="R13" s="6"/>
      <c r="S13" s="6"/>
      <c r="T13" s="6"/>
      <c r="U13" s="6"/>
      <c r="V13" s="6"/>
      <c r="W13" s="6"/>
      <c r="X13" s="6"/>
    </row>
    <row r="14" spans="1:31" s="9" customFormat="1" ht="15" customHeight="1">
      <c r="A14" s="44">
        <v>1</v>
      </c>
      <c r="B14" s="44">
        <v>2</v>
      </c>
      <c r="C14" s="44">
        <v>3</v>
      </c>
      <c r="D14" s="44">
        <v>4</v>
      </c>
      <c r="E14" s="44">
        <v>5</v>
      </c>
      <c r="F14" s="44">
        <v>6</v>
      </c>
      <c r="G14" s="44">
        <v>7</v>
      </c>
      <c r="H14" s="44">
        <v>8</v>
      </c>
      <c r="I14" s="44">
        <v>9</v>
      </c>
      <c r="J14" s="44">
        <v>10</v>
      </c>
      <c r="K14" s="44">
        <v>11</v>
      </c>
      <c r="L14" s="7"/>
      <c r="M14" s="7"/>
      <c r="N14" s="7"/>
      <c r="O14" s="6"/>
      <c r="P14" s="6"/>
      <c r="Q14" s="6"/>
      <c r="R14" s="6"/>
      <c r="S14" s="6"/>
      <c r="T14" s="6"/>
      <c r="U14" s="6"/>
      <c r="V14" s="6"/>
      <c r="W14" s="6"/>
      <c r="X14" s="6"/>
    </row>
    <row r="15" spans="1:31" s="9" customFormat="1" ht="15" customHeight="1">
      <c r="A15" s="67" t="s">
        <v>511</v>
      </c>
      <c r="B15" s="113" t="s">
        <v>808</v>
      </c>
      <c r="C15" s="44" t="s">
        <v>589</v>
      </c>
      <c r="D15" s="44" t="s">
        <v>589</v>
      </c>
      <c r="E15" s="44" t="s">
        <v>589</v>
      </c>
      <c r="F15" s="44" t="s">
        <v>589</v>
      </c>
      <c r="G15" s="44" t="s">
        <v>589</v>
      </c>
      <c r="H15" s="44" t="s">
        <v>589</v>
      </c>
      <c r="I15" s="44" t="s">
        <v>589</v>
      </c>
      <c r="J15" s="44" t="s">
        <v>589</v>
      </c>
      <c r="K15" s="44" t="s">
        <v>589</v>
      </c>
      <c r="L15" s="7"/>
      <c r="M15" s="7"/>
      <c r="N15" s="7"/>
      <c r="O15" s="95"/>
      <c r="P15" s="95"/>
      <c r="Q15" s="95"/>
      <c r="R15" s="95"/>
      <c r="S15" s="95"/>
      <c r="T15" s="95"/>
      <c r="U15" s="95"/>
      <c r="V15" s="95"/>
      <c r="W15" s="95"/>
      <c r="X15" s="95"/>
    </row>
    <row r="16" spans="1:31" s="9" customFormat="1" ht="96" customHeight="1">
      <c r="A16" s="67" t="s">
        <v>688</v>
      </c>
      <c r="B16" s="113" t="s">
        <v>689</v>
      </c>
      <c r="C16" s="44" t="s">
        <v>589</v>
      </c>
      <c r="D16" s="44" t="s">
        <v>589</v>
      </c>
      <c r="E16" s="44" t="s">
        <v>589</v>
      </c>
      <c r="F16" s="44" t="s">
        <v>589</v>
      </c>
      <c r="G16" s="44" t="s">
        <v>589</v>
      </c>
      <c r="H16" s="44" t="s">
        <v>589</v>
      </c>
      <c r="I16" s="44" t="s">
        <v>589</v>
      </c>
      <c r="J16" s="44" t="s">
        <v>589</v>
      </c>
      <c r="K16" s="44" t="s">
        <v>589</v>
      </c>
      <c r="L16" s="7"/>
      <c r="M16" s="7"/>
      <c r="N16" s="7"/>
      <c r="O16" s="95"/>
      <c r="P16" s="95"/>
      <c r="Q16" s="95"/>
      <c r="R16" s="95"/>
      <c r="S16" s="95"/>
      <c r="T16" s="95"/>
      <c r="U16" s="95"/>
      <c r="V16" s="95"/>
      <c r="W16" s="95"/>
      <c r="X16" s="95"/>
    </row>
    <row r="17" spans="1:24" s="9" customFormat="1" ht="81" customHeight="1">
      <c r="A17" s="67" t="s">
        <v>690</v>
      </c>
      <c r="B17" s="113" t="s">
        <v>691</v>
      </c>
      <c r="C17" s="44" t="s">
        <v>589</v>
      </c>
      <c r="D17" s="44" t="s">
        <v>589</v>
      </c>
      <c r="E17" s="44" t="s">
        <v>589</v>
      </c>
      <c r="F17" s="44" t="s">
        <v>589</v>
      </c>
      <c r="G17" s="44" t="s">
        <v>589</v>
      </c>
      <c r="H17" s="44" t="s">
        <v>589</v>
      </c>
      <c r="I17" s="44" t="s">
        <v>589</v>
      </c>
      <c r="J17" s="44" t="s">
        <v>589</v>
      </c>
      <c r="K17" s="44" t="s">
        <v>589</v>
      </c>
      <c r="L17" s="7"/>
      <c r="M17" s="7"/>
      <c r="N17" s="7"/>
      <c r="O17" s="95"/>
      <c r="P17" s="95"/>
      <c r="Q17" s="95"/>
      <c r="R17" s="95"/>
      <c r="S17" s="95"/>
      <c r="T17" s="95"/>
      <c r="U17" s="95"/>
      <c r="V17" s="95"/>
      <c r="W17" s="95"/>
      <c r="X17" s="95"/>
    </row>
    <row r="18" spans="1:24" s="9" customFormat="1" ht="78.599999999999994" customHeight="1">
      <c r="A18" s="67" t="s">
        <v>692</v>
      </c>
      <c r="B18" s="113" t="s">
        <v>693</v>
      </c>
      <c r="C18" s="44" t="s">
        <v>589</v>
      </c>
      <c r="D18" s="44" t="s">
        <v>589</v>
      </c>
      <c r="E18" s="44" t="s">
        <v>589</v>
      </c>
      <c r="F18" s="44" t="s">
        <v>589</v>
      </c>
      <c r="G18" s="44" t="s">
        <v>589</v>
      </c>
      <c r="H18" s="44" t="s">
        <v>589</v>
      </c>
      <c r="I18" s="44" t="s">
        <v>589</v>
      </c>
      <c r="J18" s="44" t="s">
        <v>589</v>
      </c>
      <c r="K18" s="44" t="s">
        <v>589</v>
      </c>
      <c r="L18" s="7"/>
      <c r="M18" s="7"/>
      <c r="N18" s="7"/>
      <c r="O18" s="95"/>
      <c r="P18" s="95"/>
      <c r="Q18" s="95"/>
      <c r="R18" s="95"/>
      <c r="S18" s="95"/>
      <c r="T18" s="95"/>
      <c r="U18" s="95"/>
      <c r="V18" s="95"/>
      <c r="W18" s="95"/>
      <c r="X18" s="95"/>
    </row>
    <row r="19" spans="1:24">
      <c r="A19" s="95"/>
    </row>
    <row r="20" spans="1:24" ht="35.25" customHeight="1">
      <c r="A20" s="445" t="s">
        <v>478</v>
      </c>
      <c r="B20" s="445"/>
      <c r="C20" s="445"/>
      <c r="D20" s="445"/>
      <c r="E20" s="445"/>
      <c r="F20" s="445"/>
      <c r="G20" s="445"/>
      <c r="H20" s="445"/>
      <c r="I20" s="445"/>
      <c r="J20" s="445"/>
      <c r="K20" s="445"/>
      <c r="L20" s="17"/>
      <c r="M20" s="17"/>
      <c r="N20" s="17"/>
      <c r="O20" s="17"/>
      <c r="P20" s="17"/>
      <c r="Q20" s="17"/>
      <c r="R20" s="17"/>
    </row>
  </sheetData>
  <sheetProtection password="84F4" sheet="1" objects="1" scenarios="1"/>
  <mergeCells count="14">
    <mergeCell ref="A20:K20"/>
    <mergeCell ref="A5:K5"/>
    <mergeCell ref="A7:K7"/>
    <mergeCell ref="A8:K8"/>
    <mergeCell ref="A10:K10"/>
    <mergeCell ref="J12:K12"/>
    <mergeCell ref="G12:H12"/>
    <mergeCell ref="F12:F13"/>
    <mergeCell ref="D12:D13"/>
    <mergeCell ref="C12:C13"/>
    <mergeCell ref="B12:B13"/>
    <mergeCell ref="A12:A13"/>
    <mergeCell ref="E12:E13"/>
    <mergeCell ref="I12:I13"/>
  </mergeCells>
  <pageMargins left="0.70866141732283472" right="0.70866141732283472" top="0.74803149606299213" bottom="0.74803149606299213" header="0.31496062992125984" footer="0.31496062992125984"/>
  <pageSetup paperSize="8" scale="68" orientation="landscape" r:id="rId1"/>
  <headerFooter>
    <oddFooter>&amp;C&amp;G</oddFooter>
  </headerFooter>
  <drawing r:id="rId2"/>
  <legacyDrawingHF r:id="rId3"/>
</worksheet>
</file>

<file path=xl/worksheets/sheet17.xml><?xml version="1.0" encoding="utf-8"?>
<worksheet xmlns="http://schemas.openxmlformats.org/spreadsheetml/2006/main" xmlns:r="http://schemas.openxmlformats.org/officeDocument/2006/relationships">
  <sheetPr>
    <tabColor theme="8" tint="0.79998168889431442"/>
    <pageSetUpPr fitToPage="1"/>
  </sheetPr>
  <dimension ref="A1:AE19"/>
  <sheetViews>
    <sheetView view="pageBreakPreview" zoomScale="85" zoomScaleNormal="100" zoomScaleSheetLayoutView="85" workbookViewId="0"/>
  </sheetViews>
  <sheetFormatPr defaultRowHeight="15"/>
  <cols>
    <col min="1" max="1" width="10.375" style="69" customWidth="1"/>
    <col min="2" max="2" width="33" style="7" customWidth="1"/>
    <col min="3" max="3" width="14" style="7" customWidth="1"/>
    <col min="4" max="4" width="20.125" style="7" customWidth="1"/>
    <col min="5" max="5" width="18.625" style="7" customWidth="1"/>
    <col min="6" max="6" width="11.75" style="7" customWidth="1"/>
    <col min="7" max="7" width="13.125" style="7" customWidth="1"/>
    <col min="8" max="8" width="15.375" style="7" customWidth="1"/>
    <col min="9" max="9" width="15.5" style="7" customWidth="1"/>
    <col min="10" max="10" width="13.875" style="7" customWidth="1"/>
    <col min="11" max="11" width="18.875" style="7" customWidth="1"/>
    <col min="12" max="12" width="14.75" style="7" customWidth="1"/>
    <col min="13" max="13" width="16" style="7" customWidth="1"/>
    <col min="14" max="15" width="17.875" style="7" customWidth="1"/>
    <col min="16" max="16" width="12.25" style="7" customWidth="1"/>
    <col min="17" max="17" width="9.375" style="7" customWidth="1"/>
    <col min="18" max="18" width="11" style="7" customWidth="1"/>
    <col min="19" max="19" width="11.375" style="9" customWidth="1"/>
    <col min="20" max="20" width="8.125" style="7" customWidth="1"/>
    <col min="21" max="21" width="12.125" style="7" customWidth="1"/>
    <col min="22" max="250" width="9" style="69"/>
    <col min="251" max="251" width="3.875" style="69" bestFit="1" customWidth="1"/>
    <col min="252" max="252" width="16" style="69" bestFit="1" customWidth="1"/>
    <col min="253" max="253" width="16.625" style="69" bestFit="1" customWidth="1"/>
    <col min="254" max="254" width="13.5" style="69" bestFit="1" customWidth="1"/>
    <col min="255" max="256" width="10.875" style="69" bestFit="1" customWidth="1"/>
    <col min="257" max="257" width="6.25" style="69" bestFit="1" customWidth="1"/>
    <col min="258" max="258" width="8.875" style="69" bestFit="1" customWidth="1"/>
    <col min="259" max="259" width="13.875" style="69" bestFit="1" customWidth="1"/>
    <col min="260" max="260" width="13.25" style="69" bestFit="1" customWidth="1"/>
    <col min="261" max="261" width="16" style="69" bestFit="1" customWidth="1"/>
    <col min="262" max="262" width="11.625" style="69" bestFit="1" customWidth="1"/>
    <col min="263" max="263" width="16.875" style="69" customWidth="1"/>
    <col min="264" max="264" width="13.25" style="69" customWidth="1"/>
    <col min="265" max="265" width="18.375" style="69" bestFit="1" customWidth="1"/>
    <col min="266" max="266" width="15" style="69" bestFit="1" customWidth="1"/>
    <col min="267" max="267" width="14.75" style="69" bestFit="1" customWidth="1"/>
    <col min="268" max="268" width="14.625" style="69" bestFit="1" customWidth="1"/>
    <col min="269" max="269" width="13.75" style="69" bestFit="1" customWidth="1"/>
    <col min="270" max="270" width="14.25" style="69" bestFit="1" customWidth="1"/>
    <col min="271" max="271" width="15.125" style="69" customWidth="1"/>
    <col min="272" max="272" width="20.5" style="69" bestFit="1" customWidth="1"/>
    <col min="273" max="273" width="27.875" style="69" bestFit="1" customWidth="1"/>
    <col min="274" max="274" width="6.875" style="69" bestFit="1" customWidth="1"/>
    <col min="275" max="275" width="5" style="69" bestFit="1" customWidth="1"/>
    <col min="276" max="276" width="8" style="69" bestFit="1" customWidth="1"/>
    <col min="277" max="277" width="11.875" style="69" bestFit="1" customWidth="1"/>
    <col min="278" max="506" width="9" style="69"/>
    <col min="507" max="507" width="3.875" style="69" bestFit="1" customWidth="1"/>
    <col min="508" max="508" width="16" style="69" bestFit="1" customWidth="1"/>
    <col min="509" max="509" width="16.625" style="69" bestFit="1" customWidth="1"/>
    <col min="510" max="510" width="13.5" style="69" bestFit="1" customWidth="1"/>
    <col min="511" max="512" width="10.875" style="69" bestFit="1" customWidth="1"/>
    <col min="513" max="513" width="6.25" style="69" bestFit="1" customWidth="1"/>
    <col min="514" max="514" width="8.875" style="69" bestFit="1" customWidth="1"/>
    <col min="515" max="515" width="13.875" style="69" bestFit="1" customWidth="1"/>
    <col min="516" max="516" width="13.25" style="69" bestFit="1" customWidth="1"/>
    <col min="517" max="517" width="16" style="69" bestFit="1" customWidth="1"/>
    <col min="518" max="518" width="11.625" style="69" bestFit="1" customWidth="1"/>
    <col min="519" max="519" width="16.875" style="69" customWidth="1"/>
    <col min="520" max="520" width="13.25" style="69" customWidth="1"/>
    <col min="521" max="521" width="18.375" style="69" bestFit="1" customWidth="1"/>
    <col min="522" max="522" width="15" style="69" bestFit="1" customWidth="1"/>
    <col min="523" max="523" width="14.75" style="69" bestFit="1" customWidth="1"/>
    <col min="524" max="524" width="14.625" style="69" bestFit="1" customWidth="1"/>
    <col min="525" max="525" width="13.75" style="69" bestFit="1" customWidth="1"/>
    <col min="526" max="526" width="14.25" style="69" bestFit="1" customWidth="1"/>
    <col min="527" max="527" width="15.125" style="69" customWidth="1"/>
    <col min="528" max="528" width="20.5" style="69" bestFit="1" customWidth="1"/>
    <col min="529" max="529" width="27.875" style="69" bestFit="1" customWidth="1"/>
    <col min="530" max="530" width="6.875" style="69" bestFit="1" customWidth="1"/>
    <col min="531" max="531" width="5" style="69" bestFit="1" customWidth="1"/>
    <col min="532" max="532" width="8" style="69" bestFit="1" customWidth="1"/>
    <col min="533" max="533" width="11.875" style="69" bestFit="1" customWidth="1"/>
    <col min="534" max="762" width="9" style="69"/>
    <col min="763" max="763" width="3.875" style="69" bestFit="1" customWidth="1"/>
    <col min="764" max="764" width="16" style="69" bestFit="1" customWidth="1"/>
    <col min="765" max="765" width="16.625" style="69" bestFit="1" customWidth="1"/>
    <col min="766" max="766" width="13.5" style="69" bestFit="1" customWidth="1"/>
    <col min="767" max="768" width="10.875" style="69" bestFit="1" customWidth="1"/>
    <col min="769" max="769" width="6.25" style="69" bestFit="1" customWidth="1"/>
    <col min="770" max="770" width="8.875" style="69" bestFit="1" customWidth="1"/>
    <col min="771" max="771" width="13.875" style="69" bestFit="1" customWidth="1"/>
    <col min="772" max="772" width="13.25" style="69" bestFit="1" customWidth="1"/>
    <col min="773" max="773" width="16" style="69" bestFit="1" customWidth="1"/>
    <col min="774" max="774" width="11.625" style="69" bestFit="1" customWidth="1"/>
    <col min="775" max="775" width="16.875" style="69" customWidth="1"/>
    <col min="776" max="776" width="13.25" style="69" customWidth="1"/>
    <col min="777" max="777" width="18.375" style="69" bestFit="1" customWidth="1"/>
    <col min="778" max="778" width="15" style="69" bestFit="1" customWidth="1"/>
    <col min="779" max="779" width="14.75" style="69" bestFit="1" customWidth="1"/>
    <col min="780" max="780" width="14.625" style="69" bestFit="1" customWidth="1"/>
    <col min="781" max="781" width="13.75" style="69" bestFit="1" customWidth="1"/>
    <col min="782" max="782" width="14.25" style="69" bestFit="1" customWidth="1"/>
    <col min="783" max="783" width="15.125" style="69" customWidth="1"/>
    <col min="784" max="784" width="20.5" style="69" bestFit="1" customWidth="1"/>
    <col min="785" max="785" width="27.875" style="69" bestFit="1" customWidth="1"/>
    <col min="786" max="786" width="6.875" style="69" bestFit="1" customWidth="1"/>
    <col min="787" max="787" width="5" style="69" bestFit="1" customWidth="1"/>
    <col min="788" max="788" width="8" style="69" bestFit="1" customWidth="1"/>
    <col min="789" max="789" width="11.875" style="69" bestFit="1" customWidth="1"/>
    <col min="790" max="1018" width="9" style="69"/>
    <col min="1019" max="1019" width="3.875" style="69" bestFit="1" customWidth="1"/>
    <col min="1020" max="1020" width="16" style="69" bestFit="1" customWidth="1"/>
    <col min="1021" max="1021" width="16.625" style="69" bestFit="1" customWidth="1"/>
    <col min="1022" max="1022" width="13.5" style="69" bestFit="1" customWidth="1"/>
    <col min="1023" max="1024" width="10.875" style="69" bestFit="1" customWidth="1"/>
    <col min="1025" max="1025" width="6.25" style="69" bestFit="1" customWidth="1"/>
    <col min="1026" max="1026" width="8.875" style="69" bestFit="1" customWidth="1"/>
    <col min="1027" max="1027" width="13.875" style="69" bestFit="1" customWidth="1"/>
    <col min="1028" max="1028" width="13.25" style="69" bestFit="1" customWidth="1"/>
    <col min="1029" max="1029" width="16" style="69" bestFit="1" customWidth="1"/>
    <col min="1030" max="1030" width="11.625" style="69" bestFit="1" customWidth="1"/>
    <col min="1031" max="1031" width="16.875" style="69" customWidth="1"/>
    <col min="1032" max="1032" width="13.25" style="69" customWidth="1"/>
    <col min="1033" max="1033" width="18.375" style="69" bestFit="1" customWidth="1"/>
    <col min="1034" max="1034" width="15" style="69" bestFit="1" customWidth="1"/>
    <col min="1035" max="1035" width="14.75" style="69" bestFit="1" customWidth="1"/>
    <col min="1036" max="1036" width="14.625" style="69" bestFit="1" customWidth="1"/>
    <col min="1037" max="1037" width="13.75" style="69" bestFit="1" customWidth="1"/>
    <col min="1038" max="1038" width="14.25" style="69" bestFit="1" customWidth="1"/>
    <col min="1039" max="1039" width="15.125" style="69" customWidth="1"/>
    <col min="1040" max="1040" width="20.5" style="69" bestFit="1" customWidth="1"/>
    <col min="1041" max="1041" width="27.875" style="69" bestFit="1" customWidth="1"/>
    <col min="1042" max="1042" width="6.875" style="69" bestFit="1" customWidth="1"/>
    <col min="1043" max="1043" width="5" style="69" bestFit="1" customWidth="1"/>
    <col min="1044" max="1044" width="8" style="69" bestFit="1" customWidth="1"/>
    <col min="1045" max="1045" width="11.875" style="69" bestFit="1" customWidth="1"/>
    <col min="1046" max="1274" width="9" style="69"/>
    <col min="1275" max="1275" width="3.875" style="69" bestFit="1" customWidth="1"/>
    <col min="1276" max="1276" width="16" style="69" bestFit="1" customWidth="1"/>
    <col min="1277" max="1277" width="16.625" style="69" bestFit="1" customWidth="1"/>
    <col min="1278" max="1278" width="13.5" style="69" bestFit="1" customWidth="1"/>
    <col min="1279" max="1280" width="10.875" style="69" bestFit="1" customWidth="1"/>
    <col min="1281" max="1281" width="6.25" style="69" bestFit="1" customWidth="1"/>
    <col min="1282" max="1282" width="8.875" style="69" bestFit="1" customWidth="1"/>
    <col min="1283" max="1283" width="13.875" style="69" bestFit="1" customWidth="1"/>
    <col min="1284" max="1284" width="13.25" style="69" bestFit="1" customWidth="1"/>
    <col min="1285" max="1285" width="16" style="69" bestFit="1" customWidth="1"/>
    <col min="1286" max="1286" width="11.625" style="69" bestFit="1" customWidth="1"/>
    <col min="1287" max="1287" width="16.875" style="69" customWidth="1"/>
    <col min="1288" max="1288" width="13.25" style="69" customWidth="1"/>
    <col min="1289" max="1289" width="18.375" style="69" bestFit="1" customWidth="1"/>
    <col min="1290" max="1290" width="15" style="69" bestFit="1" customWidth="1"/>
    <col min="1291" max="1291" width="14.75" style="69" bestFit="1" customWidth="1"/>
    <col min="1292" max="1292" width="14.625" style="69" bestFit="1" customWidth="1"/>
    <col min="1293" max="1293" width="13.75" style="69" bestFit="1" customWidth="1"/>
    <col min="1294" max="1294" width="14.25" style="69" bestFit="1" customWidth="1"/>
    <col min="1295" max="1295" width="15.125" style="69" customWidth="1"/>
    <col min="1296" max="1296" width="20.5" style="69" bestFit="1" customWidth="1"/>
    <col min="1297" max="1297" width="27.875" style="69" bestFit="1" customWidth="1"/>
    <col min="1298" max="1298" width="6.875" style="69" bestFit="1" customWidth="1"/>
    <col min="1299" max="1299" width="5" style="69" bestFit="1" customWidth="1"/>
    <col min="1300" max="1300" width="8" style="69" bestFit="1" customWidth="1"/>
    <col min="1301" max="1301" width="11.875" style="69" bestFit="1" customWidth="1"/>
    <col min="1302" max="1530" width="9" style="69"/>
    <col min="1531" max="1531" width="3.875" style="69" bestFit="1" customWidth="1"/>
    <col min="1532" max="1532" width="16" style="69" bestFit="1" customWidth="1"/>
    <col min="1533" max="1533" width="16.625" style="69" bestFit="1" customWidth="1"/>
    <col min="1534" max="1534" width="13.5" style="69" bestFit="1" customWidth="1"/>
    <col min="1535" max="1536" width="10.875" style="69" bestFit="1" customWidth="1"/>
    <col min="1537" max="1537" width="6.25" style="69" bestFit="1" customWidth="1"/>
    <col min="1538" max="1538" width="8.875" style="69" bestFit="1" customWidth="1"/>
    <col min="1539" max="1539" width="13.875" style="69" bestFit="1" customWidth="1"/>
    <col min="1540" max="1540" width="13.25" style="69" bestFit="1" customWidth="1"/>
    <col min="1541" max="1541" width="16" style="69" bestFit="1" customWidth="1"/>
    <col min="1542" max="1542" width="11.625" style="69" bestFit="1" customWidth="1"/>
    <col min="1543" max="1543" width="16.875" style="69" customWidth="1"/>
    <col min="1544" max="1544" width="13.25" style="69" customWidth="1"/>
    <col min="1545" max="1545" width="18.375" style="69" bestFit="1" customWidth="1"/>
    <col min="1546" max="1546" width="15" style="69" bestFit="1" customWidth="1"/>
    <col min="1547" max="1547" width="14.75" style="69" bestFit="1" customWidth="1"/>
    <col min="1548" max="1548" width="14.625" style="69" bestFit="1" customWidth="1"/>
    <col min="1549" max="1549" width="13.75" style="69" bestFit="1" customWidth="1"/>
    <col min="1550" max="1550" width="14.25" style="69" bestFit="1" customWidth="1"/>
    <col min="1551" max="1551" width="15.125" style="69" customWidth="1"/>
    <col min="1552" max="1552" width="20.5" style="69" bestFit="1" customWidth="1"/>
    <col min="1553" max="1553" width="27.875" style="69" bestFit="1" customWidth="1"/>
    <col min="1554" max="1554" width="6.875" style="69" bestFit="1" customWidth="1"/>
    <col min="1555" max="1555" width="5" style="69" bestFit="1" customWidth="1"/>
    <col min="1556" max="1556" width="8" style="69" bestFit="1" customWidth="1"/>
    <col min="1557" max="1557" width="11.875" style="69" bestFit="1" customWidth="1"/>
    <col min="1558" max="1786" width="9" style="69"/>
    <col min="1787" max="1787" width="3.875" style="69" bestFit="1" customWidth="1"/>
    <col min="1788" max="1788" width="16" style="69" bestFit="1" customWidth="1"/>
    <col min="1789" max="1789" width="16.625" style="69" bestFit="1" customWidth="1"/>
    <col min="1790" max="1790" width="13.5" style="69" bestFit="1" customWidth="1"/>
    <col min="1791" max="1792" width="10.875" style="69" bestFit="1" customWidth="1"/>
    <col min="1793" max="1793" width="6.25" style="69" bestFit="1" customWidth="1"/>
    <col min="1794" max="1794" width="8.875" style="69" bestFit="1" customWidth="1"/>
    <col min="1795" max="1795" width="13.875" style="69" bestFit="1" customWidth="1"/>
    <col min="1796" max="1796" width="13.25" style="69" bestFit="1" customWidth="1"/>
    <col min="1797" max="1797" width="16" style="69" bestFit="1" customWidth="1"/>
    <col min="1798" max="1798" width="11.625" style="69" bestFit="1" customWidth="1"/>
    <col min="1799" max="1799" width="16.875" style="69" customWidth="1"/>
    <col min="1800" max="1800" width="13.25" style="69" customWidth="1"/>
    <col min="1801" max="1801" width="18.375" style="69" bestFit="1" customWidth="1"/>
    <col min="1802" max="1802" width="15" style="69" bestFit="1" customWidth="1"/>
    <col min="1803" max="1803" width="14.75" style="69" bestFit="1" customWidth="1"/>
    <col min="1804" max="1804" width="14.625" style="69" bestFit="1" customWidth="1"/>
    <col min="1805" max="1805" width="13.75" style="69" bestFit="1" customWidth="1"/>
    <col min="1806" max="1806" width="14.25" style="69" bestFit="1" customWidth="1"/>
    <col min="1807" max="1807" width="15.125" style="69" customWidth="1"/>
    <col min="1808" max="1808" width="20.5" style="69" bestFit="1" customWidth="1"/>
    <col min="1809" max="1809" width="27.875" style="69" bestFit="1" customWidth="1"/>
    <col min="1810" max="1810" width="6.875" style="69" bestFit="1" customWidth="1"/>
    <col min="1811" max="1811" width="5" style="69" bestFit="1" customWidth="1"/>
    <col min="1812" max="1812" width="8" style="69" bestFit="1" customWidth="1"/>
    <col min="1813" max="1813" width="11.875" style="69" bestFit="1" customWidth="1"/>
    <col min="1814" max="2042" width="9" style="69"/>
    <col min="2043" max="2043" width="3.875" style="69" bestFit="1" customWidth="1"/>
    <col min="2044" max="2044" width="16" style="69" bestFit="1" customWidth="1"/>
    <col min="2045" max="2045" width="16.625" style="69" bestFit="1" customWidth="1"/>
    <col min="2046" max="2046" width="13.5" style="69" bestFit="1" customWidth="1"/>
    <col min="2047" max="2048" width="10.875" style="69" bestFit="1" customWidth="1"/>
    <col min="2049" max="2049" width="6.25" style="69" bestFit="1" customWidth="1"/>
    <col min="2050" max="2050" width="8.875" style="69" bestFit="1" customWidth="1"/>
    <col min="2051" max="2051" width="13.875" style="69" bestFit="1" customWidth="1"/>
    <col min="2052" max="2052" width="13.25" style="69" bestFit="1" customWidth="1"/>
    <col min="2053" max="2053" width="16" style="69" bestFit="1" customWidth="1"/>
    <col min="2054" max="2054" width="11.625" style="69" bestFit="1" customWidth="1"/>
    <col min="2055" max="2055" width="16.875" style="69" customWidth="1"/>
    <col min="2056" max="2056" width="13.25" style="69" customWidth="1"/>
    <col min="2057" max="2057" width="18.375" style="69" bestFit="1" customWidth="1"/>
    <col min="2058" max="2058" width="15" style="69" bestFit="1" customWidth="1"/>
    <col min="2059" max="2059" width="14.75" style="69" bestFit="1" customWidth="1"/>
    <col min="2060" max="2060" width="14.625" style="69" bestFit="1" customWidth="1"/>
    <col min="2061" max="2061" width="13.75" style="69" bestFit="1" customWidth="1"/>
    <col min="2062" max="2062" width="14.25" style="69" bestFit="1" customWidth="1"/>
    <col min="2063" max="2063" width="15.125" style="69" customWidth="1"/>
    <col min="2064" max="2064" width="20.5" style="69" bestFit="1" customWidth="1"/>
    <col min="2065" max="2065" width="27.875" style="69" bestFit="1" customWidth="1"/>
    <col min="2066" max="2066" width="6.875" style="69" bestFit="1" customWidth="1"/>
    <col min="2067" max="2067" width="5" style="69" bestFit="1" customWidth="1"/>
    <col min="2068" max="2068" width="8" style="69" bestFit="1" customWidth="1"/>
    <col min="2069" max="2069" width="11.875" style="69" bestFit="1" customWidth="1"/>
    <col min="2070" max="2298" width="9" style="69"/>
    <col min="2299" max="2299" width="3.875" style="69" bestFit="1" customWidth="1"/>
    <col min="2300" max="2300" width="16" style="69" bestFit="1" customWidth="1"/>
    <col min="2301" max="2301" width="16.625" style="69" bestFit="1" customWidth="1"/>
    <col min="2302" max="2302" width="13.5" style="69" bestFit="1" customWidth="1"/>
    <col min="2303" max="2304" width="10.875" style="69" bestFit="1" customWidth="1"/>
    <col min="2305" max="2305" width="6.25" style="69" bestFit="1" customWidth="1"/>
    <col min="2306" max="2306" width="8.875" style="69" bestFit="1" customWidth="1"/>
    <col min="2307" max="2307" width="13.875" style="69" bestFit="1" customWidth="1"/>
    <col min="2308" max="2308" width="13.25" style="69" bestFit="1" customWidth="1"/>
    <col min="2309" max="2309" width="16" style="69" bestFit="1" customWidth="1"/>
    <col min="2310" max="2310" width="11.625" style="69" bestFit="1" customWidth="1"/>
    <col min="2311" max="2311" width="16.875" style="69" customWidth="1"/>
    <col min="2312" max="2312" width="13.25" style="69" customWidth="1"/>
    <col min="2313" max="2313" width="18.375" style="69" bestFit="1" customWidth="1"/>
    <col min="2314" max="2314" width="15" style="69" bestFit="1" customWidth="1"/>
    <col min="2315" max="2315" width="14.75" style="69" bestFit="1" customWidth="1"/>
    <col min="2316" max="2316" width="14.625" style="69" bestFit="1" customWidth="1"/>
    <col min="2317" max="2317" width="13.75" style="69" bestFit="1" customWidth="1"/>
    <col min="2318" max="2318" width="14.25" style="69" bestFit="1" customWidth="1"/>
    <col min="2319" max="2319" width="15.125" style="69" customWidth="1"/>
    <col min="2320" max="2320" width="20.5" style="69" bestFit="1" customWidth="1"/>
    <col min="2321" max="2321" width="27.875" style="69" bestFit="1" customWidth="1"/>
    <col min="2322" max="2322" width="6.875" style="69" bestFit="1" customWidth="1"/>
    <col min="2323" max="2323" width="5" style="69" bestFit="1" customWidth="1"/>
    <col min="2324" max="2324" width="8" style="69" bestFit="1" customWidth="1"/>
    <col min="2325" max="2325" width="11.875" style="69" bestFit="1" customWidth="1"/>
    <col min="2326" max="2554" width="9" style="69"/>
    <col min="2555" max="2555" width="3.875" style="69" bestFit="1" customWidth="1"/>
    <col min="2556" max="2556" width="16" style="69" bestFit="1" customWidth="1"/>
    <col min="2557" max="2557" width="16.625" style="69" bestFit="1" customWidth="1"/>
    <col min="2558" max="2558" width="13.5" style="69" bestFit="1" customWidth="1"/>
    <col min="2559" max="2560" width="10.875" style="69" bestFit="1" customWidth="1"/>
    <col min="2561" max="2561" width="6.25" style="69" bestFit="1" customWidth="1"/>
    <col min="2562" max="2562" width="8.875" style="69" bestFit="1" customWidth="1"/>
    <col min="2563" max="2563" width="13.875" style="69" bestFit="1" customWidth="1"/>
    <col min="2564" max="2564" width="13.25" style="69" bestFit="1" customWidth="1"/>
    <col min="2565" max="2565" width="16" style="69" bestFit="1" customWidth="1"/>
    <col min="2566" max="2566" width="11.625" style="69" bestFit="1" customWidth="1"/>
    <col min="2567" max="2567" width="16.875" style="69" customWidth="1"/>
    <col min="2568" max="2568" width="13.25" style="69" customWidth="1"/>
    <col min="2569" max="2569" width="18.375" style="69" bestFit="1" customWidth="1"/>
    <col min="2570" max="2570" width="15" style="69" bestFit="1" customWidth="1"/>
    <col min="2571" max="2571" width="14.75" style="69" bestFit="1" customWidth="1"/>
    <col min="2572" max="2572" width="14.625" style="69" bestFit="1" customWidth="1"/>
    <col min="2573" max="2573" width="13.75" style="69" bestFit="1" customWidth="1"/>
    <col min="2574" max="2574" width="14.25" style="69" bestFit="1" customWidth="1"/>
    <col min="2575" max="2575" width="15.125" style="69" customWidth="1"/>
    <col min="2576" max="2576" width="20.5" style="69" bestFit="1" customWidth="1"/>
    <col min="2577" max="2577" width="27.875" style="69" bestFit="1" customWidth="1"/>
    <col min="2578" max="2578" width="6.875" style="69" bestFit="1" customWidth="1"/>
    <col min="2579" max="2579" width="5" style="69" bestFit="1" customWidth="1"/>
    <col min="2580" max="2580" width="8" style="69" bestFit="1" customWidth="1"/>
    <col min="2581" max="2581" width="11.875" style="69" bestFit="1" customWidth="1"/>
    <col min="2582" max="2810" width="9" style="69"/>
    <col min="2811" max="2811" width="3.875" style="69" bestFit="1" customWidth="1"/>
    <col min="2812" max="2812" width="16" style="69" bestFit="1" customWidth="1"/>
    <col min="2813" max="2813" width="16.625" style="69" bestFit="1" customWidth="1"/>
    <col min="2814" max="2814" width="13.5" style="69" bestFit="1" customWidth="1"/>
    <col min="2815" max="2816" width="10.875" style="69" bestFit="1" customWidth="1"/>
    <col min="2817" max="2817" width="6.25" style="69" bestFit="1" customWidth="1"/>
    <col min="2818" max="2818" width="8.875" style="69" bestFit="1" customWidth="1"/>
    <col min="2819" max="2819" width="13.875" style="69" bestFit="1" customWidth="1"/>
    <col min="2820" max="2820" width="13.25" style="69" bestFit="1" customWidth="1"/>
    <col min="2821" max="2821" width="16" style="69" bestFit="1" customWidth="1"/>
    <col min="2822" max="2822" width="11.625" style="69" bestFit="1" customWidth="1"/>
    <col min="2823" max="2823" width="16.875" style="69" customWidth="1"/>
    <col min="2824" max="2824" width="13.25" style="69" customWidth="1"/>
    <col min="2825" max="2825" width="18.375" style="69" bestFit="1" customWidth="1"/>
    <col min="2826" max="2826" width="15" style="69" bestFit="1" customWidth="1"/>
    <col min="2827" max="2827" width="14.75" style="69" bestFit="1" customWidth="1"/>
    <col min="2828" max="2828" width="14.625" style="69" bestFit="1" customWidth="1"/>
    <col min="2829" max="2829" width="13.75" style="69" bestFit="1" customWidth="1"/>
    <col min="2830" max="2830" width="14.25" style="69" bestFit="1" customWidth="1"/>
    <col min="2831" max="2831" width="15.125" style="69" customWidth="1"/>
    <col min="2832" max="2832" width="20.5" style="69" bestFit="1" customWidth="1"/>
    <col min="2833" max="2833" width="27.875" style="69" bestFit="1" customWidth="1"/>
    <col min="2834" max="2834" width="6.875" style="69" bestFit="1" customWidth="1"/>
    <col min="2835" max="2835" width="5" style="69" bestFit="1" customWidth="1"/>
    <col min="2836" max="2836" width="8" style="69" bestFit="1" customWidth="1"/>
    <col min="2837" max="2837" width="11.875" style="69" bestFit="1" customWidth="1"/>
    <col min="2838" max="3066" width="9" style="69"/>
    <col min="3067" max="3067" width="3.875" style="69" bestFit="1" customWidth="1"/>
    <col min="3068" max="3068" width="16" style="69" bestFit="1" customWidth="1"/>
    <col min="3069" max="3069" width="16.625" style="69" bestFit="1" customWidth="1"/>
    <col min="3070" max="3070" width="13.5" style="69" bestFit="1" customWidth="1"/>
    <col min="3071" max="3072" width="10.875" style="69" bestFit="1" customWidth="1"/>
    <col min="3073" max="3073" width="6.25" style="69" bestFit="1" customWidth="1"/>
    <col min="3074" max="3074" width="8.875" style="69" bestFit="1" customWidth="1"/>
    <col min="3075" max="3075" width="13.875" style="69" bestFit="1" customWidth="1"/>
    <col min="3076" max="3076" width="13.25" style="69" bestFit="1" customWidth="1"/>
    <col min="3077" max="3077" width="16" style="69" bestFit="1" customWidth="1"/>
    <col min="3078" max="3078" width="11.625" style="69" bestFit="1" customWidth="1"/>
    <col min="3079" max="3079" width="16.875" style="69" customWidth="1"/>
    <col min="3080" max="3080" width="13.25" style="69" customWidth="1"/>
    <col min="3081" max="3081" width="18.375" style="69" bestFit="1" customWidth="1"/>
    <col min="3082" max="3082" width="15" style="69" bestFit="1" customWidth="1"/>
    <col min="3083" max="3083" width="14.75" style="69" bestFit="1" customWidth="1"/>
    <col min="3084" max="3084" width="14.625" style="69" bestFit="1" customWidth="1"/>
    <col min="3085" max="3085" width="13.75" style="69" bestFit="1" customWidth="1"/>
    <col min="3086" max="3086" width="14.25" style="69" bestFit="1" customWidth="1"/>
    <col min="3087" max="3087" width="15.125" style="69" customWidth="1"/>
    <col min="3088" max="3088" width="20.5" style="69" bestFit="1" customWidth="1"/>
    <col min="3089" max="3089" width="27.875" style="69" bestFit="1" customWidth="1"/>
    <col min="3090" max="3090" width="6.875" style="69" bestFit="1" customWidth="1"/>
    <col min="3091" max="3091" width="5" style="69" bestFit="1" customWidth="1"/>
    <col min="3092" max="3092" width="8" style="69" bestFit="1" customWidth="1"/>
    <col min="3093" max="3093" width="11.875" style="69" bestFit="1" customWidth="1"/>
    <col min="3094" max="3322" width="9" style="69"/>
    <col min="3323" max="3323" width="3.875" style="69" bestFit="1" customWidth="1"/>
    <col min="3324" max="3324" width="16" style="69" bestFit="1" customWidth="1"/>
    <col min="3325" max="3325" width="16.625" style="69" bestFit="1" customWidth="1"/>
    <col min="3326" max="3326" width="13.5" style="69" bestFit="1" customWidth="1"/>
    <col min="3327" max="3328" width="10.875" style="69" bestFit="1" customWidth="1"/>
    <col min="3329" max="3329" width="6.25" style="69" bestFit="1" customWidth="1"/>
    <col min="3330" max="3330" width="8.875" style="69" bestFit="1" customWidth="1"/>
    <col min="3331" max="3331" width="13.875" style="69" bestFit="1" customWidth="1"/>
    <col min="3332" max="3332" width="13.25" style="69" bestFit="1" customWidth="1"/>
    <col min="3333" max="3333" width="16" style="69" bestFit="1" customWidth="1"/>
    <col min="3334" max="3334" width="11.625" style="69" bestFit="1" customWidth="1"/>
    <col min="3335" max="3335" width="16.875" style="69" customWidth="1"/>
    <col min="3336" max="3336" width="13.25" style="69" customWidth="1"/>
    <col min="3337" max="3337" width="18.375" style="69" bestFit="1" customWidth="1"/>
    <col min="3338" max="3338" width="15" style="69" bestFit="1" customWidth="1"/>
    <col min="3339" max="3339" width="14.75" style="69" bestFit="1" customWidth="1"/>
    <col min="3340" max="3340" width="14.625" style="69" bestFit="1" customWidth="1"/>
    <col min="3341" max="3341" width="13.75" style="69" bestFit="1" customWidth="1"/>
    <col min="3342" max="3342" width="14.25" style="69" bestFit="1" customWidth="1"/>
    <col min="3343" max="3343" width="15.125" style="69" customWidth="1"/>
    <col min="3344" max="3344" width="20.5" style="69" bestFit="1" customWidth="1"/>
    <col min="3345" max="3345" width="27.875" style="69" bestFit="1" customWidth="1"/>
    <col min="3346" max="3346" width="6.875" style="69" bestFit="1" customWidth="1"/>
    <col min="3347" max="3347" width="5" style="69" bestFit="1" customWidth="1"/>
    <col min="3348" max="3348" width="8" style="69" bestFit="1" customWidth="1"/>
    <col min="3349" max="3349" width="11.875" style="69" bestFit="1" customWidth="1"/>
    <col min="3350" max="3578" width="9" style="69"/>
    <col min="3579" max="3579" width="3.875" style="69" bestFit="1" customWidth="1"/>
    <col min="3580" max="3580" width="16" style="69" bestFit="1" customWidth="1"/>
    <col min="3581" max="3581" width="16.625" style="69" bestFit="1" customWidth="1"/>
    <col min="3582" max="3582" width="13.5" style="69" bestFit="1" customWidth="1"/>
    <col min="3583" max="3584" width="10.875" style="69" bestFit="1" customWidth="1"/>
    <col min="3585" max="3585" width="6.25" style="69" bestFit="1" customWidth="1"/>
    <col min="3586" max="3586" width="8.875" style="69" bestFit="1" customWidth="1"/>
    <col min="3587" max="3587" width="13.875" style="69" bestFit="1" customWidth="1"/>
    <col min="3588" max="3588" width="13.25" style="69" bestFit="1" customWidth="1"/>
    <col min="3589" max="3589" width="16" style="69" bestFit="1" customWidth="1"/>
    <col min="3590" max="3590" width="11.625" style="69" bestFit="1" customWidth="1"/>
    <col min="3591" max="3591" width="16.875" style="69" customWidth="1"/>
    <col min="3592" max="3592" width="13.25" style="69" customWidth="1"/>
    <col min="3593" max="3593" width="18.375" style="69" bestFit="1" customWidth="1"/>
    <col min="3594" max="3594" width="15" style="69" bestFit="1" customWidth="1"/>
    <col min="3595" max="3595" width="14.75" style="69" bestFit="1" customWidth="1"/>
    <col min="3596" max="3596" width="14.625" style="69" bestFit="1" customWidth="1"/>
    <col min="3597" max="3597" width="13.75" style="69" bestFit="1" customWidth="1"/>
    <col min="3598" max="3598" width="14.25" style="69" bestFit="1" customWidth="1"/>
    <col min="3599" max="3599" width="15.125" style="69" customWidth="1"/>
    <col min="3600" max="3600" width="20.5" style="69" bestFit="1" customWidth="1"/>
    <col min="3601" max="3601" width="27.875" style="69" bestFit="1" customWidth="1"/>
    <col min="3602" max="3602" width="6.875" style="69" bestFit="1" customWidth="1"/>
    <col min="3603" max="3603" width="5" style="69" bestFit="1" customWidth="1"/>
    <col min="3604" max="3604" width="8" style="69" bestFit="1" customWidth="1"/>
    <col min="3605" max="3605" width="11.875" style="69" bestFit="1" customWidth="1"/>
    <col min="3606" max="3834" width="9" style="69"/>
    <col min="3835" max="3835" width="3.875" style="69" bestFit="1" customWidth="1"/>
    <col min="3836" max="3836" width="16" style="69" bestFit="1" customWidth="1"/>
    <col min="3837" max="3837" width="16.625" style="69" bestFit="1" customWidth="1"/>
    <col min="3838" max="3838" width="13.5" style="69" bestFit="1" customWidth="1"/>
    <col min="3839" max="3840" width="10.875" style="69" bestFit="1" customWidth="1"/>
    <col min="3841" max="3841" width="6.25" style="69" bestFit="1" customWidth="1"/>
    <col min="3842" max="3842" width="8.875" style="69" bestFit="1" customWidth="1"/>
    <col min="3843" max="3843" width="13.875" style="69" bestFit="1" customWidth="1"/>
    <col min="3844" max="3844" width="13.25" style="69" bestFit="1" customWidth="1"/>
    <col min="3845" max="3845" width="16" style="69" bestFit="1" customWidth="1"/>
    <col min="3846" max="3846" width="11.625" style="69" bestFit="1" customWidth="1"/>
    <col min="3847" max="3847" width="16.875" style="69" customWidth="1"/>
    <col min="3848" max="3848" width="13.25" style="69" customWidth="1"/>
    <col min="3849" max="3849" width="18.375" style="69" bestFit="1" customWidth="1"/>
    <col min="3850" max="3850" width="15" style="69" bestFit="1" customWidth="1"/>
    <col min="3851" max="3851" width="14.75" style="69" bestFit="1" customWidth="1"/>
    <col min="3852" max="3852" width="14.625" style="69" bestFit="1" customWidth="1"/>
    <col min="3853" max="3853" width="13.75" style="69" bestFit="1" customWidth="1"/>
    <col min="3854" max="3854" width="14.25" style="69" bestFit="1" customWidth="1"/>
    <col min="3855" max="3855" width="15.125" style="69" customWidth="1"/>
    <col min="3856" max="3856" width="20.5" style="69" bestFit="1" customWidth="1"/>
    <col min="3857" max="3857" width="27.875" style="69" bestFit="1" customWidth="1"/>
    <col min="3858" max="3858" width="6.875" style="69" bestFit="1" customWidth="1"/>
    <col min="3859" max="3859" width="5" style="69" bestFit="1" customWidth="1"/>
    <col min="3860" max="3860" width="8" style="69" bestFit="1" customWidth="1"/>
    <col min="3861" max="3861" width="11.875" style="69" bestFit="1" customWidth="1"/>
    <col min="3862" max="4090" width="9" style="69"/>
    <col min="4091" max="4091" width="3.875" style="69" bestFit="1" customWidth="1"/>
    <col min="4092" max="4092" width="16" style="69" bestFit="1" customWidth="1"/>
    <col min="4093" max="4093" width="16.625" style="69" bestFit="1" customWidth="1"/>
    <col min="4094" max="4094" width="13.5" style="69" bestFit="1" customWidth="1"/>
    <col min="4095" max="4096" width="10.875" style="69" bestFit="1" customWidth="1"/>
    <col min="4097" max="4097" width="6.25" style="69" bestFit="1" customWidth="1"/>
    <col min="4098" max="4098" width="8.875" style="69" bestFit="1" customWidth="1"/>
    <col min="4099" max="4099" width="13.875" style="69" bestFit="1" customWidth="1"/>
    <col min="4100" max="4100" width="13.25" style="69" bestFit="1" customWidth="1"/>
    <col min="4101" max="4101" width="16" style="69" bestFit="1" customWidth="1"/>
    <col min="4102" max="4102" width="11.625" style="69" bestFit="1" customWidth="1"/>
    <col min="4103" max="4103" width="16.875" style="69" customWidth="1"/>
    <col min="4104" max="4104" width="13.25" style="69" customWidth="1"/>
    <col min="4105" max="4105" width="18.375" style="69" bestFit="1" customWidth="1"/>
    <col min="4106" max="4106" width="15" style="69" bestFit="1" customWidth="1"/>
    <col min="4107" max="4107" width="14.75" style="69" bestFit="1" customWidth="1"/>
    <col min="4108" max="4108" width="14.625" style="69" bestFit="1" customWidth="1"/>
    <col min="4109" max="4109" width="13.75" style="69" bestFit="1" customWidth="1"/>
    <col min="4110" max="4110" width="14.25" style="69" bestFit="1" customWidth="1"/>
    <col min="4111" max="4111" width="15.125" style="69" customWidth="1"/>
    <col min="4112" max="4112" width="20.5" style="69" bestFit="1" customWidth="1"/>
    <col min="4113" max="4113" width="27.875" style="69" bestFit="1" customWidth="1"/>
    <col min="4114" max="4114" width="6.875" style="69" bestFit="1" customWidth="1"/>
    <col min="4115" max="4115" width="5" style="69" bestFit="1" customWidth="1"/>
    <col min="4116" max="4116" width="8" style="69" bestFit="1" customWidth="1"/>
    <col min="4117" max="4117" width="11.875" style="69" bestFit="1" customWidth="1"/>
    <col min="4118" max="4346" width="9" style="69"/>
    <col min="4347" max="4347" width="3.875" style="69" bestFit="1" customWidth="1"/>
    <col min="4348" max="4348" width="16" style="69" bestFit="1" customWidth="1"/>
    <col min="4349" max="4349" width="16.625" style="69" bestFit="1" customWidth="1"/>
    <col min="4350" max="4350" width="13.5" style="69" bestFit="1" customWidth="1"/>
    <col min="4351" max="4352" width="10.875" style="69" bestFit="1" customWidth="1"/>
    <col min="4353" max="4353" width="6.25" style="69" bestFit="1" customWidth="1"/>
    <col min="4354" max="4354" width="8.875" style="69" bestFit="1" customWidth="1"/>
    <col min="4355" max="4355" width="13.875" style="69" bestFit="1" customWidth="1"/>
    <col min="4356" max="4356" width="13.25" style="69" bestFit="1" customWidth="1"/>
    <col min="4357" max="4357" width="16" style="69" bestFit="1" customWidth="1"/>
    <col min="4358" max="4358" width="11.625" style="69" bestFit="1" customWidth="1"/>
    <col min="4359" max="4359" width="16.875" style="69" customWidth="1"/>
    <col min="4360" max="4360" width="13.25" style="69" customWidth="1"/>
    <col min="4361" max="4361" width="18.375" style="69" bestFit="1" customWidth="1"/>
    <col min="4362" max="4362" width="15" style="69" bestFit="1" customWidth="1"/>
    <col min="4363" max="4363" width="14.75" style="69" bestFit="1" customWidth="1"/>
    <col min="4364" max="4364" width="14.625" style="69" bestFit="1" customWidth="1"/>
    <col min="4365" max="4365" width="13.75" style="69" bestFit="1" customWidth="1"/>
    <col min="4366" max="4366" width="14.25" style="69" bestFit="1" customWidth="1"/>
    <col min="4367" max="4367" width="15.125" style="69" customWidth="1"/>
    <col min="4368" max="4368" width="20.5" style="69" bestFit="1" customWidth="1"/>
    <col min="4369" max="4369" width="27.875" style="69" bestFit="1" customWidth="1"/>
    <col min="4370" max="4370" width="6.875" style="69" bestFit="1" customWidth="1"/>
    <col min="4371" max="4371" width="5" style="69" bestFit="1" customWidth="1"/>
    <col min="4372" max="4372" width="8" style="69" bestFit="1" customWidth="1"/>
    <col min="4373" max="4373" width="11.875" style="69" bestFit="1" customWidth="1"/>
    <col min="4374" max="4602" width="9" style="69"/>
    <col min="4603" max="4603" width="3.875" style="69" bestFit="1" customWidth="1"/>
    <col min="4604" max="4604" width="16" style="69" bestFit="1" customWidth="1"/>
    <col min="4605" max="4605" width="16.625" style="69" bestFit="1" customWidth="1"/>
    <col min="4606" max="4606" width="13.5" style="69" bestFit="1" customWidth="1"/>
    <col min="4607" max="4608" width="10.875" style="69" bestFit="1" customWidth="1"/>
    <col min="4609" max="4609" width="6.25" style="69" bestFit="1" customWidth="1"/>
    <col min="4610" max="4610" width="8.875" style="69" bestFit="1" customWidth="1"/>
    <col min="4611" max="4611" width="13.875" style="69" bestFit="1" customWidth="1"/>
    <col min="4612" max="4612" width="13.25" style="69" bestFit="1" customWidth="1"/>
    <col min="4613" max="4613" width="16" style="69" bestFit="1" customWidth="1"/>
    <col min="4614" max="4614" width="11.625" style="69" bestFit="1" customWidth="1"/>
    <col min="4615" max="4615" width="16.875" style="69" customWidth="1"/>
    <col min="4616" max="4616" width="13.25" style="69" customWidth="1"/>
    <col min="4617" max="4617" width="18.375" style="69" bestFit="1" customWidth="1"/>
    <col min="4618" max="4618" width="15" style="69" bestFit="1" customWidth="1"/>
    <col min="4619" max="4619" width="14.75" style="69" bestFit="1" customWidth="1"/>
    <col min="4620" max="4620" width="14.625" style="69" bestFit="1" customWidth="1"/>
    <col min="4621" max="4621" width="13.75" style="69" bestFit="1" customWidth="1"/>
    <col min="4622" max="4622" width="14.25" style="69" bestFit="1" customWidth="1"/>
    <col min="4623" max="4623" width="15.125" style="69" customWidth="1"/>
    <col min="4624" max="4624" width="20.5" style="69" bestFit="1" customWidth="1"/>
    <col min="4625" max="4625" width="27.875" style="69" bestFit="1" customWidth="1"/>
    <col min="4626" max="4626" width="6.875" style="69" bestFit="1" customWidth="1"/>
    <col min="4627" max="4627" width="5" style="69" bestFit="1" customWidth="1"/>
    <col min="4628" max="4628" width="8" style="69" bestFit="1" customWidth="1"/>
    <col min="4629" max="4629" width="11.875" style="69" bestFit="1" customWidth="1"/>
    <col min="4630" max="4858" width="9" style="69"/>
    <col min="4859" max="4859" width="3.875" style="69" bestFit="1" customWidth="1"/>
    <col min="4860" max="4860" width="16" style="69" bestFit="1" customWidth="1"/>
    <col min="4861" max="4861" width="16.625" style="69" bestFit="1" customWidth="1"/>
    <col min="4862" max="4862" width="13.5" style="69" bestFit="1" customWidth="1"/>
    <col min="4863" max="4864" width="10.875" style="69" bestFit="1" customWidth="1"/>
    <col min="4865" max="4865" width="6.25" style="69" bestFit="1" customWidth="1"/>
    <col min="4866" max="4866" width="8.875" style="69" bestFit="1" customWidth="1"/>
    <col min="4867" max="4867" width="13.875" style="69" bestFit="1" customWidth="1"/>
    <col min="4868" max="4868" width="13.25" style="69" bestFit="1" customWidth="1"/>
    <col min="4869" max="4869" width="16" style="69" bestFit="1" customWidth="1"/>
    <col min="4870" max="4870" width="11.625" style="69" bestFit="1" customWidth="1"/>
    <col min="4871" max="4871" width="16.875" style="69" customWidth="1"/>
    <col min="4872" max="4872" width="13.25" style="69" customWidth="1"/>
    <col min="4873" max="4873" width="18.375" style="69" bestFit="1" customWidth="1"/>
    <col min="4874" max="4874" width="15" style="69" bestFit="1" customWidth="1"/>
    <col min="4875" max="4875" width="14.75" style="69" bestFit="1" customWidth="1"/>
    <col min="4876" max="4876" width="14.625" style="69" bestFit="1" customWidth="1"/>
    <col min="4877" max="4877" width="13.75" style="69" bestFit="1" customWidth="1"/>
    <col min="4878" max="4878" width="14.25" style="69" bestFit="1" customWidth="1"/>
    <col min="4879" max="4879" width="15.125" style="69" customWidth="1"/>
    <col min="4880" max="4880" width="20.5" style="69" bestFit="1" customWidth="1"/>
    <col min="4881" max="4881" width="27.875" style="69" bestFit="1" customWidth="1"/>
    <col min="4882" max="4882" width="6.875" style="69" bestFit="1" customWidth="1"/>
    <col min="4883" max="4883" width="5" style="69" bestFit="1" customWidth="1"/>
    <col min="4884" max="4884" width="8" style="69" bestFit="1" customWidth="1"/>
    <col min="4885" max="4885" width="11.875" style="69" bestFit="1" customWidth="1"/>
    <col min="4886" max="5114" width="9" style="69"/>
    <col min="5115" max="5115" width="3.875" style="69" bestFit="1" customWidth="1"/>
    <col min="5116" max="5116" width="16" style="69" bestFit="1" customWidth="1"/>
    <col min="5117" max="5117" width="16.625" style="69" bestFit="1" customWidth="1"/>
    <col min="5118" max="5118" width="13.5" style="69" bestFit="1" customWidth="1"/>
    <col min="5119" max="5120" width="10.875" style="69" bestFit="1" customWidth="1"/>
    <col min="5121" max="5121" width="6.25" style="69" bestFit="1" customWidth="1"/>
    <col min="5122" max="5122" width="8.875" style="69" bestFit="1" customWidth="1"/>
    <col min="5123" max="5123" width="13.875" style="69" bestFit="1" customWidth="1"/>
    <col min="5124" max="5124" width="13.25" style="69" bestFit="1" customWidth="1"/>
    <col min="5125" max="5125" width="16" style="69" bestFit="1" customWidth="1"/>
    <col min="5126" max="5126" width="11.625" style="69" bestFit="1" customWidth="1"/>
    <col min="5127" max="5127" width="16.875" style="69" customWidth="1"/>
    <col min="5128" max="5128" width="13.25" style="69" customWidth="1"/>
    <col min="5129" max="5129" width="18.375" style="69" bestFit="1" customWidth="1"/>
    <col min="5130" max="5130" width="15" style="69" bestFit="1" customWidth="1"/>
    <col min="5131" max="5131" width="14.75" style="69" bestFit="1" customWidth="1"/>
    <col min="5132" max="5132" width="14.625" style="69" bestFit="1" customWidth="1"/>
    <col min="5133" max="5133" width="13.75" style="69" bestFit="1" customWidth="1"/>
    <col min="5134" max="5134" width="14.25" style="69" bestFit="1" customWidth="1"/>
    <col min="5135" max="5135" width="15.125" style="69" customWidth="1"/>
    <col min="5136" max="5136" width="20.5" style="69" bestFit="1" customWidth="1"/>
    <col min="5137" max="5137" width="27.875" style="69" bestFit="1" customWidth="1"/>
    <col min="5138" max="5138" width="6.875" style="69" bestFit="1" customWidth="1"/>
    <col min="5139" max="5139" width="5" style="69" bestFit="1" customWidth="1"/>
    <col min="5140" max="5140" width="8" style="69" bestFit="1" customWidth="1"/>
    <col min="5141" max="5141" width="11.875" style="69" bestFit="1" customWidth="1"/>
    <col min="5142" max="5370" width="9" style="69"/>
    <col min="5371" max="5371" width="3.875" style="69" bestFit="1" customWidth="1"/>
    <col min="5372" max="5372" width="16" style="69" bestFit="1" customWidth="1"/>
    <col min="5373" max="5373" width="16.625" style="69" bestFit="1" customWidth="1"/>
    <col min="5374" max="5374" width="13.5" style="69" bestFit="1" customWidth="1"/>
    <col min="5375" max="5376" width="10.875" style="69" bestFit="1" customWidth="1"/>
    <col min="5377" max="5377" width="6.25" style="69" bestFit="1" customWidth="1"/>
    <col min="5378" max="5378" width="8.875" style="69" bestFit="1" customWidth="1"/>
    <col min="5379" max="5379" width="13.875" style="69" bestFit="1" customWidth="1"/>
    <col min="5380" max="5380" width="13.25" style="69" bestFit="1" customWidth="1"/>
    <col min="5381" max="5381" width="16" style="69" bestFit="1" customWidth="1"/>
    <col min="5382" max="5382" width="11.625" style="69" bestFit="1" customWidth="1"/>
    <col min="5383" max="5383" width="16.875" style="69" customWidth="1"/>
    <col min="5384" max="5384" width="13.25" style="69" customWidth="1"/>
    <col min="5385" max="5385" width="18.375" style="69" bestFit="1" customWidth="1"/>
    <col min="5386" max="5386" width="15" style="69" bestFit="1" customWidth="1"/>
    <col min="5387" max="5387" width="14.75" style="69" bestFit="1" customWidth="1"/>
    <col min="5388" max="5388" width="14.625" style="69" bestFit="1" customWidth="1"/>
    <col min="5389" max="5389" width="13.75" style="69" bestFit="1" customWidth="1"/>
    <col min="5390" max="5390" width="14.25" style="69" bestFit="1" customWidth="1"/>
    <col min="5391" max="5391" width="15.125" style="69" customWidth="1"/>
    <col min="5392" max="5392" width="20.5" style="69" bestFit="1" customWidth="1"/>
    <col min="5393" max="5393" width="27.875" style="69" bestFit="1" customWidth="1"/>
    <col min="5394" max="5394" width="6.875" style="69" bestFit="1" customWidth="1"/>
    <col min="5395" max="5395" width="5" style="69" bestFit="1" customWidth="1"/>
    <col min="5396" max="5396" width="8" style="69" bestFit="1" customWidth="1"/>
    <col min="5397" max="5397" width="11.875" style="69" bestFit="1" customWidth="1"/>
    <col min="5398" max="5626" width="9" style="69"/>
    <col min="5627" max="5627" width="3.875" style="69" bestFit="1" customWidth="1"/>
    <col min="5628" max="5628" width="16" style="69" bestFit="1" customWidth="1"/>
    <col min="5629" max="5629" width="16.625" style="69" bestFit="1" customWidth="1"/>
    <col min="5630" max="5630" width="13.5" style="69" bestFit="1" customWidth="1"/>
    <col min="5631" max="5632" width="10.875" style="69" bestFit="1" customWidth="1"/>
    <col min="5633" max="5633" width="6.25" style="69" bestFit="1" customWidth="1"/>
    <col min="5634" max="5634" width="8.875" style="69" bestFit="1" customWidth="1"/>
    <col min="5635" max="5635" width="13.875" style="69" bestFit="1" customWidth="1"/>
    <col min="5636" max="5636" width="13.25" style="69" bestFit="1" customWidth="1"/>
    <col min="5637" max="5637" width="16" style="69" bestFit="1" customWidth="1"/>
    <col min="5638" max="5638" width="11.625" style="69" bestFit="1" customWidth="1"/>
    <col min="5639" max="5639" width="16.875" style="69" customWidth="1"/>
    <col min="5640" max="5640" width="13.25" style="69" customWidth="1"/>
    <col min="5641" max="5641" width="18.375" style="69" bestFit="1" customWidth="1"/>
    <col min="5642" max="5642" width="15" style="69" bestFit="1" customWidth="1"/>
    <col min="5643" max="5643" width="14.75" style="69" bestFit="1" customWidth="1"/>
    <col min="5644" max="5644" width="14.625" style="69" bestFit="1" customWidth="1"/>
    <col min="5645" max="5645" width="13.75" style="69" bestFit="1" customWidth="1"/>
    <col min="5646" max="5646" width="14.25" style="69" bestFit="1" customWidth="1"/>
    <col min="5647" max="5647" width="15.125" style="69" customWidth="1"/>
    <col min="5648" max="5648" width="20.5" style="69" bestFit="1" customWidth="1"/>
    <col min="5649" max="5649" width="27.875" style="69" bestFit="1" customWidth="1"/>
    <col min="5650" max="5650" width="6.875" style="69" bestFit="1" customWidth="1"/>
    <col min="5651" max="5651" width="5" style="69" bestFit="1" customWidth="1"/>
    <col min="5652" max="5652" width="8" style="69" bestFit="1" customWidth="1"/>
    <col min="5653" max="5653" width="11.875" style="69" bestFit="1" customWidth="1"/>
    <col min="5654" max="5882" width="9" style="69"/>
    <col min="5883" max="5883" width="3.875" style="69" bestFit="1" customWidth="1"/>
    <col min="5884" max="5884" width="16" style="69" bestFit="1" customWidth="1"/>
    <col min="5885" max="5885" width="16.625" style="69" bestFit="1" customWidth="1"/>
    <col min="5886" max="5886" width="13.5" style="69" bestFit="1" customWidth="1"/>
    <col min="5887" max="5888" width="10.875" style="69" bestFit="1" customWidth="1"/>
    <col min="5889" max="5889" width="6.25" style="69" bestFit="1" customWidth="1"/>
    <col min="5890" max="5890" width="8.875" style="69" bestFit="1" customWidth="1"/>
    <col min="5891" max="5891" width="13.875" style="69" bestFit="1" customWidth="1"/>
    <col min="5892" max="5892" width="13.25" style="69" bestFit="1" customWidth="1"/>
    <col min="5893" max="5893" width="16" style="69" bestFit="1" customWidth="1"/>
    <col min="5894" max="5894" width="11.625" style="69" bestFit="1" customWidth="1"/>
    <col min="5895" max="5895" width="16.875" style="69" customWidth="1"/>
    <col min="5896" max="5896" width="13.25" style="69" customWidth="1"/>
    <col min="5897" max="5897" width="18.375" style="69" bestFit="1" customWidth="1"/>
    <col min="5898" max="5898" width="15" style="69" bestFit="1" customWidth="1"/>
    <col min="5899" max="5899" width="14.75" style="69" bestFit="1" customWidth="1"/>
    <col min="5900" max="5900" width="14.625" style="69" bestFit="1" customWidth="1"/>
    <col min="5901" max="5901" width="13.75" style="69" bestFit="1" customWidth="1"/>
    <col min="5902" max="5902" width="14.25" style="69" bestFit="1" customWidth="1"/>
    <col min="5903" max="5903" width="15.125" style="69" customWidth="1"/>
    <col min="5904" max="5904" width="20.5" style="69" bestFit="1" customWidth="1"/>
    <col min="5905" max="5905" width="27.875" style="69" bestFit="1" customWidth="1"/>
    <col min="5906" max="5906" width="6.875" style="69" bestFit="1" customWidth="1"/>
    <col min="5907" max="5907" width="5" style="69" bestFit="1" customWidth="1"/>
    <col min="5908" max="5908" width="8" style="69" bestFit="1" customWidth="1"/>
    <col min="5909" max="5909" width="11.875" style="69" bestFit="1" customWidth="1"/>
    <col min="5910" max="6138" width="9" style="69"/>
    <col min="6139" max="6139" width="3.875" style="69" bestFit="1" customWidth="1"/>
    <col min="6140" max="6140" width="16" style="69" bestFit="1" customWidth="1"/>
    <col min="6141" max="6141" width="16.625" style="69" bestFit="1" customWidth="1"/>
    <col min="6142" max="6142" width="13.5" style="69" bestFit="1" customWidth="1"/>
    <col min="6143" max="6144" width="10.875" style="69" bestFit="1" customWidth="1"/>
    <col min="6145" max="6145" width="6.25" style="69" bestFit="1" customWidth="1"/>
    <col min="6146" max="6146" width="8.875" style="69" bestFit="1" customWidth="1"/>
    <col min="6147" max="6147" width="13.875" style="69" bestFit="1" customWidth="1"/>
    <col min="6148" max="6148" width="13.25" style="69" bestFit="1" customWidth="1"/>
    <col min="6149" max="6149" width="16" style="69" bestFit="1" customWidth="1"/>
    <col min="6150" max="6150" width="11.625" style="69" bestFit="1" customWidth="1"/>
    <col min="6151" max="6151" width="16.875" style="69" customWidth="1"/>
    <col min="6152" max="6152" width="13.25" style="69" customWidth="1"/>
    <col min="6153" max="6153" width="18.375" style="69" bestFit="1" customWidth="1"/>
    <col min="6154" max="6154" width="15" style="69" bestFit="1" customWidth="1"/>
    <col min="6155" max="6155" width="14.75" style="69" bestFit="1" customWidth="1"/>
    <col min="6156" max="6156" width="14.625" style="69" bestFit="1" customWidth="1"/>
    <col min="6157" max="6157" width="13.75" style="69" bestFit="1" customWidth="1"/>
    <col min="6158" max="6158" width="14.25" style="69" bestFit="1" customWidth="1"/>
    <col min="6159" max="6159" width="15.125" style="69" customWidth="1"/>
    <col min="6160" max="6160" width="20.5" style="69" bestFit="1" customWidth="1"/>
    <col min="6161" max="6161" width="27.875" style="69" bestFit="1" customWidth="1"/>
    <col min="6162" max="6162" width="6.875" style="69" bestFit="1" customWidth="1"/>
    <col min="6163" max="6163" width="5" style="69" bestFit="1" customWidth="1"/>
    <col min="6164" max="6164" width="8" style="69" bestFit="1" customWidth="1"/>
    <col min="6165" max="6165" width="11.875" style="69" bestFit="1" customWidth="1"/>
    <col min="6166" max="6394" width="9" style="69"/>
    <col min="6395" max="6395" width="3.875" style="69" bestFit="1" customWidth="1"/>
    <col min="6396" max="6396" width="16" style="69" bestFit="1" customWidth="1"/>
    <col min="6397" max="6397" width="16.625" style="69" bestFit="1" customWidth="1"/>
    <col min="6398" max="6398" width="13.5" style="69" bestFit="1" customWidth="1"/>
    <col min="6399" max="6400" width="10.875" style="69" bestFit="1" customWidth="1"/>
    <col min="6401" max="6401" width="6.25" style="69" bestFit="1" customWidth="1"/>
    <col min="6402" max="6402" width="8.875" style="69" bestFit="1" customWidth="1"/>
    <col min="6403" max="6403" width="13.875" style="69" bestFit="1" customWidth="1"/>
    <col min="6404" max="6404" width="13.25" style="69" bestFit="1" customWidth="1"/>
    <col min="6405" max="6405" width="16" style="69" bestFit="1" customWidth="1"/>
    <col min="6406" max="6406" width="11.625" style="69" bestFit="1" customWidth="1"/>
    <col min="6407" max="6407" width="16.875" style="69" customWidth="1"/>
    <col min="6408" max="6408" width="13.25" style="69" customWidth="1"/>
    <col min="6409" max="6409" width="18.375" style="69" bestFit="1" customWidth="1"/>
    <col min="6410" max="6410" width="15" style="69" bestFit="1" customWidth="1"/>
    <col min="6411" max="6411" width="14.75" style="69" bestFit="1" customWidth="1"/>
    <col min="6412" max="6412" width="14.625" style="69" bestFit="1" customWidth="1"/>
    <col min="6413" max="6413" width="13.75" style="69" bestFit="1" customWidth="1"/>
    <col min="6414" max="6414" width="14.25" style="69" bestFit="1" customWidth="1"/>
    <col min="6415" max="6415" width="15.125" style="69" customWidth="1"/>
    <col min="6416" max="6416" width="20.5" style="69" bestFit="1" customWidth="1"/>
    <col min="6417" max="6417" width="27.875" style="69" bestFit="1" customWidth="1"/>
    <col min="6418" max="6418" width="6.875" style="69" bestFit="1" customWidth="1"/>
    <col min="6419" max="6419" width="5" style="69" bestFit="1" customWidth="1"/>
    <col min="6420" max="6420" width="8" style="69" bestFit="1" customWidth="1"/>
    <col min="6421" max="6421" width="11.875" style="69" bestFit="1" customWidth="1"/>
    <col min="6422" max="6650" width="9" style="69"/>
    <col min="6651" max="6651" width="3.875" style="69" bestFit="1" customWidth="1"/>
    <col min="6652" max="6652" width="16" style="69" bestFit="1" customWidth="1"/>
    <col min="6653" max="6653" width="16.625" style="69" bestFit="1" customWidth="1"/>
    <col min="6654" max="6654" width="13.5" style="69" bestFit="1" customWidth="1"/>
    <col min="6655" max="6656" width="10.875" style="69" bestFit="1" customWidth="1"/>
    <col min="6657" max="6657" width="6.25" style="69" bestFit="1" customWidth="1"/>
    <col min="6658" max="6658" width="8.875" style="69" bestFit="1" customWidth="1"/>
    <col min="6659" max="6659" width="13.875" style="69" bestFit="1" customWidth="1"/>
    <col min="6660" max="6660" width="13.25" style="69" bestFit="1" customWidth="1"/>
    <col min="6661" max="6661" width="16" style="69" bestFit="1" customWidth="1"/>
    <col min="6662" max="6662" width="11.625" style="69" bestFit="1" customWidth="1"/>
    <col min="6663" max="6663" width="16.875" style="69" customWidth="1"/>
    <col min="6664" max="6664" width="13.25" style="69" customWidth="1"/>
    <col min="6665" max="6665" width="18.375" style="69" bestFit="1" customWidth="1"/>
    <col min="6666" max="6666" width="15" style="69" bestFit="1" customWidth="1"/>
    <col min="6667" max="6667" width="14.75" style="69" bestFit="1" customWidth="1"/>
    <col min="6668" max="6668" width="14.625" style="69" bestFit="1" customWidth="1"/>
    <col min="6669" max="6669" width="13.75" style="69" bestFit="1" customWidth="1"/>
    <col min="6670" max="6670" width="14.25" style="69" bestFit="1" customWidth="1"/>
    <col min="6671" max="6671" width="15.125" style="69" customWidth="1"/>
    <col min="6672" max="6672" width="20.5" style="69" bestFit="1" customWidth="1"/>
    <col min="6673" max="6673" width="27.875" style="69" bestFit="1" customWidth="1"/>
    <col min="6674" max="6674" width="6.875" style="69" bestFit="1" customWidth="1"/>
    <col min="6675" max="6675" width="5" style="69" bestFit="1" customWidth="1"/>
    <col min="6676" max="6676" width="8" style="69" bestFit="1" customWidth="1"/>
    <col min="6677" max="6677" width="11.875" style="69" bestFit="1" customWidth="1"/>
    <col min="6678" max="6906" width="9" style="69"/>
    <col min="6907" max="6907" width="3.875" style="69" bestFit="1" customWidth="1"/>
    <col min="6908" max="6908" width="16" style="69" bestFit="1" customWidth="1"/>
    <col min="6909" max="6909" width="16.625" style="69" bestFit="1" customWidth="1"/>
    <col min="6910" max="6910" width="13.5" style="69" bestFit="1" customWidth="1"/>
    <col min="6911" max="6912" width="10.875" style="69" bestFit="1" customWidth="1"/>
    <col min="6913" max="6913" width="6.25" style="69" bestFit="1" customWidth="1"/>
    <col min="6914" max="6914" width="8.875" style="69" bestFit="1" customWidth="1"/>
    <col min="6915" max="6915" width="13.875" style="69" bestFit="1" customWidth="1"/>
    <col min="6916" max="6916" width="13.25" style="69" bestFit="1" customWidth="1"/>
    <col min="6917" max="6917" width="16" style="69" bestFit="1" customWidth="1"/>
    <col min="6918" max="6918" width="11.625" style="69" bestFit="1" customWidth="1"/>
    <col min="6919" max="6919" width="16.875" style="69" customWidth="1"/>
    <col min="6920" max="6920" width="13.25" style="69" customWidth="1"/>
    <col min="6921" max="6921" width="18.375" style="69" bestFit="1" customWidth="1"/>
    <col min="6922" max="6922" width="15" style="69" bestFit="1" customWidth="1"/>
    <col min="6923" max="6923" width="14.75" style="69" bestFit="1" customWidth="1"/>
    <col min="6924" max="6924" width="14.625" style="69" bestFit="1" customWidth="1"/>
    <col min="6925" max="6925" width="13.75" style="69" bestFit="1" customWidth="1"/>
    <col min="6926" max="6926" width="14.25" style="69" bestFit="1" customWidth="1"/>
    <col min="6927" max="6927" width="15.125" style="69" customWidth="1"/>
    <col min="6928" max="6928" width="20.5" style="69" bestFit="1" customWidth="1"/>
    <col min="6929" max="6929" width="27.875" style="69" bestFit="1" customWidth="1"/>
    <col min="6930" max="6930" width="6.875" style="69" bestFit="1" customWidth="1"/>
    <col min="6931" max="6931" width="5" style="69" bestFit="1" customWidth="1"/>
    <col min="6932" max="6932" width="8" style="69" bestFit="1" customWidth="1"/>
    <col min="6933" max="6933" width="11.875" style="69" bestFit="1" customWidth="1"/>
    <col min="6934" max="7162" width="9" style="69"/>
    <col min="7163" max="7163" width="3.875" style="69" bestFit="1" customWidth="1"/>
    <col min="7164" max="7164" width="16" style="69" bestFit="1" customWidth="1"/>
    <col min="7165" max="7165" width="16.625" style="69" bestFit="1" customWidth="1"/>
    <col min="7166" max="7166" width="13.5" style="69" bestFit="1" customWidth="1"/>
    <col min="7167" max="7168" width="10.875" style="69" bestFit="1" customWidth="1"/>
    <col min="7169" max="7169" width="6.25" style="69" bestFit="1" customWidth="1"/>
    <col min="7170" max="7170" width="8.875" style="69" bestFit="1" customWidth="1"/>
    <col min="7171" max="7171" width="13.875" style="69" bestFit="1" customWidth="1"/>
    <col min="7172" max="7172" width="13.25" style="69" bestFit="1" customWidth="1"/>
    <col min="7173" max="7173" width="16" style="69" bestFit="1" customWidth="1"/>
    <col min="7174" max="7174" width="11.625" style="69" bestFit="1" customWidth="1"/>
    <col min="7175" max="7175" width="16.875" style="69" customWidth="1"/>
    <col min="7176" max="7176" width="13.25" style="69" customWidth="1"/>
    <col min="7177" max="7177" width="18.375" style="69" bestFit="1" customWidth="1"/>
    <col min="7178" max="7178" width="15" style="69" bestFit="1" customWidth="1"/>
    <col min="7179" max="7179" width="14.75" style="69" bestFit="1" customWidth="1"/>
    <col min="7180" max="7180" width="14.625" style="69" bestFit="1" customWidth="1"/>
    <col min="7181" max="7181" width="13.75" style="69" bestFit="1" customWidth="1"/>
    <col min="7182" max="7182" width="14.25" style="69" bestFit="1" customWidth="1"/>
    <col min="7183" max="7183" width="15.125" style="69" customWidth="1"/>
    <col min="7184" max="7184" width="20.5" style="69" bestFit="1" customWidth="1"/>
    <col min="7185" max="7185" width="27.875" style="69" bestFit="1" customWidth="1"/>
    <col min="7186" max="7186" width="6.875" style="69" bestFit="1" customWidth="1"/>
    <col min="7187" max="7187" width="5" style="69" bestFit="1" customWidth="1"/>
    <col min="7188" max="7188" width="8" style="69" bestFit="1" customWidth="1"/>
    <col min="7189" max="7189" width="11.875" style="69" bestFit="1" customWidth="1"/>
    <col min="7190" max="7418" width="9" style="69"/>
    <col min="7419" max="7419" width="3.875" style="69" bestFit="1" customWidth="1"/>
    <col min="7420" max="7420" width="16" style="69" bestFit="1" customWidth="1"/>
    <col min="7421" max="7421" width="16.625" style="69" bestFit="1" customWidth="1"/>
    <col min="7422" max="7422" width="13.5" style="69" bestFit="1" customWidth="1"/>
    <col min="7423" max="7424" width="10.875" style="69" bestFit="1" customWidth="1"/>
    <col min="7425" max="7425" width="6.25" style="69" bestFit="1" customWidth="1"/>
    <col min="7426" max="7426" width="8.875" style="69" bestFit="1" customWidth="1"/>
    <col min="7427" max="7427" width="13.875" style="69" bestFit="1" customWidth="1"/>
    <col min="7428" max="7428" width="13.25" style="69" bestFit="1" customWidth="1"/>
    <col min="7429" max="7429" width="16" style="69" bestFit="1" customWidth="1"/>
    <col min="7430" max="7430" width="11.625" style="69" bestFit="1" customWidth="1"/>
    <col min="7431" max="7431" width="16.875" style="69" customWidth="1"/>
    <col min="7432" max="7432" width="13.25" style="69" customWidth="1"/>
    <col min="7433" max="7433" width="18.375" style="69" bestFit="1" customWidth="1"/>
    <col min="7434" max="7434" width="15" style="69" bestFit="1" customWidth="1"/>
    <col min="7435" max="7435" width="14.75" style="69" bestFit="1" customWidth="1"/>
    <col min="7436" max="7436" width="14.625" style="69" bestFit="1" customWidth="1"/>
    <col min="7437" max="7437" width="13.75" style="69" bestFit="1" customWidth="1"/>
    <col min="7438" max="7438" width="14.25" style="69" bestFit="1" customWidth="1"/>
    <col min="7439" max="7439" width="15.125" style="69" customWidth="1"/>
    <col min="7440" max="7440" width="20.5" style="69" bestFit="1" customWidth="1"/>
    <col min="7441" max="7441" width="27.875" style="69" bestFit="1" customWidth="1"/>
    <col min="7442" max="7442" width="6.875" style="69" bestFit="1" customWidth="1"/>
    <col min="7443" max="7443" width="5" style="69" bestFit="1" customWidth="1"/>
    <col min="7444" max="7444" width="8" style="69" bestFit="1" customWidth="1"/>
    <col min="7445" max="7445" width="11.875" style="69" bestFit="1" customWidth="1"/>
    <col min="7446" max="7674" width="9" style="69"/>
    <col min="7675" max="7675" width="3.875" style="69" bestFit="1" customWidth="1"/>
    <col min="7676" max="7676" width="16" style="69" bestFit="1" customWidth="1"/>
    <col min="7677" max="7677" width="16.625" style="69" bestFit="1" customWidth="1"/>
    <col min="7678" max="7678" width="13.5" style="69" bestFit="1" customWidth="1"/>
    <col min="7679" max="7680" width="10.875" style="69" bestFit="1" customWidth="1"/>
    <col min="7681" max="7681" width="6.25" style="69" bestFit="1" customWidth="1"/>
    <col min="7682" max="7682" width="8.875" style="69" bestFit="1" customWidth="1"/>
    <col min="7683" max="7683" width="13.875" style="69" bestFit="1" customWidth="1"/>
    <col min="7684" max="7684" width="13.25" style="69" bestFit="1" customWidth="1"/>
    <col min="7685" max="7685" width="16" style="69" bestFit="1" customWidth="1"/>
    <col min="7686" max="7686" width="11.625" style="69" bestFit="1" customWidth="1"/>
    <col min="7687" max="7687" width="16.875" style="69" customWidth="1"/>
    <col min="7688" max="7688" width="13.25" style="69" customWidth="1"/>
    <col min="7689" max="7689" width="18.375" style="69" bestFit="1" customWidth="1"/>
    <col min="7690" max="7690" width="15" style="69" bestFit="1" customWidth="1"/>
    <col min="7691" max="7691" width="14.75" style="69" bestFit="1" customWidth="1"/>
    <col min="7692" max="7692" width="14.625" style="69" bestFit="1" customWidth="1"/>
    <col min="7693" max="7693" width="13.75" style="69" bestFit="1" customWidth="1"/>
    <col min="7694" max="7694" width="14.25" style="69" bestFit="1" customWidth="1"/>
    <col min="7695" max="7695" width="15.125" style="69" customWidth="1"/>
    <col min="7696" max="7696" width="20.5" style="69" bestFit="1" customWidth="1"/>
    <col min="7697" max="7697" width="27.875" style="69" bestFit="1" customWidth="1"/>
    <col min="7698" max="7698" width="6.875" style="69" bestFit="1" customWidth="1"/>
    <col min="7699" max="7699" width="5" style="69" bestFit="1" customWidth="1"/>
    <col min="7700" max="7700" width="8" style="69" bestFit="1" customWidth="1"/>
    <col min="7701" max="7701" width="11.875" style="69" bestFit="1" customWidth="1"/>
    <col min="7702" max="7930" width="9" style="69"/>
    <col min="7931" max="7931" width="3.875" style="69" bestFit="1" customWidth="1"/>
    <col min="7932" max="7932" width="16" style="69" bestFit="1" customWidth="1"/>
    <col min="7933" max="7933" width="16.625" style="69" bestFit="1" customWidth="1"/>
    <col min="7934" max="7934" width="13.5" style="69" bestFit="1" customWidth="1"/>
    <col min="7935" max="7936" width="10.875" style="69" bestFit="1" customWidth="1"/>
    <col min="7937" max="7937" width="6.25" style="69" bestFit="1" customWidth="1"/>
    <col min="7938" max="7938" width="8.875" style="69" bestFit="1" customWidth="1"/>
    <col min="7939" max="7939" width="13.875" style="69" bestFit="1" customWidth="1"/>
    <col min="7940" max="7940" width="13.25" style="69" bestFit="1" customWidth="1"/>
    <col min="7941" max="7941" width="16" style="69" bestFit="1" customWidth="1"/>
    <col min="7942" max="7942" width="11.625" style="69" bestFit="1" customWidth="1"/>
    <col min="7943" max="7943" width="16.875" style="69" customWidth="1"/>
    <col min="7944" max="7944" width="13.25" style="69" customWidth="1"/>
    <col min="7945" max="7945" width="18.375" style="69" bestFit="1" customWidth="1"/>
    <col min="7946" max="7946" width="15" style="69" bestFit="1" customWidth="1"/>
    <col min="7947" max="7947" width="14.75" style="69" bestFit="1" customWidth="1"/>
    <col min="7948" max="7948" width="14.625" style="69" bestFit="1" customWidth="1"/>
    <col min="7949" max="7949" width="13.75" style="69" bestFit="1" customWidth="1"/>
    <col min="7950" max="7950" width="14.25" style="69" bestFit="1" customWidth="1"/>
    <col min="7951" max="7951" width="15.125" style="69" customWidth="1"/>
    <col min="7952" max="7952" width="20.5" style="69" bestFit="1" customWidth="1"/>
    <col min="7953" max="7953" width="27.875" style="69" bestFit="1" customWidth="1"/>
    <col min="7954" max="7954" width="6.875" style="69" bestFit="1" customWidth="1"/>
    <col min="7955" max="7955" width="5" style="69" bestFit="1" customWidth="1"/>
    <col min="7956" max="7956" width="8" style="69" bestFit="1" customWidth="1"/>
    <col min="7957" max="7957" width="11.875" style="69" bestFit="1" customWidth="1"/>
    <col min="7958" max="8186" width="9" style="69"/>
    <col min="8187" max="8187" width="3.875" style="69" bestFit="1" customWidth="1"/>
    <col min="8188" max="8188" width="16" style="69" bestFit="1" customWidth="1"/>
    <col min="8189" max="8189" width="16.625" style="69" bestFit="1" customWidth="1"/>
    <col min="8190" max="8190" width="13.5" style="69" bestFit="1" customWidth="1"/>
    <col min="8191" max="8192" width="10.875" style="69" bestFit="1" customWidth="1"/>
    <col min="8193" max="8193" width="6.25" style="69" bestFit="1" customWidth="1"/>
    <col min="8194" max="8194" width="8.875" style="69" bestFit="1" customWidth="1"/>
    <col min="8195" max="8195" width="13.875" style="69" bestFit="1" customWidth="1"/>
    <col min="8196" max="8196" width="13.25" style="69" bestFit="1" customWidth="1"/>
    <col min="8197" max="8197" width="16" style="69" bestFit="1" customWidth="1"/>
    <col min="8198" max="8198" width="11.625" style="69" bestFit="1" customWidth="1"/>
    <col min="8199" max="8199" width="16.875" style="69" customWidth="1"/>
    <col min="8200" max="8200" width="13.25" style="69" customWidth="1"/>
    <col min="8201" max="8201" width="18.375" style="69" bestFit="1" customWidth="1"/>
    <col min="8202" max="8202" width="15" style="69" bestFit="1" customWidth="1"/>
    <col min="8203" max="8203" width="14.75" style="69" bestFit="1" customWidth="1"/>
    <col min="8204" max="8204" width="14.625" style="69" bestFit="1" customWidth="1"/>
    <col min="8205" max="8205" width="13.75" style="69" bestFit="1" customWidth="1"/>
    <col min="8206" max="8206" width="14.25" style="69" bestFit="1" customWidth="1"/>
    <col min="8207" max="8207" width="15.125" style="69" customWidth="1"/>
    <col min="8208" max="8208" width="20.5" style="69" bestFit="1" customWidth="1"/>
    <col min="8209" max="8209" width="27.875" style="69" bestFit="1" customWidth="1"/>
    <col min="8210" max="8210" width="6.875" style="69" bestFit="1" customWidth="1"/>
    <col min="8211" max="8211" width="5" style="69" bestFit="1" customWidth="1"/>
    <col min="8212" max="8212" width="8" style="69" bestFit="1" customWidth="1"/>
    <col min="8213" max="8213" width="11.875" style="69" bestFit="1" customWidth="1"/>
    <col min="8214" max="8442" width="9" style="69"/>
    <col min="8443" max="8443" width="3.875" style="69" bestFit="1" customWidth="1"/>
    <col min="8444" max="8444" width="16" style="69" bestFit="1" customWidth="1"/>
    <col min="8445" max="8445" width="16.625" style="69" bestFit="1" customWidth="1"/>
    <col min="8446" max="8446" width="13.5" style="69" bestFit="1" customWidth="1"/>
    <col min="8447" max="8448" width="10.875" style="69" bestFit="1" customWidth="1"/>
    <col min="8449" max="8449" width="6.25" style="69" bestFit="1" customWidth="1"/>
    <col min="8450" max="8450" width="8.875" style="69" bestFit="1" customWidth="1"/>
    <col min="8451" max="8451" width="13.875" style="69" bestFit="1" customWidth="1"/>
    <col min="8452" max="8452" width="13.25" style="69" bestFit="1" customWidth="1"/>
    <col min="8453" max="8453" width="16" style="69" bestFit="1" customWidth="1"/>
    <col min="8454" max="8454" width="11.625" style="69" bestFit="1" customWidth="1"/>
    <col min="8455" max="8455" width="16.875" style="69" customWidth="1"/>
    <col min="8456" max="8456" width="13.25" style="69" customWidth="1"/>
    <col min="8457" max="8457" width="18.375" style="69" bestFit="1" customWidth="1"/>
    <col min="8458" max="8458" width="15" style="69" bestFit="1" customWidth="1"/>
    <col min="8459" max="8459" width="14.75" style="69" bestFit="1" customWidth="1"/>
    <col min="8460" max="8460" width="14.625" style="69" bestFit="1" customWidth="1"/>
    <col min="8461" max="8461" width="13.75" style="69" bestFit="1" customWidth="1"/>
    <col min="8462" max="8462" width="14.25" style="69" bestFit="1" customWidth="1"/>
    <col min="8463" max="8463" width="15.125" style="69" customWidth="1"/>
    <col min="8464" max="8464" width="20.5" style="69" bestFit="1" customWidth="1"/>
    <col min="8465" max="8465" width="27.875" style="69" bestFit="1" customWidth="1"/>
    <col min="8466" max="8466" width="6.875" style="69" bestFit="1" customWidth="1"/>
    <col min="8467" max="8467" width="5" style="69" bestFit="1" customWidth="1"/>
    <col min="8468" max="8468" width="8" style="69" bestFit="1" customWidth="1"/>
    <col min="8469" max="8469" width="11.875" style="69" bestFit="1" customWidth="1"/>
    <col min="8470" max="8698" width="9" style="69"/>
    <col min="8699" max="8699" width="3.875" style="69" bestFit="1" customWidth="1"/>
    <col min="8700" max="8700" width="16" style="69" bestFit="1" customWidth="1"/>
    <col min="8701" max="8701" width="16.625" style="69" bestFit="1" customWidth="1"/>
    <col min="8702" max="8702" width="13.5" style="69" bestFit="1" customWidth="1"/>
    <col min="8703" max="8704" width="10.875" style="69" bestFit="1" customWidth="1"/>
    <col min="8705" max="8705" width="6.25" style="69" bestFit="1" customWidth="1"/>
    <col min="8706" max="8706" width="8.875" style="69" bestFit="1" customWidth="1"/>
    <col min="8707" max="8707" width="13.875" style="69" bestFit="1" customWidth="1"/>
    <col min="8708" max="8708" width="13.25" style="69" bestFit="1" customWidth="1"/>
    <col min="8709" max="8709" width="16" style="69" bestFit="1" customWidth="1"/>
    <col min="8710" max="8710" width="11.625" style="69" bestFit="1" customWidth="1"/>
    <col min="8711" max="8711" width="16.875" style="69" customWidth="1"/>
    <col min="8712" max="8712" width="13.25" style="69" customWidth="1"/>
    <col min="8713" max="8713" width="18.375" style="69" bestFit="1" customWidth="1"/>
    <col min="8714" max="8714" width="15" style="69" bestFit="1" customWidth="1"/>
    <col min="8715" max="8715" width="14.75" style="69" bestFit="1" customWidth="1"/>
    <col min="8716" max="8716" width="14.625" style="69" bestFit="1" customWidth="1"/>
    <col min="8717" max="8717" width="13.75" style="69" bestFit="1" customWidth="1"/>
    <col min="8718" max="8718" width="14.25" style="69" bestFit="1" customWidth="1"/>
    <col min="8719" max="8719" width="15.125" style="69" customWidth="1"/>
    <col min="8720" max="8720" width="20.5" style="69" bestFit="1" customWidth="1"/>
    <col min="8721" max="8721" width="27.875" style="69" bestFit="1" customWidth="1"/>
    <col min="8722" max="8722" width="6.875" style="69" bestFit="1" customWidth="1"/>
    <col min="8723" max="8723" width="5" style="69" bestFit="1" customWidth="1"/>
    <col min="8724" max="8724" width="8" style="69" bestFit="1" customWidth="1"/>
    <col min="8725" max="8725" width="11.875" style="69" bestFit="1" customWidth="1"/>
    <col min="8726" max="8954" width="9" style="69"/>
    <col min="8955" max="8955" width="3.875" style="69" bestFit="1" customWidth="1"/>
    <col min="8956" max="8956" width="16" style="69" bestFit="1" customWidth="1"/>
    <col min="8957" max="8957" width="16.625" style="69" bestFit="1" customWidth="1"/>
    <col min="8958" max="8958" width="13.5" style="69" bestFit="1" customWidth="1"/>
    <col min="8959" max="8960" width="10.875" style="69" bestFit="1" customWidth="1"/>
    <col min="8961" max="8961" width="6.25" style="69" bestFit="1" customWidth="1"/>
    <col min="8962" max="8962" width="8.875" style="69" bestFit="1" customWidth="1"/>
    <col min="8963" max="8963" width="13.875" style="69" bestFit="1" customWidth="1"/>
    <col min="8964" max="8964" width="13.25" style="69" bestFit="1" customWidth="1"/>
    <col min="8965" max="8965" width="16" style="69" bestFit="1" customWidth="1"/>
    <col min="8966" max="8966" width="11.625" style="69" bestFit="1" customWidth="1"/>
    <col min="8967" max="8967" width="16.875" style="69" customWidth="1"/>
    <col min="8968" max="8968" width="13.25" style="69" customWidth="1"/>
    <col min="8969" max="8969" width="18.375" style="69" bestFit="1" customWidth="1"/>
    <col min="8970" max="8970" width="15" style="69" bestFit="1" customWidth="1"/>
    <col min="8971" max="8971" width="14.75" style="69" bestFit="1" customWidth="1"/>
    <col min="8972" max="8972" width="14.625" style="69" bestFit="1" customWidth="1"/>
    <col min="8973" max="8973" width="13.75" style="69" bestFit="1" customWidth="1"/>
    <col min="8974" max="8974" width="14.25" style="69" bestFit="1" customWidth="1"/>
    <col min="8975" max="8975" width="15.125" style="69" customWidth="1"/>
    <col min="8976" max="8976" width="20.5" style="69" bestFit="1" customWidth="1"/>
    <col min="8977" max="8977" width="27.875" style="69" bestFit="1" customWidth="1"/>
    <col min="8978" max="8978" width="6.875" style="69" bestFit="1" customWidth="1"/>
    <col min="8979" max="8979" width="5" style="69" bestFit="1" customWidth="1"/>
    <col min="8980" max="8980" width="8" style="69" bestFit="1" customWidth="1"/>
    <col min="8981" max="8981" width="11.875" style="69" bestFit="1" customWidth="1"/>
    <col min="8982" max="9210" width="9" style="69"/>
    <col min="9211" max="9211" width="3.875" style="69" bestFit="1" customWidth="1"/>
    <col min="9212" max="9212" width="16" style="69" bestFit="1" customWidth="1"/>
    <col min="9213" max="9213" width="16.625" style="69" bestFit="1" customWidth="1"/>
    <col min="9214" max="9214" width="13.5" style="69" bestFit="1" customWidth="1"/>
    <col min="9215" max="9216" width="10.875" style="69" bestFit="1" customWidth="1"/>
    <col min="9217" max="9217" width="6.25" style="69" bestFit="1" customWidth="1"/>
    <col min="9218" max="9218" width="8.875" style="69" bestFit="1" customWidth="1"/>
    <col min="9219" max="9219" width="13.875" style="69" bestFit="1" customWidth="1"/>
    <col min="9220" max="9220" width="13.25" style="69" bestFit="1" customWidth="1"/>
    <col min="9221" max="9221" width="16" style="69" bestFit="1" customWidth="1"/>
    <col min="9222" max="9222" width="11.625" style="69" bestFit="1" customWidth="1"/>
    <col min="9223" max="9223" width="16.875" style="69" customWidth="1"/>
    <col min="9224" max="9224" width="13.25" style="69" customWidth="1"/>
    <col min="9225" max="9225" width="18.375" style="69" bestFit="1" customWidth="1"/>
    <col min="9226" max="9226" width="15" style="69" bestFit="1" customWidth="1"/>
    <col min="9227" max="9227" width="14.75" style="69" bestFit="1" customWidth="1"/>
    <col min="9228" max="9228" width="14.625" style="69" bestFit="1" customWidth="1"/>
    <col min="9229" max="9229" width="13.75" style="69" bestFit="1" customWidth="1"/>
    <col min="9230" max="9230" width="14.25" style="69" bestFit="1" customWidth="1"/>
    <col min="9231" max="9231" width="15.125" style="69" customWidth="1"/>
    <col min="9232" max="9232" width="20.5" style="69" bestFit="1" customWidth="1"/>
    <col min="9233" max="9233" width="27.875" style="69" bestFit="1" customWidth="1"/>
    <col min="9234" max="9234" width="6.875" style="69" bestFit="1" customWidth="1"/>
    <col min="9235" max="9235" width="5" style="69" bestFit="1" customWidth="1"/>
    <col min="9236" max="9236" width="8" style="69" bestFit="1" customWidth="1"/>
    <col min="9237" max="9237" width="11.875" style="69" bestFit="1" customWidth="1"/>
    <col min="9238" max="9466" width="9" style="69"/>
    <col min="9467" max="9467" width="3.875" style="69" bestFit="1" customWidth="1"/>
    <col min="9468" max="9468" width="16" style="69" bestFit="1" customWidth="1"/>
    <col min="9469" max="9469" width="16.625" style="69" bestFit="1" customWidth="1"/>
    <col min="9470" max="9470" width="13.5" style="69" bestFit="1" customWidth="1"/>
    <col min="9471" max="9472" width="10.875" style="69" bestFit="1" customWidth="1"/>
    <col min="9473" max="9473" width="6.25" style="69" bestFit="1" customWidth="1"/>
    <col min="9474" max="9474" width="8.875" style="69" bestFit="1" customWidth="1"/>
    <col min="9475" max="9475" width="13.875" style="69" bestFit="1" customWidth="1"/>
    <col min="9476" max="9476" width="13.25" style="69" bestFit="1" customWidth="1"/>
    <col min="9477" max="9477" width="16" style="69" bestFit="1" customWidth="1"/>
    <col min="9478" max="9478" width="11.625" style="69" bestFit="1" customWidth="1"/>
    <col min="9479" max="9479" width="16.875" style="69" customWidth="1"/>
    <col min="9480" max="9480" width="13.25" style="69" customWidth="1"/>
    <col min="9481" max="9481" width="18.375" style="69" bestFit="1" customWidth="1"/>
    <col min="9482" max="9482" width="15" style="69" bestFit="1" customWidth="1"/>
    <col min="9483" max="9483" width="14.75" style="69" bestFit="1" customWidth="1"/>
    <col min="9484" max="9484" width="14.625" style="69" bestFit="1" customWidth="1"/>
    <col min="9485" max="9485" width="13.75" style="69" bestFit="1" customWidth="1"/>
    <col min="9486" max="9486" width="14.25" style="69" bestFit="1" customWidth="1"/>
    <col min="9487" max="9487" width="15.125" style="69" customWidth="1"/>
    <col min="9488" max="9488" width="20.5" style="69" bestFit="1" customWidth="1"/>
    <col min="9489" max="9489" width="27.875" style="69" bestFit="1" customWidth="1"/>
    <col min="9490" max="9490" width="6.875" style="69" bestFit="1" customWidth="1"/>
    <col min="9491" max="9491" width="5" style="69" bestFit="1" customWidth="1"/>
    <col min="9492" max="9492" width="8" style="69" bestFit="1" customWidth="1"/>
    <col min="9493" max="9493" width="11.875" style="69" bestFit="1" customWidth="1"/>
    <col min="9494" max="9722" width="9" style="69"/>
    <col min="9723" max="9723" width="3.875" style="69" bestFit="1" customWidth="1"/>
    <col min="9724" max="9724" width="16" style="69" bestFit="1" customWidth="1"/>
    <col min="9725" max="9725" width="16.625" style="69" bestFit="1" customWidth="1"/>
    <col min="9726" max="9726" width="13.5" style="69" bestFit="1" customWidth="1"/>
    <col min="9727" max="9728" width="10.875" style="69" bestFit="1" customWidth="1"/>
    <col min="9729" max="9729" width="6.25" style="69" bestFit="1" customWidth="1"/>
    <col min="9730" max="9730" width="8.875" style="69" bestFit="1" customWidth="1"/>
    <col min="9731" max="9731" width="13.875" style="69" bestFit="1" customWidth="1"/>
    <col min="9732" max="9732" width="13.25" style="69" bestFit="1" customWidth="1"/>
    <col min="9733" max="9733" width="16" style="69" bestFit="1" customWidth="1"/>
    <col min="9734" max="9734" width="11.625" style="69" bestFit="1" customWidth="1"/>
    <col min="9735" max="9735" width="16.875" style="69" customWidth="1"/>
    <col min="9736" max="9736" width="13.25" style="69" customWidth="1"/>
    <col min="9737" max="9737" width="18.375" style="69" bestFit="1" customWidth="1"/>
    <col min="9738" max="9738" width="15" style="69" bestFit="1" customWidth="1"/>
    <col min="9739" max="9739" width="14.75" style="69" bestFit="1" customWidth="1"/>
    <col min="9740" max="9740" width="14.625" style="69" bestFit="1" customWidth="1"/>
    <col min="9741" max="9741" width="13.75" style="69" bestFit="1" customWidth="1"/>
    <col min="9742" max="9742" width="14.25" style="69" bestFit="1" customWidth="1"/>
    <col min="9743" max="9743" width="15.125" style="69" customWidth="1"/>
    <col min="9744" max="9744" width="20.5" style="69" bestFit="1" customWidth="1"/>
    <col min="9745" max="9745" width="27.875" style="69" bestFit="1" customWidth="1"/>
    <col min="9746" max="9746" width="6.875" style="69" bestFit="1" customWidth="1"/>
    <col min="9747" max="9747" width="5" style="69" bestFit="1" customWidth="1"/>
    <col min="9748" max="9748" width="8" style="69" bestFit="1" customWidth="1"/>
    <col min="9749" max="9749" width="11.875" style="69" bestFit="1" customWidth="1"/>
    <col min="9750" max="9978" width="9" style="69"/>
    <col min="9979" max="9979" width="3.875" style="69" bestFit="1" customWidth="1"/>
    <col min="9980" max="9980" width="16" style="69" bestFit="1" customWidth="1"/>
    <col min="9981" max="9981" width="16.625" style="69" bestFit="1" customWidth="1"/>
    <col min="9982" max="9982" width="13.5" style="69" bestFit="1" customWidth="1"/>
    <col min="9983" max="9984" width="10.875" style="69" bestFit="1" customWidth="1"/>
    <col min="9985" max="9985" width="6.25" style="69" bestFit="1" customWidth="1"/>
    <col min="9986" max="9986" width="8.875" style="69" bestFit="1" customWidth="1"/>
    <col min="9987" max="9987" width="13.875" style="69" bestFit="1" customWidth="1"/>
    <col min="9988" max="9988" width="13.25" style="69" bestFit="1" customWidth="1"/>
    <col min="9989" max="9989" width="16" style="69" bestFit="1" customWidth="1"/>
    <col min="9990" max="9990" width="11.625" style="69" bestFit="1" customWidth="1"/>
    <col min="9991" max="9991" width="16.875" style="69" customWidth="1"/>
    <col min="9992" max="9992" width="13.25" style="69" customWidth="1"/>
    <col min="9993" max="9993" width="18.375" style="69" bestFit="1" customWidth="1"/>
    <col min="9994" max="9994" width="15" style="69" bestFit="1" customWidth="1"/>
    <col min="9995" max="9995" width="14.75" style="69" bestFit="1" customWidth="1"/>
    <col min="9996" max="9996" width="14.625" style="69" bestFit="1" customWidth="1"/>
    <col min="9997" max="9997" width="13.75" style="69" bestFit="1" customWidth="1"/>
    <col min="9998" max="9998" width="14.25" style="69" bestFit="1" customWidth="1"/>
    <col min="9999" max="9999" width="15.125" style="69" customWidth="1"/>
    <col min="10000" max="10000" width="20.5" style="69" bestFit="1" customWidth="1"/>
    <col min="10001" max="10001" width="27.875" style="69" bestFit="1" customWidth="1"/>
    <col min="10002" max="10002" width="6.875" style="69" bestFit="1" customWidth="1"/>
    <col min="10003" max="10003" width="5" style="69" bestFit="1" customWidth="1"/>
    <col min="10004" max="10004" width="8" style="69" bestFit="1" customWidth="1"/>
    <col min="10005" max="10005" width="11.875" style="69" bestFit="1" customWidth="1"/>
    <col min="10006" max="10234" width="9" style="69"/>
    <col min="10235" max="10235" width="3.875" style="69" bestFit="1" customWidth="1"/>
    <col min="10236" max="10236" width="16" style="69" bestFit="1" customWidth="1"/>
    <col min="10237" max="10237" width="16.625" style="69" bestFit="1" customWidth="1"/>
    <col min="10238" max="10238" width="13.5" style="69" bestFit="1" customWidth="1"/>
    <col min="10239" max="10240" width="10.875" style="69" bestFit="1" customWidth="1"/>
    <col min="10241" max="10241" width="6.25" style="69" bestFit="1" customWidth="1"/>
    <col min="10242" max="10242" width="8.875" style="69" bestFit="1" customWidth="1"/>
    <col min="10243" max="10243" width="13.875" style="69" bestFit="1" customWidth="1"/>
    <col min="10244" max="10244" width="13.25" style="69" bestFit="1" customWidth="1"/>
    <col min="10245" max="10245" width="16" style="69" bestFit="1" customWidth="1"/>
    <col min="10246" max="10246" width="11.625" style="69" bestFit="1" customWidth="1"/>
    <col min="10247" max="10247" width="16.875" style="69" customWidth="1"/>
    <col min="10248" max="10248" width="13.25" style="69" customWidth="1"/>
    <col min="10249" max="10249" width="18.375" style="69" bestFit="1" customWidth="1"/>
    <col min="10250" max="10250" width="15" style="69" bestFit="1" customWidth="1"/>
    <col min="10251" max="10251" width="14.75" style="69" bestFit="1" customWidth="1"/>
    <col min="10252" max="10252" width="14.625" style="69" bestFit="1" customWidth="1"/>
    <col min="10253" max="10253" width="13.75" style="69" bestFit="1" customWidth="1"/>
    <col min="10254" max="10254" width="14.25" style="69" bestFit="1" customWidth="1"/>
    <col min="10255" max="10255" width="15.125" style="69" customWidth="1"/>
    <col min="10256" max="10256" width="20.5" style="69" bestFit="1" customWidth="1"/>
    <col min="10257" max="10257" width="27.875" style="69" bestFit="1" customWidth="1"/>
    <col min="10258" max="10258" width="6.875" style="69" bestFit="1" customWidth="1"/>
    <col min="10259" max="10259" width="5" style="69" bestFit="1" customWidth="1"/>
    <col min="10260" max="10260" width="8" style="69" bestFit="1" customWidth="1"/>
    <col min="10261" max="10261" width="11.875" style="69" bestFit="1" customWidth="1"/>
    <col min="10262" max="10490" width="9" style="69"/>
    <col min="10491" max="10491" width="3.875" style="69" bestFit="1" customWidth="1"/>
    <col min="10492" max="10492" width="16" style="69" bestFit="1" customWidth="1"/>
    <col min="10493" max="10493" width="16.625" style="69" bestFit="1" customWidth="1"/>
    <col min="10494" max="10494" width="13.5" style="69" bestFit="1" customWidth="1"/>
    <col min="10495" max="10496" width="10.875" style="69" bestFit="1" customWidth="1"/>
    <col min="10497" max="10497" width="6.25" style="69" bestFit="1" customWidth="1"/>
    <col min="10498" max="10498" width="8.875" style="69" bestFit="1" customWidth="1"/>
    <col min="10499" max="10499" width="13.875" style="69" bestFit="1" customWidth="1"/>
    <col min="10500" max="10500" width="13.25" style="69" bestFit="1" customWidth="1"/>
    <col min="10501" max="10501" width="16" style="69" bestFit="1" customWidth="1"/>
    <col min="10502" max="10502" width="11.625" style="69" bestFit="1" customWidth="1"/>
    <col min="10503" max="10503" width="16.875" style="69" customWidth="1"/>
    <col min="10504" max="10504" width="13.25" style="69" customWidth="1"/>
    <col min="10505" max="10505" width="18.375" style="69" bestFit="1" customWidth="1"/>
    <col min="10506" max="10506" width="15" style="69" bestFit="1" customWidth="1"/>
    <col min="10507" max="10507" width="14.75" style="69" bestFit="1" customWidth="1"/>
    <col min="10508" max="10508" width="14.625" style="69" bestFit="1" customWidth="1"/>
    <col min="10509" max="10509" width="13.75" style="69" bestFit="1" customWidth="1"/>
    <col min="10510" max="10510" width="14.25" style="69" bestFit="1" customWidth="1"/>
    <col min="10511" max="10511" width="15.125" style="69" customWidth="1"/>
    <col min="10512" max="10512" width="20.5" style="69" bestFit="1" customWidth="1"/>
    <col min="10513" max="10513" width="27.875" style="69" bestFit="1" customWidth="1"/>
    <col min="10514" max="10514" width="6.875" style="69" bestFit="1" customWidth="1"/>
    <col min="10515" max="10515" width="5" style="69" bestFit="1" customWidth="1"/>
    <col min="10516" max="10516" width="8" style="69" bestFit="1" customWidth="1"/>
    <col min="10517" max="10517" width="11.875" style="69" bestFit="1" customWidth="1"/>
    <col min="10518" max="10746" width="9" style="69"/>
    <col min="10747" max="10747" width="3.875" style="69" bestFit="1" customWidth="1"/>
    <col min="10748" max="10748" width="16" style="69" bestFit="1" customWidth="1"/>
    <col min="10749" max="10749" width="16.625" style="69" bestFit="1" customWidth="1"/>
    <col min="10750" max="10750" width="13.5" style="69" bestFit="1" customWidth="1"/>
    <col min="10751" max="10752" width="10.875" style="69" bestFit="1" customWidth="1"/>
    <col min="10753" max="10753" width="6.25" style="69" bestFit="1" customWidth="1"/>
    <col min="10754" max="10754" width="8.875" style="69" bestFit="1" customWidth="1"/>
    <col min="10755" max="10755" width="13.875" style="69" bestFit="1" customWidth="1"/>
    <col min="10756" max="10756" width="13.25" style="69" bestFit="1" customWidth="1"/>
    <col min="10757" max="10757" width="16" style="69" bestFit="1" customWidth="1"/>
    <col min="10758" max="10758" width="11.625" style="69" bestFit="1" customWidth="1"/>
    <col min="10759" max="10759" width="16.875" style="69" customWidth="1"/>
    <col min="10760" max="10760" width="13.25" style="69" customWidth="1"/>
    <col min="10761" max="10761" width="18.375" style="69" bestFit="1" customWidth="1"/>
    <col min="10762" max="10762" width="15" style="69" bestFit="1" customWidth="1"/>
    <col min="10763" max="10763" width="14.75" style="69" bestFit="1" customWidth="1"/>
    <col min="10764" max="10764" width="14.625" style="69" bestFit="1" customWidth="1"/>
    <col min="10765" max="10765" width="13.75" style="69" bestFit="1" customWidth="1"/>
    <col min="10766" max="10766" width="14.25" style="69" bestFit="1" customWidth="1"/>
    <col min="10767" max="10767" width="15.125" style="69" customWidth="1"/>
    <col min="10768" max="10768" width="20.5" style="69" bestFit="1" customWidth="1"/>
    <col min="10769" max="10769" width="27.875" style="69" bestFit="1" customWidth="1"/>
    <col min="10770" max="10770" width="6.875" style="69" bestFit="1" customWidth="1"/>
    <col min="10771" max="10771" width="5" style="69" bestFit="1" customWidth="1"/>
    <col min="10772" max="10772" width="8" style="69" bestFit="1" customWidth="1"/>
    <col min="10773" max="10773" width="11.875" style="69" bestFit="1" customWidth="1"/>
    <col min="10774" max="11002" width="9" style="69"/>
    <col min="11003" max="11003" width="3.875" style="69" bestFit="1" customWidth="1"/>
    <col min="11004" max="11004" width="16" style="69" bestFit="1" customWidth="1"/>
    <col min="11005" max="11005" width="16.625" style="69" bestFit="1" customWidth="1"/>
    <col min="11006" max="11006" width="13.5" style="69" bestFit="1" customWidth="1"/>
    <col min="11007" max="11008" width="10.875" style="69" bestFit="1" customWidth="1"/>
    <col min="11009" max="11009" width="6.25" style="69" bestFit="1" customWidth="1"/>
    <col min="11010" max="11010" width="8.875" style="69" bestFit="1" customWidth="1"/>
    <col min="11011" max="11011" width="13.875" style="69" bestFit="1" customWidth="1"/>
    <col min="11012" max="11012" width="13.25" style="69" bestFit="1" customWidth="1"/>
    <col min="11013" max="11013" width="16" style="69" bestFit="1" customWidth="1"/>
    <col min="11014" max="11014" width="11.625" style="69" bestFit="1" customWidth="1"/>
    <col min="11015" max="11015" width="16.875" style="69" customWidth="1"/>
    <col min="11016" max="11016" width="13.25" style="69" customWidth="1"/>
    <col min="11017" max="11017" width="18.375" style="69" bestFit="1" customWidth="1"/>
    <col min="11018" max="11018" width="15" style="69" bestFit="1" customWidth="1"/>
    <col min="11019" max="11019" width="14.75" style="69" bestFit="1" customWidth="1"/>
    <col min="11020" max="11020" width="14.625" style="69" bestFit="1" customWidth="1"/>
    <col min="11021" max="11021" width="13.75" style="69" bestFit="1" customWidth="1"/>
    <col min="11022" max="11022" width="14.25" style="69" bestFit="1" customWidth="1"/>
    <col min="11023" max="11023" width="15.125" style="69" customWidth="1"/>
    <col min="11024" max="11024" width="20.5" style="69" bestFit="1" customWidth="1"/>
    <col min="11025" max="11025" width="27.875" style="69" bestFit="1" customWidth="1"/>
    <col min="11026" max="11026" width="6.875" style="69" bestFit="1" customWidth="1"/>
    <col min="11027" max="11027" width="5" style="69" bestFit="1" customWidth="1"/>
    <col min="11028" max="11028" width="8" style="69" bestFit="1" customWidth="1"/>
    <col min="11029" max="11029" width="11.875" style="69" bestFit="1" customWidth="1"/>
    <col min="11030" max="11258" width="9" style="69"/>
    <col min="11259" max="11259" width="3.875" style="69" bestFit="1" customWidth="1"/>
    <col min="11260" max="11260" width="16" style="69" bestFit="1" customWidth="1"/>
    <col min="11261" max="11261" width="16.625" style="69" bestFit="1" customWidth="1"/>
    <col min="11262" max="11262" width="13.5" style="69" bestFit="1" customWidth="1"/>
    <col min="11263" max="11264" width="10.875" style="69" bestFit="1" customWidth="1"/>
    <col min="11265" max="11265" width="6.25" style="69" bestFit="1" customWidth="1"/>
    <col min="11266" max="11266" width="8.875" style="69" bestFit="1" customWidth="1"/>
    <col min="11267" max="11267" width="13.875" style="69" bestFit="1" customWidth="1"/>
    <col min="11268" max="11268" width="13.25" style="69" bestFit="1" customWidth="1"/>
    <col min="11269" max="11269" width="16" style="69" bestFit="1" customWidth="1"/>
    <col min="11270" max="11270" width="11.625" style="69" bestFit="1" customWidth="1"/>
    <col min="11271" max="11271" width="16.875" style="69" customWidth="1"/>
    <col min="11272" max="11272" width="13.25" style="69" customWidth="1"/>
    <col min="11273" max="11273" width="18.375" style="69" bestFit="1" customWidth="1"/>
    <col min="11274" max="11274" width="15" style="69" bestFit="1" customWidth="1"/>
    <col min="11275" max="11275" width="14.75" style="69" bestFit="1" customWidth="1"/>
    <col min="11276" max="11276" width="14.625" style="69" bestFit="1" customWidth="1"/>
    <col min="11277" max="11277" width="13.75" style="69" bestFit="1" customWidth="1"/>
    <col min="11278" max="11278" width="14.25" style="69" bestFit="1" customWidth="1"/>
    <col min="11279" max="11279" width="15.125" style="69" customWidth="1"/>
    <col min="11280" max="11280" width="20.5" style="69" bestFit="1" customWidth="1"/>
    <col min="11281" max="11281" width="27.875" style="69" bestFit="1" customWidth="1"/>
    <col min="11282" max="11282" width="6.875" style="69" bestFit="1" customWidth="1"/>
    <col min="11283" max="11283" width="5" style="69" bestFit="1" customWidth="1"/>
    <col min="11284" max="11284" width="8" style="69" bestFit="1" customWidth="1"/>
    <col min="11285" max="11285" width="11.875" style="69" bestFit="1" customWidth="1"/>
    <col min="11286" max="11514" width="9" style="69"/>
    <col min="11515" max="11515" width="3.875" style="69" bestFit="1" customWidth="1"/>
    <col min="11516" max="11516" width="16" style="69" bestFit="1" customWidth="1"/>
    <col min="11517" max="11517" width="16.625" style="69" bestFit="1" customWidth="1"/>
    <col min="11518" max="11518" width="13.5" style="69" bestFit="1" customWidth="1"/>
    <col min="11519" max="11520" width="10.875" style="69" bestFit="1" customWidth="1"/>
    <col min="11521" max="11521" width="6.25" style="69" bestFit="1" customWidth="1"/>
    <col min="11522" max="11522" width="8.875" style="69" bestFit="1" customWidth="1"/>
    <col min="11523" max="11523" width="13.875" style="69" bestFit="1" customWidth="1"/>
    <col min="11524" max="11524" width="13.25" style="69" bestFit="1" customWidth="1"/>
    <col min="11525" max="11525" width="16" style="69" bestFit="1" customWidth="1"/>
    <col min="11526" max="11526" width="11.625" style="69" bestFit="1" customWidth="1"/>
    <col min="11527" max="11527" width="16.875" style="69" customWidth="1"/>
    <col min="11528" max="11528" width="13.25" style="69" customWidth="1"/>
    <col min="11529" max="11529" width="18.375" style="69" bestFit="1" customWidth="1"/>
    <col min="11530" max="11530" width="15" style="69" bestFit="1" customWidth="1"/>
    <col min="11531" max="11531" width="14.75" style="69" bestFit="1" customWidth="1"/>
    <col min="11532" max="11532" width="14.625" style="69" bestFit="1" customWidth="1"/>
    <col min="11533" max="11533" width="13.75" style="69" bestFit="1" customWidth="1"/>
    <col min="11534" max="11534" width="14.25" style="69" bestFit="1" customWidth="1"/>
    <col min="11535" max="11535" width="15.125" style="69" customWidth="1"/>
    <col min="11536" max="11536" width="20.5" style="69" bestFit="1" customWidth="1"/>
    <col min="11537" max="11537" width="27.875" style="69" bestFit="1" customWidth="1"/>
    <col min="11538" max="11538" width="6.875" style="69" bestFit="1" customWidth="1"/>
    <col min="11539" max="11539" width="5" style="69" bestFit="1" customWidth="1"/>
    <col min="11540" max="11540" width="8" style="69" bestFit="1" customWidth="1"/>
    <col min="11541" max="11541" width="11.875" style="69" bestFit="1" customWidth="1"/>
    <col min="11542" max="11770" width="9" style="69"/>
    <col min="11771" max="11771" width="3.875" style="69" bestFit="1" customWidth="1"/>
    <col min="11772" max="11772" width="16" style="69" bestFit="1" customWidth="1"/>
    <col min="11773" max="11773" width="16.625" style="69" bestFit="1" customWidth="1"/>
    <col min="11774" max="11774" width="13.5" style="69" bestFit="1" customWidth="1"/>
    <col min="11775" max="11776" width="10.875" style="69" bestFit="1" customWidth="1"/>
    <col min="11777" max="11777" width="6.25" style="69" bestFit="1" customWidth="1"/>
    <col min="11778" max="11778" width="8.875" style="69" bestFit="1" customWidth="1"/>
    <col min="11779" max="11779" width="13.875" style="69" bestFit="1" customWidth="1"/>
    <col min="11780" max="11780" width="13.25" style="69" bestFit="1" customWidth="1"/>
    <col min="11781" max="11781" width="16" style="69" bestFit="1" customWidth="1"/>
    <col min="11782" max="11782" width="11.625" style="69" bestFit="1" customWidth="1"/>
    <col min="11783" max="11783" width="16.875" style="69" customWidth="1"/>
    <col min="11784" max="11784" width="13.25" style="69" customWidth="1"/>
    <col min="11785" max="11785" width="18.375" style="69" bestFit="1" customWidth="1"/>
    <col min="11786" max="11786" width="15" style="69" bestFit="1" customWidth="1"/>
    <col min="11787" max="11787" width="14.75" style="69" bestFit="1" customWidth="1"/>
    <col min="11788" max="11788" width="14.625" style="69" bestFit="1" customWidth="1"/>
    <col min="11789" max="11789" width="13.75" style="69" bestFit="1" customWidth="1"/>
    <col min="11790" max="11790" width="14.25" style="69" bestFit="1" customWidth="1"/>
    <col min="11791" max="11791" width="15.125" style="69" customWidth="1"/>
    <col min="11792" max="11792" width="20.5" style="69" bestFit="1" customWidth="1"/>
    <col min="11793" max="11793" width="27.875" style="69" bestFit="1" customWidth="1"/>
    <col min="11794" max="11794" width="6.875" style="69" bestFit="1" customWidth="1"/>
    <col min="11795" max="11795" width="5" style="69" bestFit="1" customWidth="1"/>
    <col min="11796" max="11796" width="8" style="69" bestFit="1" customWidth="1"/>
    <col min="11797" max="11797" width="11.875" style="69" bestFit="1" customWidth="1"/>
    <col min="11798" max="12026" width="9" style="69"/>
    <col min="12027" max="12027" width="3.875" style="69" bestFit="1" customWidth="1"/>
    <col min="12028" max="12028" width="16" style="69" bestFit="1" customWidth="1"/>
    <col min="12029" max="12029" width="16.625" style="69" bestFit="1" customWidth="1"/>
    <col min="12030" max="12030" width="13.5" style="69" bestFit="1" customWidth="1"/>
    <col min="12031" max="12032" width="10.875" style="69" bestFit="1" customWidth="1"/>
    <col min="12033" max="12033" width="6.25" style="69" bestFit="1" customWidth="1"/>
    <col min="12034" max="12034" width="8.875" style="69" bestFit="1" customWidth="1"/>
    <col min="12035" max="12035" width="13.875" style="69" bestFit="1" customWidth="1"/>
    <col min="12036" max="12036" width="13.25" style="69" bestFit="1" customWidth="1"/>
    <col min="12037" max="12037" width="16" style="69" bestFit="1" customWidth="1"/>
    <col min="12038" max="12038" width="11.625" style="69" bestFit="1" customWidth="1"/>
    <col min="12039" max="12039" width="16.875" style="69" customWidth="1"/>
    <col min="12040" max="12040" width="13.25" style="69" customWidth="1"/>
    <col min="12041" max="12041" width="18.375" style="69" bestFit="1" customWidth="1"/>
    <col min="12042" max="12042" width="15" style="69" bestFit="1" customWidth="1"/>
    <col min="12043" max="12043" width="14.75" style="69" bestFit="1" customWidth="1"/>
    <col min="12044" max="12044" width="14.625" style="69" bestFit="1" customWidth="1"/>
    <col min="12045" max="12045" width="13.75" style="69" bestFit="1" customWidth="1"/>
    <col min="12046" max="12046" width="14.25" style="69" bestFit="1" customWidth="1"/>
    <col min="12047" max="12047" width="15.125" style="69" customWidth="1"/>
    <col min="12048" max="12048" width="20.5" style="69" bestFit="1" customWidth="1"/>
    <col min="12049" max="12049" width="27.875" style="69" bestFit="1" customWidth="1"/>
    <col min="12050" max="12050" width="6.875" style="69" bestFit="1" customWidth="1"/>
    <col min="12051" max="12051" width="5" style="69" bestFit="1" customWidth="1"/>
    <col min="12052" max="12052" width="8" style="69" bestFit="1" customWidth="1"/>
    <col min="12053" max="12053" width="11.875" style="69" bestFit="1" customWidth="1"/>
    <col min="12054" max="12282" width="9" style="69"/>
    <col min="12283" max="12283" width="3.875" style="69" bestFit="1" customWidth="1"/>
    <col min="12284" max="12284" width="16" style="69" bestFit="1" customWidth="1"/>
    <col min="12285" max="12285" width="16.625" style="69" bestFit="1" customWidth="1"/>
    <col min="12286" max="12286" width="13.5" style="69" bestFit="1" customWidth="1"/>
    <col min="12287" max="12288" width="10.875" style="69" bestFit="1" customWidth="1"/>
    <col min="12289" max="12289" width="6.25" style="69" bestFit="1" customWidth="1"/>
    <col min="12290" max="12290" width="8.875" style="69" bestFit="1" customWidth="1"/>
    <col min="12291" max="12291" width="13.875" style="69" bestFit="1" customWidth="1"/>
    <col min="12292" max="12292" width="13.25" style="69" bestFit="1" customWidth="1"/>
    <col min="12293" max="12293" width="16" style="69" bestFit="1" customWidth="1"/>
    <col min="12294" max="12294" width="11.625" style="69" bestFit="1" customWidth="1"/>
    <col min="12295" max="12295" width="16.875" style="69" customWidth="1"/>
    <col min="12296" max="12296" width="13.25" style="69" customWidth="1"/>
    <col min="12297" max="12297" width="18.375" style="69" bestFit="1" customWidth="1"/>
    <col min="12298" max="12298" width="15" style="69" bestFit="1" customWidth="1"/>
    <col min="12299" max="12299" width="14.75" style="69" bestFit="1" customWidth="1"/>
    <col min="12300" max="12300" width="14.625" style="69" bestFit="1" customWidth="1"/>
    <col min="12301" max="12301" width="13.75" style="69" bestFit="1" customWidth="1"/>
    <col min="12302" max="12302" width="14.25" style="69" bestFit="1" customWidth="1"/>
    <col min="12303" max="12303" width="15.125" style="69" customWidth="1"/>
    <col min="12304" max="12304" width="20.5" style="69" bestFit="1" customWidth="1"/>
    <col min="12305" max="12305" width="27.875" style="69" bestFit="1" customWidth="1"/>
    <col min="12306" max="12306" width="6.875" style="69" bestFit="1" customWidth="1"/>
    <col min="12307" max="12307" width="5" style="69" bestFit="1" customWidth="1"/>
    <col min="12308" max="12308" width="8" style="69" bestFit="1" customWidth="1"/>
    <col min="12309" max="12309" width="11.875" style="69" bestFit="1" customWidth="1"/>
    <col min="12310" max="12538" width="9" style="69"/>
    <col min="12539" max="12539" width="3.875" style="69" bestFit="1" customWidth="1"/>
    <col min="12540" max="12540" width="16" style="69" bestFit="1" customWidth="1"/>
    <col min="12541" max="12541" width="16.625" style="69" bestFit="1" customWidth="1"/>
    <col min="12542" max="12542" width="13.5" style="69" bestFit="1" customWidth="1"/>
    <col min="12543" max="12544" width="10.875" style="69" bestFit="1" customWidth="1"/>
    <col min="12545" max="12545" width="6.25" style="69" bestFit="1" customWidth="1"/>
    <col min="12546" max="12546" width="8.875" style="69" bestFit="1" customWidth="1"/>
    <col min="12547" max="12547" width="13.875" style="69" bestFit="1" customWidth="1"/>
    <col min="12548" max="12548" width="13.25" style="69" bestFit="1" customWidth="1"/>
    <col min="12549" max="12549" width="16" style="69" bestFit="1" customWidth="1"/>
    <col min="12550" max="12550" width="11.625" style="69" bestFit="1" customWidth="1"/>
    <col min="12551" max="12551" width="16.875" style="69" customWidth="1"/>
    <col min="12552" max="12552" width="13.25" style="69" customWidth="1"/>
    <col min="12553" max="12553" width="18.375" style="69" bestFit="1" customWidth="1"/>
    <col min="12554" max="12554" width="15" style="69" bestFit="1" customWidth="1"/>
    <col min="12555" max="12555" width="14.75" style="69" bestFit="1" customWidth="1"/>
    <col min="12556" max="12556" width="14.625" style="69" bestFit="1" customWidth="1"/>
    <col min="12557" max="12557" width="13.75" style="69" bestFit="1" customWidth="1"/>
    <col min="12558" max="12558" width="14.25" style="69" bestFit="1" customWidth="1"/>
    <col min="12559" max="12559" width="15.125" style="69" customWidth="1"/>
    <col min="12560" max="12560" width="20.5" style="69" bestFit="1" customWidth="1"/>
    <col min="12561" max="12561" width="27.875" style="69" bestFit="1" customWidth="1"/>
    <col min="12562" max="12562" width="6.875" style="69" bestFit="1" customWidth="1"/>
    <col min="12563" max="12563" width="5" style="69" bestFit="1" customWidth="1"/>
    <col min="12564" max="12564" width="8" style="69" bestFit="1" customWidth="1"/>
    <col min="12565" max="12565" width="11.875" style="69" bestFit="1" customWidth="1"/>
    <col min="12566" max="12794" width="9" style="69"/>
    <col min="12795" max="12795" width="3.875" style="69" bestFit="1" customWidth="1"/>
    <col min="12796" max="12796" width="16" style="69" bestFit="1" customWidth="1"/>
    <col min="12797" max="12797" width="16.625" style="69" bestFit="1" customWidth="1"/>
    <col min="12798" max="12798" width="13.5" style="69" bestFit="1" customWidth="1"/>
    <col min="12799" max="12800" width="10.875" style="69" bestFit="1" customWidth="1"/>
    <col min="12801" max="12801" width="6.25" style="69" bestFit="1" customWidth="1"/>
    <col min="12802" max="12802" width="8.875" style="69" bestFit="1" customWidth="1"/>
    <col min="12803" max="12803" width="13.875" style="69" bestFit="1" customWidth="1"/>
    <col min="12804" max="12804" width="13.25" style="69" bestFit="1" customWidth="1"/>
    <col min="12805" max="12805" width="16" style="69" bestFit="1" customWidth="1"/>
    <col min="12806" max="12806" width="11.625" style="69" bestFit="1" customWidth="1"/>
    <col min="12807" max="12807" width="16.875" style="69" customWidth="1"/>
    <col min="12808" max="12808" width="13.25" style="69" customWidth="1"/>
    <col min="12809" max="12809" width="18.375" style="69" bestFit="1" customWidth="1"/>
    <col min="12810" max="12810" width="15" style="69" bestFit="1" customWidth="1"/>
    <col min="12811" max="12811" width="14.75" style="69" bestFit="1" customWidth="1"/>
    <col min="12812" max="12812" width="14.625" style="69" bestFit="1" customWidth="1"/>
    <col min="12813" max="12813" width="13.75" style="69" bestFit="1" customWidth="1"/>
    <col min="12814" max="12814" width="14.25" style="69" bestFit="1" customWidth="1"/>
    <col min="12815" max="12815" width="15.125" style="69" customWidth="1"/>
    <col min="12816" max="12816" width="20.5" style="69" bestFit="1" customWidth="1"/>
    <col min="12817" max="12817" width="27.875" style="69" bestFit="1" customWidth="1"/>
    <col min="12818" max="12818" width="6.875" style="69" bestFit="1" customWidth="1"/>
    <col min="12819" max="12819" width="5" style="69" bestFit="1" customWidth="1"/>
    <col min="12820" max="12820" width="8" style="69" bestFit="1" customWidth="1"/>
    <col min="12821" max="12821" width="11.875" style="69" bestFit="1" customWidth="1"/>
    <col min="12822" max="13050" width="9" style="69"/>
    <col min="13051" max="13051" width="3.875" style="69" bestFit="1" customWidth="1"/>
    <col min="13052" max="13052" width="16" style="69" bestFit="1" customWidth="1"/>
    <col min="13053" max="13053" width="16.625" style="69" bestFit="1" customWidth="1"/>
    <col min="13054" max="13054" width="13.5" style="69" bestFit="1" customWidth="1"/>
    <col min="13055" max="13056" width="10.875" style="69" bestFit="1" customWidth="1"/>
    <col min="13057" max="13057" width="6.25" style="69" bestFit="1" customWidth="1"/>
    <col min="13058" max="13058" width="8.875" style="69" bestFit="1" customWidth="1"/>
    <col min="13059" max="13059" width="13.875" style="69" bestFit="1" customWidth="1"/>
    <col min="13060" max="13060" width="13.25" style="69" bestFit="1" customWidth="1"/>
    <col min="13061" max="13061" width="16" style="69" bestFit="1" customWidth="1"/>
    <col min="13062" max="13062" width="11.625" style="69" bestFit="1" customWidth="1"/>
    <col min="13063" max="13063" width="16.875" style="69" customWidth="1"/>
    <col min="13064" max="13064" width="13.25" style="69" customWidth="1"/>
    <col min="13065" max="13065" width="18.375" style="69" bestFit="1" customWidth="1"/>
    <col min="13066" max="13066" width="15" style="69" bestFit="1" customWidth="1"/>
    <col min="13067" max="13067" width="14.75" style="69" bestFit="1" customWidth="1"/>
    <col min="13068" max="13068" width="14.625" style="69" bestFit="1" customWidth="1"/>
    <col min="13069" max="13069" width="13.75" style="69" bestFit="1" customWidth="1"/>
    <col min="13070" max="13070" width="14.25" style="69" bestFit="1" customWidth="1"/>
    <col min="13071" max="13071" width="15.125" style="69" customWidth="1"/>
    <col min="13072" max="13072" width="20.5" style="69" bestFit="1" customWidth="1"/>
    <col min="13073" max="13073" width="27.875" style="69" bestFit="1" customWidth="1"/>
    <col min="13074" max="13074" width="6.875" style="69" bestFit="1" customWidth="1"/>
    <col min="13075" max="13075" width="5" style="69" bestFit="1" customWidth="1"/>
    <col min="13076" max="13076" width="8" style="69" bestFit="1" customWidth="1"/>
    <col min="13077" max="13077" width="11.875" style="69" bestFit="1" customWidth="1"/>
    <col min="13078" max="13306" width="9" style="69"/>
    <col min="13307" max="13307" width="3.875" style="69" bestFit="1" customWidth="1"/>
    <col min="13308" max="13308" width="16" style="69" bestFit="1" customWidth="1"/>
    <col min="13309" max="13309" width="16.625" style="69" bestFit="1" customWidth="1"/>
    <col min="13310" max="13310" width="13.5" style="69" bestFit="1" customWidth="1"/>
    <col min="13311" max="13312" width="10.875" style="69" bestFit="1" customWidth="1"/>
    <col min="13313" max="13313" width="6.25" style="69" bestFit="1" customWidth="1"/>
    <col min="13314" max="13314" width="8.875" style="69" bestFit="1" customWidth="1"/>
    <col min="13315" max="13315" width="13.875" style="69" bestFit="1" customWidth="1"/>
    <col min="13316" max="13316" width="13.25" style="69" bestFit="1" customWidth="1"/>
    <col min="13317" max="13317" width="16" style="69" bestFit="1" customWidth="1"/>
    <col min="13318" max="13318" width="11.625" style="69" bestFit="1" customWidth="1"/>
    <col min="13319" max="13319" width="16.875" style="69" customWidth="1"/>
    <col min="13320" max="13320" width="13.25" style="69" customWidth="1"/>
    <col min="13321" max="13321" width="18.375" style="69" bestFit="1" customWidth="1"/>
    <col min="13322" max="13322" width="15" style="69" bestFit="1" customWidth="1"/>
    <col min="13323" max="13323" width="14.75" style="69" bestFit="1" customWidth="1"/>
    <col min="13324" max="13324" width="14.625" style="69" bestFit="1" customWidth="1"/>
    <col min="13325" max="13325" width="13.75" style="69" bestFit="1" customWidth="1"/>
    <col min="13326" max="13326" width="14.25" style="69" bestFit="1" customWidth="1"/>
    <col min="13327" max="13327" width="15.125" style="69" customWidth="1"/>
    <col min="13328" max="13328" width="20.5" style="69" bestFit="1" customWidth="1"/>
    <col min="13329" max="13329" width="27.875" style="69" bestFit="1" customWidth="1"/>
    <col min="13330" max="13330" width="6.875" style="69" bestFit="1" customWidth="1"/>
    <col min="13331" max="13331" width="5" style="69" bestFit="1" customWidth="1"/>
    <col min="13332" max="13332" width="8" style="69" bestFit="1" customWidth="1"/>
    <col min="13333" max="13333" width="11.875" style="69" bestFit="1" customWidth="1"/>
    <col min="13334" max="13562" width="9" style="69"/>
    <col min="13563" max="13563" width="3.875" style="69" bestFit="1" customWidth="1"/>
    <col min="13564" max="13564" width="16" style="69" bestFit="1" customWidth="1"/>
    <col min="13565" max="13565" width="16.625" style="69" bestFit="1" customWidth="1"/>
    <col min="13566" max="13566" width="13.5" style="69" bestFit="1" customWidth="1"/>
    <col min="13567" max="13568" width="10.875" style="69" bestFit="1" customWidth="1"/>
    <col min="13569" max="13569" width="6.25" style="69" bestFit="1" customWidth="1"/>
    <col min="13570" max="13570" width="8.875" style="69" bestFit="1" customWidth="1"/>
    <col min="13571" max="13571" width="13.875" style="69" bestFit="1" customWidth="1"/>
    <col min="13572" max="13572" width="13.25" style="69" bestFit="1" customWidth="1"/>
    <col min="13573" max="13573" width="16" style="69" bestFit="1" customWidth="1"/>
    <col min="13574" max="13574" width="11.625" style="69" bestFit="1" customWidth="1"/>
    <col min="13575" max="13575" width="16.875" style="69" customWidth="1"/>
    <col min="13576" max="13576" width="13.25" style="69" customWidth="1"/>
    <col min="13577" max="13577" width="18.375" style="69" bestFit="1" customWidth="1"/>
    <col min="13578" max="13578" width="15" style="69" bestFit="1" customWidth="1"/>
    <col min="13579" max="13579" width="14.75" style="69" bestFit="1" customWidth="1"/>
    <col min="13580" max="13580" width="14.625" style="69" bestFit="1" customWidth="1"/>
    <col min="13581" max="13581" width="13.75" style="69" bestFit="1" customWidth="1"/>
    <col min="13582" max="13582" width="14.25" style="69" bestFit="1" customWidth="1"/>
    <col min="13583" max="13583" width="15.125" style="69" customWidth="1"/>
    <col min="13584" max="13584" width="20.5" style="69" bestFit="1" customWidth="1"/>
    <col min="13585" max="13585" width="27.875" style="69" bestFit="1" customWidth="1"/>
    <col min="13586" max="13586" width="6.875" style="69" bestFit="1" customWidth="1"/>
    <col min="13587" max="13587" width="5" style="69" bestFit="1" customWidth="1"/>
    <col min="13588" max="13588" width="8" style="69" bestFit="1" customWidth="1"/>
    <col min="13589" max="13589" width="11.875" style="69" bestFit="1" customWidth="1"/>
    <col min="13590" max="13818" width="9" style="69"/>
    <col min="13819" max="13819" width="3.875" style="69" bestFit="1" customWidth="1"/>
    <col min="13820" max="13820" width="16" style="69" bestFit="1" customWidth="1"/>
    <col min="13821" max="13821" width="16.625" style="69" bestFit="1" customWidth="1"/>
    <col min="13822" max="13822" width="13.5" style="69" bestFit="1" customWidth="1"/>
    <col min="13823" max="13824" width="10.875" style="69" bestFit="1" customWidth="1"/>
    <col min="13825" max="13825" width="6.25" style="69" bestFit="1" customWidth="1"/>
    <col min="13826" max="13826" width="8.875" style="69" bestFit="1" customWidth="1"/>
    <col min="13827" max="13827" width="13.875" style="69" bestFit="1" customWidth="1"/>
    <col min="13828" max="13828" width="13.25" style="69" bestFit="1" customWidth="1"/>
    <col min="13829" max="13829" width="16" style="69" bestFit="1" customWidth="1"/>
    <col min="13830" max="13830" width="11.625" style="69" bestFit="1" customWidth="1"/>
    <col min="13831" max="13831" width="16.875" style="69" customWidth="1"/>
    <col min="13832" max="13832" width="13.25" style="69" customWidth="1"/>
    <col min="13833" max="13833" width="18.375" style="69" bestFit="1" customWidth="1"/>
    <col min="13834" max="13834" width="15" style="69" bestFit="1" customWidth="1"/>
    <col min="13835" max="13835" width="14.75" style="69" bestFit="1" customWidth="1"/>
    <col min="13836" max="13836" width="14.625" style="69" bestFit="1" customWidth="1"/>
    <col min="13837" max="13837" width="13.75" style="69" bestFit="1" customWidth="1"/>
    <col min="13838" max="13838" width="14.25" style="69" bestFit="1" customWidth="1"/>
    <col min="13839" max="13839" width="15.125" style="69" customWidth="1"/>
    <col min="13840" max="13840" width="20.5" style="69" bestFit="1" customWidth="1"/>
    <col min="13841" max="13841" width="27.875" style="69" bestFit="1" customWidth="1"/>
    <col min="13842" max="13842" width="6.875" style="69" bestFit="1" customWidth="1"/>
    <col min="13843" max="13843" width="5" style="69" bestFit="1" customWidth="1"/>
    <col min="13844" max="13844" width="8" style="69" bestFit="1" customWidth="1"/>
    <col min="13845" max="13845" width="11.875" style="69" bestFit="1" customWidth="1"/>
    <col min="13846" max="14074" width="9" style="69"/>
    <col min="14075" max="14075" width="3.875" style="69" bestFit="1" customWidth="1"/>
    <col min="14076" max="14076" width="16" style="69" bestFit="1" customWidth="1"/>
    <col min="14077" max="14077" width="16.625" style="69" bestFit="1" customWidth="1"/>
    <col min="14078" max="14078" width="13.5" style="69" bestFit="1" customWidth="1"/>
    <col min="14079" max="14080" width="10.875" style="69" bestFit="1" customWidth="1"/>
    <col min="14081" max="14081" width="6.25" style="69" bestFit="1" customWidth="1"/>
    <col min="14082" max="14082" width="8.875" style="69" bestFit="1" customWidth="1"/>
    <col min="14083" max="14083" width="13.875" style="69" bestFit="1" customWidth="1"/>
    <col min="14084" max="14084" width="13.25" style="69" bestFit="1" customWidth="1"/>
    <col min="14085" max="14085" width="16" style="69" bestFit="1" customWidth="1"/>
    <col min="14086" max="14086" width="11.625" style="69" bestFit="1" customWidth="1"/>
    <col min="14087" max="14087" width="16.875" style="69" customWidth="1"/>
    <col min="14088" max="14088" width="13.25" style="69" customWidth="1"/>
    <col min="14089" max="14089" width="18.375" style="69" bestFit="1" customWidth="1"/>
    <col min="14090" max="14090" width="15" style="69" bestFit="1" customWidth="1"/>
    <col min="14091" max="14091" width="14.75" style="69" bestFit="1" customWidth="1"/>
    <col min="14092" max="14092" width="14.625" style="69" bestFit="1" customWidth="1"/>
    <col min="14093" max="14093" width="13.75" style="69" bestFit="1" customWidth="1"/>
    <col min="14094" max="14094" width="14.25" style="69" bestFit="1" customWidth="1"/>
    <col min="14095" max="14095" width="15.125" style="69" customWidth="1"/>
    <col min="14096" max="14096" width="20.5" style="69" bestFit="1" customWidth="1"/>
    <col min="14097" max="14097" width="27.875" style="69" bestFit="1" customWidth="1"/>
    <col min="14098" max="14098" width="6.875" style="69" bestFit="1" customWidth="1"/>
    <col min="14099" max="14099" width="5" style="69" bestFit="1" customWidth="1"/>
    <col min="14100" max="14100" width="8" style="69" bestFit="1" customWidth="1"/>
    <col min="14101" max="14101" width="11.875" style="69" bestFit="1" customWidth="1"/>
    <col min="14102" max="14330" width="9" style="69"/>
    <col min="14331" max="14331" width="3.875" style="69" bestFit="1" customWidth="1"/>
    <col min="14332" max="14332" width="16" style="69" bestFit="1" customWidth="1"/>
    <col min="14333" max="14333" width="16.625" style="69" bestFit="1" customWidth="1"/>
    <col min="14334" max="14334" width="13.5" style="69" bestFit="1" customWidth="1"/>
    <col min="14335" max="14336" width="10.875" style="69" bestFit="1" customWidth="1"/>
    <col min="14337" max="14337" width="6.25" style="69" bestFit="1" customWidth="1"/>
    <col min="14338" max="14338" width="8.875" style="69" bestFit="1" customWidth="1"/>
    <col min="14339" max="14339" width="13.875" style="69" bestFit="1" customWidth="1"/>
    <col min="14340" max="14340" width="13.25" style="69" bestFit="1" customWidth="1"/>
    <col min="14341" max="14341" width="16" style="69" bestFit="1" customWidth="1"/>
    <col min="14342" max="14342" width="11.625" style="69" bestFit="1" customWidth="1"/>
    <col min="14343" max="14343" width="16.875" style="69" customWidth="1"/>
    <col min="14344" max="14344" width="13.25" style="69" customWidth="1"/>
    <col min="14345" max="14345" width="18.375" style="69" bestFit="1" customWidth="1"/>
    <col min="14346" max="14346" width="15" style="69" bestFit="1" customWidth="1"/>
    <col min="14347" max="14347" width="14.75" style="69" bestFit="1" customWidth="1"/>
    <col min="14348" max="14348" width="14.625" style="69" bestFit="1" customWidth="1"/>
    <col min="14349" max="14349" width="13.75" style="69" bestFit="1" customWidth="1"/>
    <col min="14350" max="14350" width="14.25" style="69" bestFit="1" customWidth="1"/>
    <col min="14351" max="14351" width="15.125" style="69" customWidth="1"/>
    <col min="14352" max="14352" width="20.5" style="69" bestFit="1" customWidth="1"/>
    <col min="14353" max="14353" width="27.875" style="69" bestFit="1" customWidth="1"/>
    <col min="14354" max="14354" width="6.875" style="69" bestFit="1" customWidth="1"/>
    <col min="14355" max="14355" width="5" style="69" bestFit="1" customWidth="1"/>
    <col min="14356" max="14356" width="8" style="69" bestFit="1" customWidth="1"/>
    <col min="14357" max="14357" width="11.875" style="69" bestFit="1" customWidth="1"/>
    <col min="14358" max="14586" width="9" style="69"/>
    <col min="14587" max="14587" width="3.875" style="69" bestFit="1" customWidth="1"/>
    <col min="14588" max="14588" width="16" style="69" bestFit="1" customWidth="1"/>
    <col min="14589" max="14589" width="16.625" style="69" bestFit="1" customWidth="1"/>
    <col min="14590" max="14590" width="13.5" style="69" bestFit="1" customWidth="1"/>
    <col min="14591" max="14592" width="10.875" style="69" bestFit="1" customWidth="1"/>
    <col min="14593" max="14593" width="6.25" style="69" bestFit="1" customWidth="1"/>
    <col min="14594" max="14594" width="8.875" style="69" bestFit="1" customWidth="1"/>
    <col min="14595" max="14595" width="13.875" style="69" bestFit="1" customWidth="1"/>
    <col min="14596" max="14596" width="13.25" style="69" bestFit="1" customWidth="1"/>
    <col min="14597" max="14597" width="16" style="69" bestFit="1" customWidth="1"/>
    <col min="14598" max="14598" width="11.625" style="69" bestFit="1" customWidth="1"/>
    <col min="14599" max="14599" width="16.875" style="69" customWidth="1"/>
    <col min="14600" max="14600" width="13.25" style="69" customWidth="1"/>
    <col min="14601" max="14601" width="18.375" style="69" bestFit="1" customWidth="1"/>
    <col min="14602" max="14602" width="15" style="69" bestFit="1" customWidth="1"/>
    <col min="14603" max="14603" width="14.75" style="69" bestFit="1" customWidth="1"/>
    <col min="14604" max="14604" width="14.625" style="69" bestFit="1" customWidth="1"/>
    <col min="14605" max="14605" width="13.75" style="69" bestFit="1" customWidth="1"/>
    <col min="14606" max="14606" width="14.25" style="69" bestFit="1" customWidth="1"/>
    <col min="14607" max="14607" width="15.125" style="69" customWidth="1"/>
    <col min="14608" max="14608" width="20.5" style="69" bestFit="1" customWidth="1"/>
    <col min="14609" max="14609" width="27.875" style="69" bestFit="1" customWidth="1"/>
    <col min="14610" max="14610" width="6.875" style="69" bestFit="1" customWidth="1"/>
    <col min="14611" max="14611" width="5" style="69" bestFit="1" customWidth="1"/>
    <col min="14612" max="14612" width="8" style="69" bestFit="1" customWidth="1"/>
    <col min="14613" max="14613" width="11.875" style="69" bestFit="1" customWidth="1"/>
    <col min="14614" max="14842" width="9" style="69"/>
    <col min="14843" max="14843" width="3.875" style="69" bestFit="1" customWidth="1"/>
    <col min="14844" max="14844" width="16" style="69" bestFit="1" customWidth="1"/>
    <col min="14845" max="14845" width="16.625" style="69" bestFit="1" customWidth="1"/>
    <col min="14846" max="14846" width="13.5" style="69" bestFit="1" customWidth="1"/>
    <col min="14847" max="14848" width="10.875" style="69" bestFit="1" customWidth="1"/>
    <col min="14849" max="14849" width="6.25" style="69" bestFit="1" customWidth="1"/>
    <col min="14850" max="14850" width="8.875" style="69" bestFit="1" customWidth="1"/>
    <col min="14851" max="14851" width="13.875" style="69" bestFit="1" customWidth="1"/>
    <col min="14852" max="14852" width="13.25" style="69" bestFit="1" customWidth="1"/>
    <col min="14853" max="14853" width="16" style="69" bestFit="1" customWidth="1"/>
    <col min="14854" max="14854" width="11.625" style="69" bestFit="1" customWidth="1"/>
    <col min="14855" max="14855" width="16.875" style="69" customWidth="1"/>
    <col min="14856" max="14856" width="13.25" style="69" customWidth="1"/>
    <col min="14857" max="14857" width="18.375" style="69" bestFit="1" customWidth="1"/>
    <col min="14858" max="14858" width="15" style="69" bestFit="1" customWidth="1"/>
    <col min="14859" max="14859" width="14.75" style="69" bestFit="1" customWidth="1"/>
    <col min="14860" max="14860" width="14.625" style="69" bestFit="1" customWidth="1"/>
    <col min="14861" max="14861" width="13.75" style="69" bestFit="1" customWidth="1"/>
    <col min="14862" max="14862" width="14.25" style="69" bestFit="1" customWidth="1"/>
    <col min="14863" max="14863" width="15.125" style="69" customWidth="1"/>
    <col min="14864" max="14864" width="20.5" style="69" bestFit="1" customWidth="1"/>
    <col min="14865" max="14865" width="27.875" style="69" bestFit="1" customWidth="1"/>
    <col min="14866" max="14866" width="6.875" style="69" bestFit="1" customWidth="1"/>
    <col min="14867" max="14867" width="5" style="69" bestFit="1" customWidth="1"/>
    <col min="14868" max="14868" width="8" style="69" bestFit="1" customWidth="1"/>
    <col min="14869" max="14869" width="11.875" style="69" bestFit="1" customWidth="1"/>
    <col min="14870" max="15098" width="9" style="69"/>
    <col min="15099" max="15099" width="3.875" style="69" bestFit="1" customWidth="1"/>
    <col min="15100" max="15100" width="16" style="69" bestFit="1" customWidth="1"/>
    <col min="15101" max="15101" width="16.625" style="69" bestFit="1" customWidth="1"/>
    <col min="15102" max="15102" width="13.5" style="69" bestFit="1" customWidth="1"/>
    <col min="15103" max="15104" width="10.875" style="69" bestFit="1" customWidth="1"/>
    <col min="15105" max="15105" width="6.25" style="69" bestFit="1" customWidth="1"/>
    <col min="15106" max="15106" width="8.875" style="69" bestFit="1" customWidth="1"/>
    <col min="15107" max="15107" width="13.875" style="69" bestFit="1" customWidth="1"/>
    <col min="15108" max="15108" width="13.25" style="69" bestFit="1" customWidth="1"/>
    <col min="15109" max="15109" width="16" style="69" bestFit="1" customWidth="1"/>
    <col min="15110" max="15110" width="11.625" style="69" bestFit="1" customWidth="1"/>
    <col min="15111" max="15111" width="16.875" style="69" customWidth="1"/>
    <col min="15112" max="15112" width="13.25" style="69" customWidth="1"/>
    <col min="15113" max="15113" width="18.375" style="69" bestFit="1" customWidth="1"/>
    <col min="15114" max="15114" width="15" style="69" bestFit="1" customWidth="1"/>
    <col min="15115" max="15115" width="14.75" style="69" bestFit="1" customWidth="1"/>
    <col min="15116" max="15116" width="14.625" style="69" bestFit="1" customWidth="1"/>
    <col min="15117" max="15117" width="13.75" style="69" bestFit="1" customWidth="1"/>
    <col min="15118" max="15118" width="14.25" style="69" bestFit="1" customWidth="1"/>
    <col min="15119" max="15119" width="15.125" style="69" customWidth="1"/>
    <col min="15120" max="15120" width="20.5" style="69" bestFit="1" customWidth="1"/>
    <col min="15121" max="15121" width="27.875" style="69" bestFit="1" customWidth="1"/>
    <col min="15122" max="15122" width="6.875" style="69" bestFit="1" customWidth="1"/>
    <col min="15123" max="15123" width="5" style="69" bestFit="1" customWidth="1"/>
    <col min="15124" max="15124" width="8" style="69" bestFit="1" customWidth="1"/>
    <col min="15125" max="15125" width="11.875" style="69" bestFit="1" customWidth="1"/>
    <col min="15126" max="15354" width="9" style="69"/>
    <col min="15355" max="15355" width="3.875" style="69" bestFit="1" customWidth="1"/>
    <col min="15356" max="15356" width="16" style="69" bestFit="1" customWidth="1"/>
    <col min="15357" max="15357" width="16.625" style="69" bestFit="1" customWidth="1"/>
    <col min="15358" max="15358" width="13.5" style="69" bestFit="1" customWidth="1"/>
    <col min="15359" max="15360" width="10.875" style="69" bestFit="1" customWidth="1"/>
    <col min="15361" max="15361" width="6.25" style="69" bestFit="1" customWidth="1"/>
    <col min="15362" max="15362" width="8.875" style="69" bestFit="1" customWidth="1"/>
    <col min="15363" max="15363" width="13.875" style="69" bestFit="1" customWidth="1"/>
    <col min="15364" max="15364" width="13.25" style="69" bestFit="1" customWidth="1"/>
    <col min="15365" max="15365" width="16" style="69" bestFit="1" customWidth="1"/>
    <col min="15366" max="15366" width="11.625" style="69" bestFit="1" customWidth="1"/>
    <col min="15367" max="15367" width="16.875" style="69" customWidth="1"/>
    <col min="15368" max="15368" width="13.25" style="69" customWidth="1"/>
    <col min="15369" max="15369" width="18.375" style="69" bestFit="1" customWidth="1"/>
    <col min="15370" max="15370" width="15" style="69" bestFit="1" customWidth="1"/>
    <col min="15371" max="15371" width="14.75" style="69" bestFit="1" customWidth="1"/>
    <col min="15372" max="15372" width="14.625" style="69" bestFit="1" customWidth="1"/>
    <col min="15373" max="15373" width="13.75" style="69" bestFit="1" customWidth="1"/>
    <col min="15374" max="15374" width="14.25" style="69" bestFit="1" customWidth="1"/>
    <col min="15375" max="15375" width="15.125" style="69" customWidth="1"/>
    <col min="15376" max="15376" width="20.5" style="69" bestFit="1" customWidth="1"/>
    <col min="15377" max="15377" width="27.875" style="69" bestFit="1" customWidth="1"/>
    <col min="15378" max="15378" width="6.875" style="69" bestFit="1" customWidth="1"/>
    <col min="15379" max="15379" width="5" style="69" bestFit="1" customWidth="1"/>
    <col min="15380" max="15380" width="8" style="69" bestFit="1" customWidth="1"/>
    <col min="15381" max="15381" width="11.875" style="69" bestFit="1" customWidth="1"/>
    <col min="15382" max="15610" width="9" style="69"/>
    <col min="15611" max="15611" width="3.875" style="69" bestFit="1" customWidth="1"/>
    <col min="15612" max="15612" width="16" style="69" bestFit="1" customWidth="1"/>
    <col min="15613" max="15613" width="16.625" style="69" bestFit="1" customWidth="1"/>
    <col min="15614" max="15614" width="13.5" style="69" bestFit="1" customWidth="1"/>
    <col min="15615" max="15616" width="10.875" style="69" bestFit="1" customWidth="1"/>
    <col min="15617" max="15617" width="6.25" style="69" bestFit="1" customWidth="1"/>
    <col min="15618" max="15618" width="8.875" style="69" bestFit="1" customWidth="1"/>
    <col min="15619" max="15619" width="13.875" style="69" bestFit="1" customWidth="1"/>
    <col min="15620" max="15620" width="13.25" style="69" bestFit="1" customWidth="1"/>
    <col min="15621" max="15621" width="16" style="69" bestFit="1" customWidth="1"/>
    <col min="15622" max="15622" width="11.625" style="69" bestFit="1" customWidth="1"/>
    <col min="15623" max="15623" width="16.875" style="69" customWidth="1"/>
    <col min="15624" max="15624" width="13.25" style="69" customWidth="1"/>
    <col min="15625" max="15625" width="18.375" style="69" bestFit="1" customWidth="1"/>
    <col min="15626" max="15626" width="15" style="69" bestFit="1" customWidth="1"/>
    <col min="15627" max="15627" width="14.75" style="69" bestFit="1" customWidth="1"/>
    <col min="15628" max="15628" width="14.625" style="69" bestFit="1" customWidth="1"/>
    <col min="15629" max="15629" width="13.75" style="69" bestFit="1" customWidth="1"/>
    <col min="15630" max="15630" width="14.25" style="69" bestFit="1" customWidth="1"/>
    <col min="15631" max="15631" width="15.125" style="69" customWidth="1"/>
    <col min="15632" max="15632" width="20.5" style="69" bestFit="1" customWidth="1"/>
    <col min="15633" max="15633" width="27.875" style="69" bestFit="1" customWidth="1"/>
    <col min="15634" max="15634" width="6.875" style="69" bestFit="1" customWidth="1"/>
    <col min="15635" max="15635" width="5" style="69" bestFit="1" customWidth="1"/>
    <col min="15636" max="15636" width="8" style="69" bestFit="1" customWidth="1"/>
    <col min="15637" max="15637" width="11.875" style="69" bestFit="1" customWidth="1"/>
    <col min="15638" max="15866" width="9" style="69"/>
    <col min="15867" max="15867" width="3.875" style="69" bestFit="1" customWidth="1"/>
    <col min="15868" max="15868" width="16" style="69" bestFit="1" customWidth="1"/>
    <col min="15869" max="15869" width="16.625" style="69" bestFit="1" customWidth="1"/>
    <col min="15870" max="15870" width="13.5" style="69" bestFit="1" customWidth="1"/>
    <col min="15871" max="15872" width="10.875" style="69" bestFit="1" customWidth="1"/>
    <col min="15873" max="15873" width="6.25" style="69" bestFit="1" customWidth="1"/>
    <col min="15874" max="15874" width="8.875" style="69" bestFit="1" customWidth="1"/>
    <col min="15875" max="15875" width="13.875" style="69" bestFit="1" customWidth="1"/>
    <col min="15876" max="15876" width="13.25" style="69" bestFit="1" customWidth="1"/>
    <col min="15877" max="15877" width="16" style="69" bestFit="1" customWidth="1"/>
    <col min="15878" max="15878" width="11.625" style="69" bestFit="1" customWidth="1"/>
    <col min="15879" max="15879" width="16.875" style="69" customWidth="1"/>
    <col min="15880" max="15880" width="13.25" style="69" customWidth="1"/>
    <col min="15881" max="15881" width="18.375" style="69" bestFit="1" customWidth="1"/>
    <col min="15882" max="15882" width="15" style="69" bestFit="1" customWidth="1"/>
    <col min="15883" max="15883" width="14.75" style="69" bestFit="1" customWidth="1"/>
    <col min="15884" max="15884" width="14.625" style="69" bestFit="1" customWidth="1"/>
    <col min="15885" max="15885" width="13.75" style="69" bestFit="1" customWidth="1"/>
    <col min="15886" max="15886" width="14.25" style="69" bestFit="1" customWidth="1"/>
    <col min="15887" max="15887" width="15.125" style="69" customWidth="1"/>
    <col min="15888" max="15888" width="20.5" style="69" bestFit="1" customWidth="1"/>
    <col min="15889" max="15889" width="27.875" style="69" bestFit="1" customWidth="1"/>
    <col min="15890" max="15890" width="6.875" style="69" bestFit="1" customWidth="1"/>
    <col min="15891" max="15891" width="5" style="69" bestFit="1" customWidth="1"/>
    <col min="15892" max="15892" width="8" style="69" bestFit="1" customWidth="1"/>
    <col min="15893" max="15893" width="11.875" style="69" bestFit="1" customWidth="1"/>
    <col min="15894" max="16122" width="9" style="69"/>
    <col min="16123" max="16123" width="3.875" style="69" bestFit="1" customWidth="1"/>
    <col min="16124" max="16124" width="16" style="69" bestFit="1" customWidth="1"/>
    <col min="16125" max="16125" width="16.625" style="69" bestFit="1" customWidth="1"/>
    <col min="16126" max="16126" width="13.5" style="69" bestFit="1" customWidth="1"/>
    <col min="16127" max="16128" width="10.875" style="69" bestFit="1" customWidth="1"/>
    <col min="16129" max="16129" width="6.25" style="69" bestFit="1" customWidth="1"/>
    <col min="16130" max="16130" width="8.875" style="69" bestFit="1" customWidth="1"/>
    <col min="16131" max="16131" width="13.875" style="69" bestFit="1" customWidth="1"/>
    <col min="16132" max="16132" width="13.25" style="69" bestFit="1" customWidth="1"/>
    <col min="16133" max="16133" width="16" style="69" bestFit="1" customWidth="1"/>
    <col min="16134" max="16134" width="11.625" style="69" bestFit="1" customWidth="1"/>
    <col min="16135" max="16135" width="16.875" style="69" customWidth="1"/>
    <col min="16136" max="16136" width="13.25" style="69" customWidth="1"/>
    <col min="16137" max="16137" width="18.375" style="69" bestFit="1" customWidth="1"/>
    <col min="16138" max="16138" width="15" style="69" bestFit="1" customWidth="1"/>
    <col min="16139" max="16139" width="14.75" style="69" bestFit="1" customWidth="1"/>
    <col min="16140" max="16140" width="14.625" style="69" bestFit="1" customWidth="1"/>
    <col min="16141" max="16141" width="13.75" style="69" bestFit="1" customWidth="1"/>
    <col min="16142" max="16142" width="14.25" style="69" bestFit="1" customWidth="1"/>
    <col min="16143" max="16143" width="15.125" style="69" customWidth="1"/>
    <col min="16144" max="16144" width="20.5" style="69" bestFit="1" customWidth="1"/>
    <col min="16145" max="16145" width="27.875" style="69" bestFit="1" customWidth="1"/>
    <col min="16146" max="16146" width="6.875" style="69" bestFit="1" customWidth="1"/>
    <col min="16147" max="16147" width="5" style="69" bestFit="1" customWidth="1"/>
    <col min="16148" max="16148" width="8" style="69" bestFit="1" customWidth="1"/>
    <col min="16149" max="16149" width="11.875" style="69" bestFit="1" customWidth="1"/>
    <col min="16150" max="16384" width="9" style="69"/>
  </cols>
  <sheetData>
    <row r="1" spans="1:31" s="95" customFormat="1" ht="48.95" customHeight="1">
      <c r="B1" s="7"/>
      <c r="C1" s="7"/>
      <c r="D1" s="7"/>
      <c r="E1" s="7"/>
      <c r="F1" s="7"/>
      <c r="G1" s="7"/>
      <c r="H1" s="7"/>
      <c r="I1" s="7"/>
      <c r="J1" s="7"/>
      <c r="K1" s="7"/>
      <c r="L1" s="7"/>
      <c r="M1" s="7"/>
      <c r="N1" s="7"/>
      <c r="O1" s="7"/>
      <c r="P1" s="7"/>
      <c r="Q1" s="7"/>
      <c r="R1" s="7"/>
      <c r="S1" s="9"/>
      <c r="T1" s="7"/>
      <c r="U1" s="7"/>
    </row>
    <row r="2" spans="1:31" ht="18.75">
      <c r="S2" s="24" t="s">
        <v>336</v>
      </c>
    </row>
    <row r="3" spans="1:31" ht="18.75">
      <c r="S3" s="14" t="s">
        <v>1</v>
      </c>
    </row>
    <row r="4" spans="1:31" ht="18.75">
      <c r="S4" s="14" t="s">
        <v>815</v>
      </c>
    </row>
    <row r="5" spans="1:31" s="95" customFormat="1" ht="16.5">
      <c r="A5" s="430" t="s">
        <v>383</v>
      </c>
      <c r="B5" s="430"/>
      <c r="C5" s="430"/>
      <c r="D5" s="430"/>
      <c r="E5" s="430"/>
      <c r="F5" s="430"/>
      <c r="G5" s="430"/>
      <c r="H5" s="430"/>
      <c r="I5" s="430"/>
      <c r="J5" s="430"/>
      <c r="K5" s="430"/>
      <c r="L5" s="430"/>
      <c r="M5" s="430"/>
      <c r="N5" s="430"/>
      <c r="O5" s="430"/>
      <c r="P5" s="430"/>
      <c r="Q5" s="430"/>
      <c r="R5" s="430"/>
      <c r="S5" s="430"/>
      <c r="T5" s="7"/>
      <c r="U5" s="7"/>
    </row>
    <row r="6" spans="1:31">
      <c r="B6" s="69"/>
      <c r="C6" s="69"/>
      <c r="D6" s="69"/>
      <c r="E6" s="69"/>
      <c r="F6" s="69"/>
      <c r="G6" s="69"/>
      <c r="H6" s="69"/>
      <c r="I6" s="69"/>
      <c r="J6" s="69"/>
      <c r="K6" s="69"/>
      <c r="L6" s="69"/>
      <c r="M6" s="69"/>
      <c r="N6" s="69"/>
      <c r="O6" s="69"/>
      <c r="P6" s="69"/>
      <c r="Q6" s="69"/>
      <c r="R6" s="69"/>
      <c r="S6" s="69"/>
      <c r="T6" s="8"/>
    </row>
    <row r="7" spans="1:31" ht="15.75">
      <c r="A7" s="417" t="s">
        <v>756</v>
      </c>
      <c r="B7" s="417"/>
      <c r="C7" s="417"/>
      <c r="D7" s="417"/>
      <c r="E7" s="417"/>
      <c r="F7" s="417"/>
      <c r="G7" s="417"/>
      <c r="H7" s="417"/>
      <c r="I7" s="417"/>
      <c r="J7" s="417"/>
      <c r="K7" s="417"/>
      <c r="L7" s="417"/>
      <c r="M7" s="417"/>
      <c r="N7" s="417"/>
      <c r="O7" s="417"/>
      <c r="P7" s="417"/>
      <c r="Q7" s="417"/>
      <c r="R7" s="417"/>
      <c r="S7" s="417"/>
      <c r="T7" s="8"/>
    </row>
    <row r="8" spans="1:31" ht="15.75">
      <c r="A8" s="358" t="s">
        <v>312</v>
      </c>
      <c r="B8" s="358"/>
      <c r="C8" s="358"/>
      <c r="D8" s="358"/>
      <c r="E8" s="358"/>
      <c r="F8" s="358"/>
      <c r="G8" s="358"/>
      <c r="H8" s="358"/>
      <c r="I8" s="358"/>
      <c r="J8" s="358"/>
      <c r="K8" s="358"/>
      <c r="L8" s="358"/>
      <c r="M8" s="358"/>
      <c r="N8" s="358"/>
      <c r="O8" s="358"/>
      <c r="P8" s="358"/>
      <c r="Q8" s="358"/>
      <c r="R8" s="358"/>
      <c r="S8" s="358"/>
      <c r="T8" s="8"/>
    </row>
    <row r="9" spans="1:31" s="80" customFormat="1" ht="15.75">
      <c r="A9" s="120"/>
      <c r="B9" s="120"/>
      <c r="C9" s="120"/>
      <c r="D9" s="120"/>
      <c r="E9" s="120"/>
      <c r="F9" s="120"/>
      <c r="G9" s="120"/>
      <c r="H9" s="120"/>
      <c r="I9" s="120"/>
      <c r="J9" s="120"/>
      <c r="K9" s="120"/>
      <c r="L9" s="120"/>
      <c r="M9" s="120"/>
      <c r="N9" s="120"/>
      <c r="O9" s="120"/>
      <c r="P9" s="120"/>
      <c r="Q9" s="120"/>
      <c r="R9" s="120"/>
      <c r="S9" s="120"/>
      <c r="T9" s="8"/>
      <c r="U9" s="7"/>
    </row>
    <row r="10" spans="1:31" ht="15.75">
      <c r="A10" s="359" t="s">
        <v>1125</v>
      </c>
      <c r="B10" s="359"/>
      <c r="C10" s="359"/>
      <c r="D10" s="359"/>
      <c r="E10" s="359"/>
      <c r="F10" s="359"/>
      <c r="G10" s="359"/>
      <c r="H10" s="359"/>
      <c r="I10" s="359"/>
      <c r="J10" s="359"/>
      <c r="K10" s="359"/>
      <c r="L10" s="359"/>
      <c r="M10" s="359"/>
      <c r="N10" s="359"/>
      <c r="O10" s="359"/>
      <c r="P10" s="359"/>
      <c r="Q10" s="359"/>
      <c r="R10" s="359"/>
      <c r="S10" s="359"/>
      <c r="T10" s="8"/>
    </row>
    <row r="11" spans="1:31" s="9" customFormat="1" ht="16.5" customHeight="1">
      <c r="A11" s="450"/>
      <c r="B11" s="450"/>
      <c r="C11" s="450"/>
      <c r="D11" s="450"/>
      <c r="E11" s="450"/>
      <c r="F11" s="450"/>
      <c r="G11" s="450"/>
      <c r="H11" s="450"/>
      <c r="I11" s="450"/>
      <c r="J11" s="450"/>
      <c r="K11" s="450"/>
      <c r="L11" s="450"/>
      <c r="M11" s="450"/>
      <c r="N11" s="450"/>
      <c r="O11" s="450"/>
      <c r="P11" s="450"/>
      <c r="Q11" s="450"/>
      <c r="R11" s="450"/>
      <c r="T11" s="7"/>
      <c r="U11" s="7"/>
      <c r="V11" s="69"/>
      <c r="W11" s="69"/>
      <c r="X11" s="69"/>
      <c r="Y11" s="69"/>
      <c r="Z11" s="69"/>
      <c r="AA11" s="69"/>
      <c r="AB11" s="69"/>
      <c r="AC11" s="69"/>
      <c r="AD11" s="69"/>
      <c r="AE11" s="69"/>
    </row>
    <row r="12" spans="1:31" s="9" customFormat="1" ht="38.25" customHeight="1">
      <c r="A12" s="422" t="s">
        <v>162</v>
      </c>
      <c r="B12" s="422" t="s">
        <v>30</v>
      </c>
      <c r="C12" s="422" t="s">
        <v>4</v>
      </c>
      <c r="D12" s="451" t="s">
        <v>39</v>
      </c>
      <c r="E12" s="451" t="s">
        <v>134</v>
      </c>
      <c r="F12" s="451" t="s">
        <v>314</v>
      </c>
      <c r="G12" s="451"/>
      <c r="H12" s="451"/>
      <c r="I12" s="451"/>
      <c r="J12" s="451"/>
      <c r="K12" s="451" t="s">
        <v>315</v>
      </c>
      <c r="L12" s="451" t="s">
        <v>136</v>
      </c>
      <c r="M12" s="451"/>
      <c r="N12" s="422" t="s">
        <v>135</v>
      </c>
      <c r="O12" s="422" t="s">
        <v>313</v>
      </c>
      <c r="P12" s="424" t="s">
        <v>137</v>
      </c>
      <c r="Q12" s="424"/>
      <c r="R12" s="424"/>
      <c r="S12" s="424"/>
      <c r="T12" s="7"/>
      <c r="U12" s="7"/>
      <c r="V12" s="69"/>
      <c r="W12" s="69"/>
      <c r="X12" s="69"/>
      <c r="Y12" s="69"/>
      <c r="Z12" s="69"/>
      <c r="AA12" s="69"/>
      <c r="AB12" s="69"/>
      <c r="AC12" s="69"/>
      <c r="AD12" s="69"/>
      <c r="AE12" s="69"/>
    </row>
    <row r="13" spans="1:31" s="9" customFormat="1" ht="51" customHeight="1">
      <c r="A13" s="422"/>
      <c r="B13" s="422"/>
      <c r="C13" s="422"/>
      <c r="D13" s="451"/>
      <c r="E13" s="451"/>
      <c r="F13" s="451"/>
      <c r="G13" s="451"/>
      <c r="H13" s="451"/>
      <c r="I13" s="451"/>
      <c r="J13" s="451"/>
      <c r="K13" s="451"/>
      <c r="L13" s="451"/>
      <c r="M13" s="451"/>
      <c r="N13" s="422"/>
      <c r="O13" s="422"/>
      <c r="P13" s="424" t="s">
        <v>320</v>
      </c>
      <c r="Q13" s="424"/>
      <c r="R13" s="424" t="s">
        <v>320</v>
      </c>
      <c r="S13" s="424"/>
      <c r="T13" s="7"/>
      <c r="U13" s="7"/>
      <c r="V13" s="69"/>
      <c r="W13" s="69"/>
      <c r="X13" s="69"/>
      <c r="Y13" s="69"/>
      <c r="Z13" s="69"/>
      <c r="AA13" s="69"/>
      <c r="AB13" s="69"/>
      <c r="AC13" s="69"/>
      <c r="AD13" s="69"/>
      <c r="AE13" s="69"/>
    </row>
    <row r="14" spans="1:31" s="9" customFormat="1" ht="137.25" customHeight="1">
      <c r="A14" s="422"/>
      <c r="B14" s="422"/>
      <c r="C14" s="422"/>
      <c r="D14" s="451"/>
      <c r="E14" s="451"/>
      <c r="F14" s="70" t="s">
        <v>27</v>
      </c>
      <c r="G14" s="70" t="s">
        <v>24</v>
      </c>
      <c r="H14" s="70" t="s">
        <v>25</v>
      </c>
      <c r="I14" s="173" t="s">
        <v>493</v>
      </c>
      <c r="J14" s="70" t="s">
        <v>26</v>
      </c>
      <c r="K14" s="451"/>
      <c r="L14" s="182" t="s">
        <v>482</v>
      </c>
      <c r="M14" s="182" t="s">
        <v>483</v>
      </c>
      <c r="N14" s="422"/>
      <c r="O14" s="422"/>
      <c r="P14" s="71" t="s">
        <v>142</v>
      </c>
      <c r="Q14" s="71" t="s">
        <v>143</v>
      </c>
      <c r="R14" s="71" t="s">
        <v>142</v>
      </c>
      <c r="S14" s="71" t="s">
        <v>143</v>
      </c>
      <c r="T14" s="7"/>
      <c r="U14" s="7"/>
      <c r="V14" s="69"/>
      <c r="W14" s="69"/>
      <c r="X14" s="69"/>
      <c r="Y14" s="69"/>
      <c r="Z14" s="69"/>
      <c r="AA14" s="69"/>
      <c r="AB14" s="69"/>
      <c r="AC14" s="69"/>
      <c r="AD14" s="69"/>
      <c r="AE14" s="69"/>
    </row>
    <row r="15" spans="1:31" s="9" customFormat="1" ht="15" customHeight="1">
      <c r="A15" s="44">
        <v>1</v>
      </c>
      <c r="B15" s="44">
        <v>2</v>
      </c>
      <c r="C15" s="44">
        <v>3</v>
      </c>
      <c r="D15" s="44">
        <v>4</v>
      </c>
      <c r="E15" s="44">
        <v>5</v>
      </c>
      <c r="F15" s="44">
        <v>6</v>
      </c>
      <c r="G15" s="44">
        <v>7</v>
      </c>
      <c r="H15" s="44">
        <v>8</v>
      </c>
      <c r="I15" s="44">
        <v>9</v>
      </c>
      <c r="J15" s="44">
        <v>10</v>
      </c>
      <c r="K15" s="44">
        <v>11</v>
      </c>
      <c r="L15" s="44">
        <v>12</v>
      </c>
      <c r="M15" s="44">
        <v>13</v>
      </c>
      <c r="N15" s="44">
        <v>14</v>
      </c>
      <c r="O15" s="44">
        <v>15</v>
      </c>
      <c r="P15" s="114" t="s">
        <v>316</v>
      </c>
      <c r="Q15" s="114" t="s">
        <v>317</v>
      </c>
      <c r="R15" s="114" t="s">
        <v>318</v>
      </c>
      <c r="S15" s="114" t="s">
        <v>319</v>
      </c>
      <c r="T15" s="7"/>
      <c r="U15" s="7"/>
      <c r="V15" s="69"/>
      <c r="W15" s="69"/>
      <c r="X15" s="69"/>
      <c r="Y15" s="69"/>
      <c r="Z15" s="69"/>
      <c r="AA15" s="69"/>
      <c r="AB15" s="69"/>
      <c r="AC15" s="69"/>
      <c r="AD15" s="69"/>
      <c r="AE15" s="69"/>
    </row>
    <row r="16" spans="1:31" ht="15.75">
      <c r="A16" s="67" t="s">
        <v>511</v>
      </c>
      <c r="B16" s="113" t="s">
        <v>808</v>
      </c>
      <c r="C16" s="60"/>
      <c r="D16" s="60"/>
      <c r="E16" s="60"/>
      <c r="F16" s="60"/>
      <c r="G16" s="60"/>
      <c r="H16" s="60"/>
      <c r="I16" s="60"/>
      <c r="J16" s="60"/>
      <c r="K16" s="60"/>
      <c r="L16" s="60"/>
      <c r="M16" s="60"/>
      <c r="N16" s="60"/>
      <c r="O16" s="60"/>
      <c r="P16" s="60"/>
      <c r="Q16" s="60"/>
      <c r="R16" s="60"/>
      <c r="S16" s="180"/>
    </row>
    <row r="17" spans="1:19" ht="47.25">
      <c r="A17" s="67" t="s">
        <v>694</v>
      </c>
      <c r="B17" s="113" t="s">
        <v>695</v>
      </c>
      <c r="C17" s="180" t="s">
        <v>589</v>
      </c>
      <c r="D17" s="180" t="s">
        <v>589</v>
      </c>
      <c r="E17" s="180" t="s">
        <v>589</v>
      </c>
      <c r="F17" s="180" t="s">
        <v>589</v>
      </c>
      <c r="G17" s="180" t="s">
        <v>589</v>
      </c>
      <c r="H17" s="180" t="s">
        <v>589</v>
      </c>
      <c r="I17" s="180" t="s">
        <v>589</v>
      </c>
      <c r="J17" s="180" t="s">
        <v>589</v>
      </c>
      <c r="K17" s="180" t="s">
        <v>589</v>
      </c>
      <c r="L17" s="180" t="s">
        <v>589</v>
      </c>
      <c r="M17" s="180" t="s">
        <v>589</v>
      </c>
      <c r="N17" s="180" t="s">
        <v>589</v>
      </c>
      <c r="O17" s="180" t="s">
        <v>589</v>
      </c>
      <c r="P17" s="180" t="s">
        <v>589</v>
      </c>
      <c r="Q17" s="180" t="s">
        <v>589</v>
      </c>
      <c r="R17" s="180" t="s">
        <v>589</v>
      </c>
      <c r="S17" s="180" t="s">
        <v>589</v>
      </c>
    </row>
    <row r="18" spans="1:19" ht="47.25">
      <c r="A18" s="67" t="s">
        <v>696</v>
      </c>
      <c r="B18" s="148" t="s">
        <v>697</v>
      </c>
      <c r="C18" s="180" t="s">
        <v>589</v>
      </c>
      <c r="D18" s="180" t="s">
        <v>589</v>
      </c>
      <c r="E18" s="180" t="s">
        <v>589</v>
      </c>
      <c r="F18" s="180" t="s">
        <v>589</v>
      </c>
      <c r="G18" s="180" t="s">
        <v>589</v>
      </c>
      <c r="H18" s="180" t="s">
        <v>589</v>
      </c>
      <c r="I18" s="180" t="s">
        <v>589</v>
      </c>
      <c r="J18" s="180" t="s">
        <v>589</v>
      </c>
      <c r="K18" s="180" t="s">
        <v>589</v>
      </c>
      <c r="L18" s="180" t="s">
        <v>589</v>
      </c>
      <c r="M18" s="180" t="s">
        <v>589</v>
      </c>
      <c r="N18" s="180" t="s">
        <v>589</v>
      </c>
      <c r="O18" s="180" t="s">
        <v>589</v>
      </c>
      <c r="P18" s="180" t="s">
        <v>589</v>
      </c>
      <c r="Q18" s="180" t="s">
        <v>589</v>
      </c>
      <c r="R18" s="180" t="s">
        <v>589</v>
      </c>
      <c r="S18" s="180" t="s">
        <v>589</v>
      </c>
    </row>
    <row r="19" spans="1:19" ht="31.5">
      <c r="A19" s="67" t="s">
        <v>698</v>
      </c>
      <c r="B19" s="148" t="s">
        <v>699</v>
      </c>
      <c r="C19" s="180" t="s">
        <v>589</v>
      </c>
      <c r="D19" s="180" t="s">
        <v>589</v>
      </c>
      <c r="E19" s="180" t="s">
        <v>589</v>
      </c>
      <c r="F19" s="180" t="s">
        <v>589</v>
      </c>
      <c r="G19" s="180" t="s">
        <v>589</v>
      </c>
      <c r="H19" s="180" t="s">
        <v>589</v>
      </c>
      <c r="I19" s="180" t="s">
        <v>589</v>
      </c>
      <c r="J19" s="180" t="s">
        <v>589</v>
      </c>
      <c r="K19" s="180" t="s">
        <v>589</v>
      </c>
      <c r="L19" s="180" t="s">
        <v>589</v>
      </c>
      <c r="M19" s="180" t="s">
        <v>589</v>
      </c>
      <c r="N19" s="180" t="s">
        <v>589</v>
      </c>
      <c r="O19" s="180" t="s">
        <v>589</v>
      </c>
      <c r="P19" s="180" t="s">
        <v>589</v>
      </c>
      <c r="Q19" s="180" t="s">
        <v>589</v>
      </c>
      <c r="R19" s="180" t="s">
        <v>589</v>
      </c>
      <c r="S19" s="180" t="s">
        <v>589</v>
      </c>
    </row>
  </sheetData>
  <sheetProtection password="84F4" sheet="1" objects="1" scenarios="1"/>
  <mergeCells count="18">
    <mergeCell ref="P13:Q13"/>
    <mergeCell ref="R13:S13"/>
    <mergeCell ref="A7:S7"/>
    <mergeCell ref="A8:S8"/>
    <mergeCell ref="A5:S5"/>
    <mergeCell ref="A10:S10"/>
    <mergeCell ref="O12:O14"/>
    <mergeCell ref="A11:R11"/>
    <mergeCell ref="A12:A14"/>
    <mergeCell ref="B12:B14"/>
    <mergeCell ref="C12:C14"/>
    <mergeCell ref="D12:D14"/>
    <mergeCell ref="N12:N14"/>
    <mergeCell ref="P12:S12"/>
    <mergeCell ref="F12:J13"/>
    <mergeCell ref="L12:M13"/>
    <mergeCell ref="K12:K14"/>
    <mergeCell ref="E12:E14"/>
  </mergeCells>
  <pageMargins left="0.70866141732283472" right="0.70866141732283472" top="0.74803149606299213" bottom="0.74803149606299213" header="0.31496062992125984" footer="0.31496062992125984"/>
  <pageSetup paperSize="8" scale="61" orientation="landscape" r:id="rId1"/>
  <headerFooter>
    <oddFooter>&amp;C&amp;G</oddFooter>
  </headerFooter>
  <drawing r:id="rId2"/>
  <legacyDrawingHF r:id="rId3"/>
</worksheet>
</file>

<file path=xl/worksheets/sheet18.xml><?xml version="1.0" encoding="utf-8"?>
<worksheet xmlns="http://schemas.openxmlformats.org/spreadsheetml/2006/main" xmlns:r="http://schemas.openxmlformats.org/officeDocument/2006/relationships">
  <sheetPr>
    <tabColor theme="8" tint="0.79998168889431442"/>
    <pageSetUpPr fitToPage="1"/>
  </sheetPr>
  <dimension ref="A1:Z25"/>
  <sheetViews>
    <sheetView view="pageBreakPreview" zoomScale="85" zoomScaleNormal="50" zoomScaleSheetLayoutView="85" workbookViewId="0"/>
  </sheetViews>
  <sheetFormatPr defaultRowHeight="15"/>
  <cols>
    <col min="1" max="1" width="12" style="80" customWidth="1"/>
    <col min="2" max="2" width="33" style="7" customWidth="1"/>
    <col min="3" max="3" width="15.5" style="7" customWidth="1"/>
    <col min="4" max="4" width="22.375" style="7" customWidth="1"/>
    <col min="5" max="5" width="27.125" style="7" customWidth="1"/>
    <col min="6" max="6" width="42.125" style="7" customWidth="1"/>
    <col min="7" max="7" width="17.875" style="7" customWidth="1"/>
    <col min="8" max="8" width="17.375" style="7" customWidth="1"/>
    <col min="9" max="9" width="14" style="7" customWidth="1"/>
    <col min="10" max="10" width="12.75" style="7" customWidth="1"/>
    <col min="11" max="12" width="17.375" style="7" customWidth="1"/>
    <col min="13" max="14" width="18.5" style="7" customWidth="1"/>
    <col min="15" max="15" width="10.5" style="7" customWidth="1"/>
    <col min="16" max="16" width="11.5" style="7" customWidth="1"/>
    <col min="17" max="17" width="22" style="7" customWidth="1"/>
    <col min="18" max="18" width="22.625" style="7" customWidth="1"/>
    <col min="19" max="19" width="12.875" style="80" customWidth="1"/>
    <col min="20" max="20" width="15.625" style="80" customWidth="1"/>
    <col min="21" max="21" width="16.75" style="80" customWidth="1"/>
    <col min="22" max="22" width="19.25" style="80" customWidth="1"/>
    <col min="23" max="23" width="19.875" style="80" customWidth="1"/>
    <col min="24" max="24" width="22.375" style="80" customWidth="1"/>
    <col min="25" max="25" width="46" style="80" customWidth="1"/>
    <col min="26" max="245" width="9" style="80"/>
    <col min="246" max="246" width="3.875" style="80" bestFit="1" customWidth="1"/>
    <col min="247" max="247" width="16" style="80" bestFit="1" customWidth="1"/>
    <col min="248" max="248" width="16.625" style="80" bestFit="1" customWidth="1"/>
    <col min="249" max="249" width="13.5" style="80" bestFit="1" customWidth="1"/>
    <col min="250" max="251" width="10.875" style="80" bestFit="1" customWidth="1"/>
    <col min="252" max="252" width="6.25" style="80" bestFit="1" customWidth="1"/>
    <col min="253" max="253" width="8.875" style="80" bestFit="1" customWidth="1"/>
    <col min="254" max="254" width="13.875" style="80" bestFit="1" customWidth="1"/>
    <col min="255" max="255" width="13.25" style="80" bestFit="1" customWidth="1"/>
    <col min="256" max="256" width="16" style="80" bestFit="1" customWidth="1"/>
    <col min="257" max="257" width="11.625" style="80" bestFit="1" customWidth="1"/>
    <col min="258" max="258" width="16.875" style="80" customWidth="1"/>
    <col min="259" max="259" width="13.25" style="80" customWidth="1"/>
    <col min="260" max="260" width="18.375" style="80" bestFit="1" customWidth="1"/>
    <col min="261" max="261" width="15" style="80" bestFit="1" customWidth="1"/>
    <col min="262" max="262" width="14.75" style="80" bestFit="1" customWidth="1"/>
    <col min="263" max="263" width="14.625" style="80" bestFit="1" customWidth="1"/>
    <col min="264" max="264" width="13.75" style="80" bestFit="1" customWidth="1"/>
    <col min="265" max="265" width="14.25" style="80" bestFit="1" customWidth="1"/>
    <col min="266" max="266" width="15.125" style="80" customWidth="1"/>
    <col min="267" max="267" width="20.5" style="80" bestFit="1" customWidth="1"/>
    <col min="268" max="268" width="27.875" style="80" bestFit="1" customWidth="1"/>
    <col min="269" max="269" width="6.875" style="80" bestFit="1" customWidth="1"/>
    <col min="270" max="270" width="5" style="80" bestFit="1" customWidth="1"/>
    <col min="271" max="271" width="8" style="80" bestFit="1" customWidth="1"/>
    <col min="272" max="272" width="11.875" style="80" bestFit="1" customWidth="1"/>
    <col min="273" max="501" width="9" style="80"/>
    <col min="502" max="502" width="3.875" style="80" bestFit="1" customWidth="1"/>
    <col min="503" max="503" width="16" style="80" bestFit="1" customWidth="1"/>
    <col min="504" max="504" width="16.625" style="80" bestFit="1" customWidth="1"/>
    <col min="505" max="505" width="13.5" style="80" bestFit="1" customWidth="1"/>
    <col min="506" max="507" width="10.875" style="80" bestFit="1" customWidth="1"/>
    <col min="508" max="508" width="6.25" style="80" bestFit="1" customWidth="1"/>
    <col min="509" max="509" width="8.875" style="80" bestFit="1" customWidth="1"/>
    <col min="510" max="510" width="13.875" style="80" bestFit="1" customWidth="1"/>
    <col min="511" max="511" width="13.25" style="80" bestFit="1" customWidth="1"/>
    <col min="512" max="512" width="16" style="80" bestFit="1" customWidth="1"/>
    <col min="513" max="513" width="11.625" style="80" bestFit="1" customWidth="1"/>
    <col min="514" max="514" width="16.875" style="80" customWidth="1"/>
    <col min="515" max="515" width="13.25" style="80" customWidth="1"/>
    <col min="516" max="516" width="18.375" style="80" bestFit="1" customWidth="1"/>
    <col min="517" max="517" width="15" style="80" bestFit="1" customWidth="1"/>
    <col min="518" max="518" width="14.75" style="80" bestFit="1" customWidth="1"/>
    <col min="519" max="519" width="14.625" style="80" bestFit="1" customWidth="1"/>
    <col min="520" max="520" width="13.75" style="80" bestFit="1" customWidth="1"/>
    <col min="521" max="521" width="14.25" style="80" bestFit="1" customWidth="1"/>
    <col min="522" max="522" width="15.125" style="80" customWidth="1"/>
    <col min="523" max="523" width="20.5" style="80" bestFit="1" customWidth="1"/>
    <col min="524" max="524" width="27.875" style="80" bestFit="1" customWidth="1"/>
    <col min="525" max="525" width="6.875" style="80" bestFit="1" customWidth="1"/>
    <col min="526" max="526" width="5" style="80" bestFit="1" customWidth="1"/>
    <col min="527" max="527" width="8" style="80" bestFit="1" customWidth="1"/>
    <col min="528" max="528" width="11.875" style="80" bestFit="1" customWidth="1"/>
    <col min="529" max="757" width="9" style="80"/>
    <col min="758" max="758" width="3.875" style="80" bestFit="1" customWidth="1"/>
    <col min="759" max="759" width="16" style="80" bestFit="1" customWidth="1"/>
    <col min="760" max="760" width="16.625" style="80" bestFit="1" customWidth="1"/>
    <col min="761" max="761" width="13.5" style="80" bestFit="1" customWidth="1"/>
    <col min="762" max="763" width="10.875" style="80" bestFit="1" customWidth="1"/>
    <col min="764" max="764" width="6.25" style="80" bestFit="1" customWidth="1"/>
    <col min="765" max="765" width="8.875" style="80" bestFit="1" customWidth="1"/>
    <col min="766" max="766" width="13.875" style="80" bestFit="1" customWidth="1"/>
    <col min="767" max="767" width="13.25" style="80" bestFit="1" customWidth="1"/>
    <col min="768" max="768" width="16" style="80" bestFit="1" customWidth="1"/>
    <col min="769" max="769" width="11.625" style="80" bestFit="1" customWidth="1"/>
    <col min="770" max="770" width="16.875" style="80" customWidth="1"/>
    <col min="771" max="771" width="13.25" style="80" customWidth="1"/>
    <col min="772" max="772" width="18.375" style="80" bestFit="1" customWidth="1"/>
    <col min="773" max="773" width="15" style="80" bestFit="1" customWidth="1"/>
    <col min="774" max="774" width="14.75" style="80" bestFit="1" customWidth="1"/>
    <col min="775" max="775" width="14.625" style="80" bestFit="1" customWidth="1"/>
    <col min="776" max="776" width="13.75" style="80" bestFit="1" customWidth="1"/>
    <col min="777" max="777" width="14.25" style="80" bestFit="1" customWidth="1"/>
    <col min="778" max="778" width="15.125" style="80" customWidth="1"/>
    <col min="779" max="779" width="20.5" style="80" bestFit="1" customWidth="1"/>
    <col min="780" max="780" width="27.875" style="80" bestFit="1" customWidth="1"/>
    <col min="781" max="781" width="6.875" style="80" bestFit="1" customWidth="1"/>
    <col min="782" max="782" width="5" style="80" bestFit="1" customWidth="1"/>
    <col min="783" max="783" width="8" style="80" bestFit="1" customWidth="1"/>
    <col min="784" max="784" width="11.875" style="80" bestFit="1" customWidth="1"/>
    <col min="785" max="1013" width="9" style="80"/>
    <col min="1014" max="1014" width="3.875" style="80" bestFit="1" customWidth="1"/>
    <col min="1015" max="1015" width="16" style="80" bestFit="1" customWidth="1"/>
    <col min="1016" max="1016" width="16.625" style="80" bestFit="1" customWidth="1"/>
    <col min="1017" max="1017" width="13.5" style="80" bestFit="1" customWidth="1"/>
    <col min="1018" max="1019" width="10.875" style="80" bestFit="1" customWidth="1"/>
    <col min="1020" max="1020" width="6.25" style="80" bestFit="1" customWidth="1"/>
    <col min="1021" max="1021" width="8.875" style="80" bestFit="1" customWidth="1"/>
    <col min="1022" max="1022" width="13.875" style="80" bestFit="1" customWidth="1"/>
    <col min="1023" max="1023" width="13.25" style="80" bestFit="1" customWidth="1"/>
    <col min="1024" max="1024" width="16" style="80" bestFit="1" customWidth="1"/>
    <col min="1025" max="1025" width="11.625" style="80" bestFit="1" customWidth="1"/>
    <col min="1026" max="1026" width="16.875" style="80" customWidth="1"/>
    <col min="1027" max="1027" width="13.25" style="80" customWidth="1"/>
    <col min="1028" max="1028" width="18.375" style="80" bestFit="1" customWidth="1"/>
    <col min="1029" max="1029" width="15" style="80" bestFit="1" customWidth="1"/>
    <col min="1030" max="1030" width="14.75" style="80" bestFit="1" customWidth="1"/>
    <col min="1031" max="1031" width="14.625" style="80" bestFit="1" customWidth="1"/>
    <col min="1032" max="1032" width="13.75" style="80" bestFit="1" customWidth="1"/>
    <col min="1033" max="1033" width="14.25" style="80" bestFit="1" customWidth="1"/>
    <col min="1034" max="1034" width="15.125" style="80" customWidth="1"/>
    <col min="1035" max="1035" width="20.5" style="80" bestFit="1" customWidth="1"/>
    <col min="1036" max="1036" width="27.875" style="80" bestFit="1" customWidth="1"/>
    <col min="1037" max="1037" width="6.875" style="80" bestFit="1" customWidth="1"/>
    <col min="1038" max="1038" width="5" style="80" bestFit="1" customWidth="1"/>
    <col min="1039" max="1039" width="8" style="80" bestFit="1" customWidth="1"/>
    <col min="1040" max="1040" width="11.875" style="80" bestFit="1" customWidth="1"/>
    <col min="1041" max="1269" width="9" style="80"/>
    <col min="1270" max="1270" width="3.875" style="80" bestFit="1" customWidth="1"/>
    <col min="1271" max="1271" width="16" style="80" bestFit="1" customWidth="1"/>
    <col min="1272" max="1272" width="16.625" style="80" bestFit="1" customWidth="1"/>
    <col min="1273" max="1273" width="13.5" style="80" bestFit="1" customWidth="1"/>
    <col min="1274" max="1275" width="10.875" style="80" bestFit="1" customWidth="1"/>
    <col min="1276" max="1276" width="6.25" style="80" bestFit="1" customWidth="1"/>
    <col min="1277" max="1277" width="8.875" style="80" bestFit="1" customWidth="1"/>
    <col min="1278" max="1278" width="13.875" style="80" bestFit="1" customWidth="1"/>
    <col min="1279" max="1279" width="13.25" style="80" bestFit="1" customWidth="1"/>
    <col min="1280" max="1280" width="16" style="80" bestFit="1" customWidth="1"/>
    <col min="1281" max="1281" width="11.625" style="80" bestFit="1" customWidth="1"/>
    <col min="1282" max="1282" width="16.875" style="80" customWidth="1"/>
    <col min="1283" max="1283" width="13.25" style="80" customWidth="1"/>
    <col min="1284" max="1284" width="18.375" style="80" bestFit="1" customWidth="1"/>
    <col min="1285" max="1285" width="15" style="80" bestFit="1" customWidth="1"/>
    <col min="1286" max="1286" width="14.75" style="80" bestFit="1" customWidth="1"/>
    <col min="1287" max="1287" width="14.625" style="80" bestFit="1" customWidth="1"/>
    <col min="1288" max="1288" width="13.75" style="80" bestFit="1" customWidth="1"/>
    <col min="1289" max="1289" width="14.25" style="80" bestFit="1" customWidth="1"/>
    <col min="1290" max="1290" width="15.125" style="80" customWidth="1"/>
    <col min="1291" max="1291" width="20.5" style="80" bestFit="1" customWidth="1"/>
    <col min="1292" max="1292" width="27.875" style="80" bestFit="1" customWidth="1"/>
    <col min="1293" max="1293" width="6.875" style="80" bestFit="1" customWidth="1"/>
    <col min="1294" max="1294" width="5" style="80" bestFit="1" customWidth="1"/>
    <col min="1295" max="1295" width="8" style="80" bestFit="1" customWidth="1"/>
    <col min="1296" max="1296" width="11.875" style="80" bestFit="1" customWidth="1"/>
    <col min="1297" max="1525" width="9" style="80"/>
    <col min="1526" max="1526" width="3.875" style="80" bestFit="1" customWidth="1"/>
    <col min="1527" max="1527" width="16" style="80" bestFit="1" customWidth="1"/>
    <col min="1528" max="1528" width="16.625" style="80" bestFit="1" customWidth="1"/>
    <col min="1529" max="1529" width="13.5" style="80" bestFit="1" customWidth="1"/>
    <col min="1530" max="1531" width="10.875" style="80" bestFit="1" customWidth="1"/>
    <col min="1532" max="1532" width="6.25" style="80" bestFit="1" customWidth="1"/>
    <col min="1533" max="1533" width="8.875" style="80" bestFit="1" customWidth="1"/>
    <col min="1534" max="1534" width="13.875" style="80" bestFit="1" customWidth="1"/>
    <col min="1535" max="1535" width="13.25" style="80" bestFit="1" customWidth="1"/>
    <col min="1536" max="1536" width="16" style="80" bestFit="1" customWidth="1"/>
    <col min="1537" max="1537" width="11.625" style="80" bestFit="1" customWidth="1"/>
    <col min="1538" max="1538" width="16.875" style="80" customWidth="1"/>
    <col min="1539" max="1539" width="13.25" style="80" customWidth="1"/>
    <col min="1540" max="1540" width="18.375" style="80" bestFit="1" customWidth="1"/>
    <col min="1541" max="1541" width="15" style="80" bestFit="1" customWidth="1"/>
    <col min="1542" max="1542" width="14.75" style="80" bestFit="1" customWidth="1"/>
    <col min="1543" max="1543" width="14.625" style="80" bestFit="1" customWidth="1"/>
    <col min="1544" max="1544" width="13.75" style="80" bestFit="1" customWidth="1"/>
    <col min="1545" max="1545" width="14.25" style="80" bestFit="1" customWidth="1"/>
    <col min="1546" max="1546" width="15.125" style="80" customWidth="1"/>
    <col min="1547" max="1547" width="20.5" style="80" bestFit="1" customWidth="1"/>
    <col min="1548" max="1548" width="27.875" style="80" bestFit="1" customWidth="1"/>
    <col min="1549" max="1549" width="6.875" style="80" bestFit="1" customWidth="1"/>
    <col min="1550" max="1550" width="5" style="80" bestFit="1" customWidth="1"/>
    <col min="1551" max="1551" width="8" style="80" bestFit="1" customWidth="1"/>
    <col min="1552" max="1552" width="11.875" style="80" bestFit="1" customWidth="1"/>
    <col min="1553" max="1781" width="9" style="80"/>
    <col min="1782" max="1782" width="3.875" style="80" bestFit="1" customWidth="1"/>
    <col min="1783" max="1783" width="16" style="80" bestFit="1" customWidth="1"/>
    <col min="1784" max="1784" width="16.625" style="80" bestFit="1" customWidth="1"/>
    <col min="1785" max="1785" width="13.5" style="80" bestFit="1" customWidth="1"/>
    <col min="1786" max="1787" width="10.875" style="80" bestFit="1" customWidth="1"/>
    <col min="1788" max="1788" width="6.25" style="80" bestFit="1" customWidth="1"/>
    <col min="1789" max="1789" width="8.875" style="80" bestFit="1" customWidth="1"/>
    <col min="1790" max="1790" width="13.875" style="80" bestFit="1" customWidth="1"/>
    <col min="1791" max="1791" width="13.25" style="80" bestFit="1" customWidth="1"/>
    <col min="1792" max="1792" width="16" style="80" bestFit="1" customWidth="1"/>
    <col min="1793" max="1793" width="11.625" style="80" bestFit="1" customWidth="1"/>
    <col min="1794" max="1794" width="16.875" style="80" customWidth="1"/>
    <col min="1795" max="1795" width="13.25" style="80" customWidth="1"/>
    <col min="1796" max="1796" width="18.375" style="80" bestFit="1" customWidth="1"/>
    <col min="1797" max="1797" width="15" style="80" bestFit="1" customWidth="1"/>
    <col min="1798" max="1798" width="14.75" style="80" bestFit="1" customWidth="1"/>
    <col min="1799" max="1799" width="14.625" style="80" bestFit="1" customWidth="1"/>
    <col min="1800" max="1800" width="13.75" style="80" bestFit="1" customWidth="1"/>
    <col min="1801" max="1801" width="14.25" style="80" bestFit="1" customWidth="1"/>
    <col min="1802" max="1802" width="15.125" style="80" customWidth="1"/>
    <col min="1803" max="1803" width="20.5" style="80" bestFit="1" customWidth="1"/>
    <col min="1804" max="1804" width="27.875" style="80" bestFit="1" customWidth="1"/>
    <col min="1805" max="1805" width="6.875" style="80" bestFit="1" customWidth="1"/>
    <col min="1806" max="1806" width="5" style="80" bestFit="1" customWidth="1"/>
    <col min="1807" max="1807" width="8" style="80" bestFit="1" customWidth="1"/>
    <col min="1808" max="1808" width="11.875" style="80" bestFit="1" customWidth="1"/>
    <col min="1809" max="2037" width="9" style="80"/>
    <col min="2038" max="2038" width="3.875" style="80" bestFit="1" customWidth="1"/>
    <col min="2039" max="2039" width="16" style="80" bestFit="1" customWidth="1"/>
    <col min="2040" max="2040" width="16.625" style="80" bestFit="1" customWidth="1"/>
    <col min="2041" max="2041" width="13.5" style="80" bestFit="1" customWidth="1"/>
    <col min="2042" max="2043" width="10.875" style="80" bestFit="1" customWidth="1"/>
    <col min="2044" max="2044" width="6.25" style="80" bestFit="1" customWidth="1"/>
    <col min="2045" max="2045" width="8.875" style="80" bestFit="1" customWidth="1"/>
    <col min="2046" max="2046" width="13.875" style="80" bestFit="1" customWidth="1"/>
    <col min="2047" max="2047" width="13.25" style="80" bestFit="1" customWidth="1"/>
    <col min="2048" max="2048" width="16" style="80" bestFit="1" customWidth="1"/>
    <col min="2049" max="2049" width="11.625" style="80" bestFit="1" customWidth="1"/>
    <col min="2050" max="2050" width="16.875" style="80" customWidth="1"/>
    <col min="2051" max="2051" width="13.25" style="80" customWidth="1"/>
    <col min="2052" max="2052" width="18.375" style="80" bestFit="1" customWidth="1"/>
    <col min="2053" max="2053" width="15" style="80" bestFit="1" customWidth="1"/>
    <col min="2054" max="2054" width="14.75" style="80" bestFit="1" customWidth="1"/>
    <col min="2055" max="2055" width="14.625" style="80" bestFit="1" customWidth="1"/>
    <col min="2056" max="2056" width="13.75" style="80" bestFit="1" customWidth="1"/>
    <col min="2057" max="2057" width="14.25" style="80" bestFit="1" customWidth="1"/>
    <col min="2058" max="2058" width="15.125" style="80" customWidth="1"/>
    <col min="2059" max="2059" width="20.5" style="80" bestFit="1" customWidth="1"/>
    <col min="2060" max="2060" width="27.875" style="80" bestFit="1" customWidth="1"/>
    <col min="2061" max="2061" width="6.875" style="80" bestFit="1" customWidth="1"/>
    <col min="2062" max="2062" width="5" style="80" bestFit="1" customWidth="1"/>
    <col min="2063" max="2063" width="8" style="80" bestFit="1" customWidth="1"/>
    <col min="2064" max="2064" width="11.875" style="80" bestFit="1" customWidth="1"/>
    <col min="2065" max="2293" width="9" style="80"/>
    <col min="2294" max="2294" width="3.875" style="80" bestFit="1" customWidth="1"/>
    <col min="2295" max="2295" width="16" style="80" bestFit="1" customWidth="1"/>
    <col min="2296" max="2296" width="16.625" style="80" bestFit="1" customWidth="1"/>
    <col min="2297" max="2297" width="13.5" style="80" bestFit="1" customWidth="1"/>
    <col min="2298" max="2299" width="10.875" style="80" bestFit="1" customWidth="1"/>
    <col min="2300" max="2300" width="6.25" style="80" bestFit="1" customWidth="1"/>
    <col min="2301" max="2301" width="8.875" style="80" bestFit="1" customWidth="1"/>
    <col min="2302" max="2302" width="13.875" style="80" bestFit="1" customWidth="1"/>
    <col min="2303" max="2303" width="13.25" style="80" bestFit="1" customWidth="1"/>
    <col min="2304" max="2304" width="16" style="80" bestFit="1" customWidth="1"/>
    <col min="2305" max="2305" width="11.625" style="80" bestFit="1" customWidth="1"/>
    <col min="2306" max="2306" width="16.875" style="80" customWidth="1"/>
    <col min="2307" max="2307" width="13.25" style="80" customWidth="1"/>
    <col min="2308" max="2308" width="18.375" style="80" bestFit="1" customWidth="1"/>
    <col min="2309" max="2309" width="15" style="80" bestFit="1" customWidth="1"/>
    <col min="2310" max="2310" width="14.75" style="80" bestFit="1" customWidth="1"/>
    <col min="2311" max="2311" width="14.625" style="80" bestFit="1" customWidth="1"/>
    <col min="2312" max="2312" width="13.75" style="80" bestFit="1" customWidth="1"/>
    <col min="2313" max="2313" width="14.25" style="80" bestFit="1" customWidth="1"/>
    <col min="2314" max="2314" width="15.125" style="80" customWidth="1"/>
    <col min="2315" max="2315" width="20.5" style="80" bestFit="1" customWidth="1"/>
    <col min="2316" max="2316" width="27.875" style="80" bestFit="1" customWidth="1"/>
    <col min="2317" max="2317" width="6.875" style="80" bestFit="1" customWidth="1"/>
    <col min="2318" max="2318" width="5" style="80" bestFit="1" customWidth="1"/>
    <col min="2319" max="2319" width="8" style="80" bestFit="1" customWidth="1"/>
    <col min="2320" max="2320" width="11.875" style="80" bestFit="1" customWidth="1"/>
    <col min="2321" max="2549" width="9" style="80"/>
    <col min="2550" max="2550" width="3.875" style="80" bestFit="1" customWidth="1"/>
    <col min="2551" max="2551" width="16" style="80" bestFit="1" customWidth="1"/>
    <col min="2552" max="2552" width="16.625" style="80" bestFit="1" customWidth="1"/>
    <col min="2553" max="2553" width="13.5" style="80" bestFit="1" customWidth="1"/>
    <col min="2554" max="2555" width="10.875" style="80" bestFit="1" customWidth="1"/>
    <col min="2556" max="2556" width="6.25" style="80" bestFit="1" customWidth="1"/>
    <col min="2557" max="2557" width="8.875" style="80" bestFit="1" customWidth="1"/>
    <col min="2558" max="2558" width="13.875" style="80" bestFit="1" customWidth="1"/>
    <col min="2559" max="2559" width="13.25" style="80" bestFit="1" customWidth="1"/>
    <col min="2560" max="2560" width="16" style="80" bestFit="1" customWidth="1"/>
    <col min="2561" max="2561" width="11.625" style="80" bestFit="1" customWidth="1"/>
    <col min="2562" max="2562" width="16.875" style="80" customWidth="1"/>
    <col min="2563" max="2563" width="13.25" style="80" customWidth="1"/>
    <col min="2564" max="2564" width="18.375" style="80" bestFit="1" customWidth="1"/>
    <col min="2565" max="2565" width="15" style="80" bestFit="1" customWidth="1"/>
    <col min="2566" max="2566" width="14.75" style="80" bestFit="1" customWidth="1"/>
    <col min="2567" max="2567" width="14.625" style="80" bestFit="1" customWidth="1"/>
    <col min="2568" max="2568" width="13.75" style="80" bestFit="1" customWidth="1"/>
    <col min="2569" max="2569" width="14.25" style="80" bestFit="1" customWidth="1"/>
    <col min="2570" max="2570" width="15.125" style="80" customWidth="1"/>
    <col min="2571" max="2571" width="20.5" style="80" bestFit="1" customWidth="1"/>
    <col min="2572" max="2572" width="27.875" style="80" bestFit="1" customWidth="1"/>
    <col min="2573" max="2573" width="6.875" style="80" bestFit="1" customWidth="1"/>
    <col min="2574" max="2574" width="5" style="80" bestFit="1" customWidth="1"/>
    <col min="2575" max="2575" width="8" style="80" bestFit="1" customWidth="1"/>
    <col min="2576" max="2576" width="11.875" style="80" bestFit="1" customWidth="1"/>
    <col min="2577" max="2805" width="9" style="80"/>
    <col min="2806" max="2806" width="3.875" style="80" bestFit="1" customWidth="1"/>
    <col min="2807" max="2807" width="16" style="80" bestFit="1" customWidth="1"/>
    <col min="2808" max="2808" width="16.625" style="80" bestFit="1" customWidth="1"/>
    <col min="2809" max="2809" width="13.5" style="80" bestFit="1" customWidth="1"/>
    <col min="2810" max="2811" width="10.875" style="80" bestFit="1" customWidth="1"/>
    <col min="2812" max="2812" width="6.25" style="80" bestFit="1" customWidth="1"/>
    <col min="2813" max="2813" width="8.875" style="80" bestFit="1" customWidth="1"/>
    <col min="2814" max="2814" width="13.875" style="80" bestFit="1" customWidth="1"/>
    <col min="2815" max="2815" width="13.25" style="80" bestFit="1" customWidth="1"/>
    <col min="2816" max="2816" width="16" style="80" bestFit="1" customWidth="1"/>
    <col min="2817" max="2817" width="11.625" style="80" bestFit="1" customWidth="1"/>
    <col min="2818" max="2818" width="16.875" style="80" customWidth="1"/>
    <col min="2819" max="2819" width="13.25" style="80" customWidth="1"/>
    <col min="2820" max="2820" width="18.375" style="80" bestFit="1" customWidth="1"/>
    <col min="2821" max="2821" width="15" style="80" bestFit="1" customWidth="1"/>
    <col min="2822" max="2822" width="14.75" style="80" bestFit="1" customWidth="1"/>
    <col min="2823" max="2823" width="14.625" style="80" bestFit="1" customWidth="1"/>
    <col min="2824" max="2824" width="13.75" style="80" bestFit="1" customWidth="1"/>
    <col min="2825" max="2825" width="14.25" style="80" bestFit="1" customWidth="1"/>
    <col min="2826" max="2826" width="15.125" style="80" customWidth="1"/>
    <col min="2827" max="2827" width="20.5" style="80" bestFit="1" customWidth="1"/>
    <col min="2828" max="2828" width="27.875" style="80" bestFit="1" customWidth="1"/>
    <col min="2829" max="2829" width="6.875" style="80" bestFit="1" customWidth="1"/>
    <col min="2830" max="2830" width="5" style="80" bestFit="1" customWidth="1"/>
    <col min="2831" max="2831" width="8" style="80" bestFit="1" customWidth="1"/>
    <col min="2832" max="2832" width="11.875" style="80" bestFit="1" customWidth="1"/>
    <col min="2833" max="3061" width="9" style="80"/>
    <col min="3062" max="3062" width="3.875" style="80" bestFit="1" customWidth="1"/>
    <col min="3063" max="3063" width="16" style="80" bestFit="1" customWidth="1"/>
    <col min="3064" max="3064" width="16.625" style="80" bestFit="1" customWidth="1"/>
    <col min="3065" max="3065" width="13.5" style="80" bestFit="1" customWidth="1"/>
    <col min="3066" max="3067" width="10.875" style="80" bestFit="1" customWidth="1"/>
    <col min="3068" max="3068" width="6.25" style="80" bestFit="1" customWidth="1"/>
    <col min="3069" max="3069" width="8.875" style="80" bestFit="1" customWidth="1"/>
    <col min="3070" max="3070" width="13.875" style="80" bestFit="1" customWidth="1"/>
    <col min="3071" max="3071" width="13.25" style="80" bestFit="1" customWidth="1"/>
    <col min="3072" max="3072" width="16" style="80" bestFit="1" customWidth="1"/>
    <col min="3073" max="3073" width="11.625" style="80" bestFit="1" customWidth="1"/>
    <col min="3074" max="3074" width="16.875" style="80" customWidth="1"/>
    <col min="3075" max="3075" width="13.25" style="80" customWidth="1"/>
    <col min="3076" max="3076" width="18.375" style="80" bestFit="1" customWidth="1"/>
    <col min="3077" max="3077" width="15" style="80" bestFit="1" customWidth="1"/>
    <col min="3078" max="3078" width="14.75" style="80" bestFit="1" customWidth="1"/>
    <col min="3079" max="3079" width="14.625" style="80" bestFit="1" customWidth="1"/>
    <col min="3080" max="3080" width="13.75" style="80" bestFit="1" customWidth="1"/>
    <col min="3081" max="3081" width="14.25" style="80" bestFit="1" customWidth="1"/>
    <col min="3082" max="3082" width="15.125" style="80" customWidth="1"/>
    <col min="3083" max="3083" width="20.5" style="80" bestFit="1" customWidth="1"/>
    <col min="3084" max="3084" width="27.875" style="80" bestFit="1" customWidth="1"/>
    <col min="3085" max="3085" width="6.875" style="80" bestFit="1" customWidth="1"/>
    <col min="3086" max="3086" width="5" style="80" bestFit="1" customWidth="1"/>
    <col min="3087" max="3087" width="8" style="80" bestFit="1" customWidth="1"/>
    <col min="3088" max="3088" width="11.875" style="80" bestFit="1" customWidth="1"/>
    <col min="3089" max="3317" width="9" style="80"/>
    <col min="3318" max="3318" width="3.875" style="80" bestFit="1" customWidth="1"/>
    <col min="3319" max="3319" width="16" style="80" bestFit="1" customWidth="1"/>
    <col min="3320" max="3320" width="16.625" style="80" bestFit="1" customWidth="1"/>
    <col min="3321" max="3321" width="13.5" style="80" bestFit="1" customWidth="1"/>
    <col min="3322" max="3323" width="10.875" style="80" bestFit="1" customWidth="1"/>
    <col min="3324" max="3324" width="6.25" style="80" bestFit="1" customWidth="1"/>
    <col min="3325" max="3325" width="8.875" style="80" bestFit="1" customWidth="1"/>
    <col min="3326" max="3326" width="13.875" style="80" bestFit="1" customWidth="1"/>
    <col min="3327" max="3327" width="13.25" style="80" bestFit="1" customWidth="1"/>
    <col min="3328" max="3328" width="16" style="80" bestFit="1" customWidth="1"/>
    <col min="3329" max="3329" width="11.625" style="80" bestFit="1" customWidth="1"/>
    <col min="3330" max="3330" width="16.875" style="80" customWidth="1"/>
    <col min="3331" max="3331" width="13.25" style="80" customWidth="1"/>
    <col min="3332" max="3332" width="18.375" style="80" bestFit="1" customWidth="1"/>
    <col min="3333" max="3333" width="15" style="80" bestFit="1" customWidth="1"/>
    <col min="3334" max="3334" width="14.75" style="80" bestFit="1" customWidth="1"/>
    <col min="3335" max="3335" width="14.625" style="80" bestFit="1" customWidth="1"/>
    <col min="3336" max="3336" width="13.75" style="80" bestFit="1" customWidth="1"/>
    <col min="3337" max="3337" width="14.25" style="80" bestFit="1" customWidth="1"/>
    <col min="3338" max="3338" width="15.125" style="80" customWidth="1"/>
    <col min="3339" max="3339" width="20.5" style="80" bestFit="1" customWidth="1"/>
    <col min="3340" max="3340" width="27.875" style="80" bestFit="1" customWidth="1"/>
    <col min="3341" max="3341" width="6.875" style="80" bestFit="1" customWidth="1"/>
    <col min="3342" max="3342" width="5" style="80" bestFit="1" customWidth="1"/>
    <col min="3343" max="3343" width="8" style="80" bestFit="1" customWidth="1"/>
    <col min="3344" max="3344" width="11.875" style="80" bestFit="1" customWidth="1"/>
    <col min="3345" max="3573" width="9" style="80"/>
    <col min="3574" max="3574" width="3.875" style="80" bestFit="1" customWidth="1"/>
    <col min="3575" max="3575" width="16" style="80" bestFit="1" customWidth="1"/>
    <col min="3576" max="3576" width="16.625" style="80" bestFit="1" customWidth="1"/>
    <col min="3577" max="3577" width="13.5" style="80" bestFit="1" customWidth="1"/>
    <col min="3578" max="3579" width="10.875" style="80" bestFit="1" customWidth="1"/>
    <col min="3580" max="3580" width="6.25" style="80" bestFit="1" customWidth="1"/>
    <col min="3581" max="3581" width="8.875" style="80" bestFit="1" customWidth="1"/>
    <col min="3582" max="3582" width="13.875" style="80" bestFit="1" customWidth="1"/>
    <col min="3583" max="3583" width="13.25" style="80" bestFit="1" customWidth="1"/>
    <col min="3584" max="3584" width="16" style="80" bestFit="1" customWidth="1"/>
    <col min="3585" max="3585" width="11.625" style="80" bestFit="1" customWidth="1"/>
    <col min="3586" max="3586" width="16.875" style="80" customWidth="1"/>
    <col min="3587" max="3587" width="13.25" style="80" customWidth="1"/>
    <col min="3588" max="3588" width="18.375" style="80" bestFit="1" customWidth="1"/>
    <col min="3589" max="3589" width="15" style="80" bestFit="1" customWidth="1"/>
    <col min="3590" max="3590" width="14.75" style="80" bestFit="1" customWidth="1"/>
    <col min="3591" max="3591" width="14.625" style="80" bestFit="1" customWidth="1"/>
    <col min="3592" max="3592" width="13.75" style="80" bestFit="1" customWidth="1"/>
    <col min="3593" max="3593" width="14.25" style="80" bestFit="1" customWidth="1"/>
    <col min="3594" max="3594" width="15.125" style="80" customWidth="1"/>
    <col min="3595" max="3595" width="20.5" style="80" bestFit="1" customWidth="1"/>
    <col min="3596" max="3596" width="27.875" style="80" bestFit="1" customWidth="1"/>
    <col min="3597" max="3597" width="6.875" style="80" bestFit="1" customWidth="1"/>
    <col min="3598" max="3598" width="5" style="80" bestFit="1" customWidth="1"/>
    <col min="3599" max="3599" width="8" style="80" bestFit="1" customWidth="1"/>
    <col min="3600" max="3600" width="11.875" style="80" bestFit="1" customWidth="1"/>
    <col min="3601" max="3829" width="9" style="80"/>
    <col min="3830" max="3830" width="3.875" style="80" bestFit="1" customWidth="1"/>
    <col min="3831" max="3831" width="16" style="80" bestFit="1" customWidth="1"/>
    <col min="3832" max="3832" width="16.625" style="80" bestFit="1" customWidth="1"/>
    <col min="3833" max="3833" width="13.5" style="80" bestFit="1" customWidth="1"/>
    <col min="3834" max="3835" width="10.875" style="80" bestFit="1" customWidth="1"/>
    <col min="3836" max="3836" width="6.25" style="80" bestFit="1" customWidth="1"/>
    <col min="3837" max="3837" width="8.875" style="80" bestFit="1" customWidth="1"/>
    <col min="3838" max="3838" width="13.875" style="80" bestFit="1" customWidth="1"/>
    <col min="3839" max="3839" width="13.25" style="80" bestFit="1" customWidth="1"/>
    <col min="3840" max="3840" width="16" style="80" bestFit="1" customWidth="1"/>
    <col min="3841" max="3841" width="11.625" style="80" bestFit="1" customWidth="1"/>
    <col min="3842" max="3842" width="16.875" style="80" customWidth="1"/>
    <col min="3843" max="3843" width="13.25" style="80" customWidth="1"/>
    <col min="3844" max="3844" width="18.375" style="80" bestFit="1" customWidth="1"/>
    <col min="3845" max="3845" width="15" style="80" bestFit="1" customWidth="1"/>
    <col min="3846" max="3846" width="14.75" style="80" bestFit="1" customWidth="1"/>
    <col min="3847" max="3847" width="14.625" style="80" bestFit="1" customWidth="1"/>
    <col min="3848" max="3848" width="13.75" style="80" bestFit="1" customWidth="1"/>
    <col min="3849" max="3849" width="14.25" style="80" bestFit="1" customWidth="1"/>
    <col min="3850" max="3850" width="15.125" style="80" customWidth="1"/>
    <col min="3851" max="3851" width="20.5" style="80" bestFit="1" customWidth="1"/>
    <col min="3852" max="3852" width="27.875" style="80" bestFit="1" customWidth="1"/>
    <col min="3853" max="3853" width="6.875" style="80" bestFit="1" customWidth="1"/>
    <col min="3854" max="3854" width="5" style="80" bestFit="1" customWidth="1"/>
    <col min="3855" max="3855" width="8" style="80" bestFit="1" customWidth="1"/>
    <col min="3856" max="3856" width="11.875" style="80" bestFit="1" customWidth="1"/>
    <col min="3857" max="4085" width="9" style="80"/>
    <col min="4086" max="4086" width="3.875" style="80" bestFit="1" customWidth="1"/>
    <col min="4087" max="4087" width="16" style="80" bestFit="1" customWidth="1"/>
    <col min="4088" max="4088" width="16.625" style="80" bestFit="1" customWidth="1"/>
    <col min="4089" max="4089" width="13.5" style="80" bestFit="1" customWidth="1"/>
    <col min="4090" max="4091" width="10.875" style="80" bestFit="1" customWidth="1"/>
    <col min="4092" max="4092" width="6.25" style="80" bestFit="1" customWidth="1"/>
    <col min="4093" max="4093" width="8.875" style="80" bestFit="1" customWidth="1"/>
    <col min="4094" max="4094" width="13.875" style="80" bestFit="1" customWidth="1"/>
    <col min="4095" max="4095" width="13.25" style="80" bestFit="1" customWidth="1"/>
    <col min="4096" max="4096" width="16" style="80" bestFit="1" customWidth="1"/>
    <col min="4097" max="4097" width="11.625" style="80" bestFit="1" customWidth="1"/>
    <col min="4098" max="4098" width="16.875" style="80" customWidth="1"/>
    <col min="4099" max="4099" width="13.25" style="80" customWidth="1"/>
    <col min="4100" max="4100" width="18.375" style="80" bestFit="1" customWidth="1"/>
    <col min="4101" max="4101" width="15" style="80" bestFit="1" customWidth="1"/>
    <col min="4102" max="4102" width="14.75" style="80" bestFit="1" customWidth="1"/>
    <col min="4103" max="4103" width="14.625" style="80" bestFit="1" customWidth="1"/>
    <col min="4104" max="4104" width="13.75" style="80" bestFit="1" customWidth="1"/>
    <col min="4105" max="4105" width="14.25" style="80" bestFit="1" customWidth="1"/>
    <col min="4106" max="4106" width="15.125" style="80" customWidth="1"/>
    <col min="4107" max="4107" width="20.5" style="80" bestFit="1" customWidth="1"/>
    <col min="4108" max="4108" width="27.875" style="80" bestFit="1" customWidth="1"/>
    <col min="4109" max="4109" width="6.875" style="80" bestFit="1" customWidth="1"/>
    <col min="4110" max="4110" width="5" style="80" bestFit="1" customWidth="1"/>
    <col min="4111" max="4111" width="8" style="80" bestFit="1" customWidth="1"/>
    <col min="4112" max="4112" width="11.875" style="80" bestFit="1" customWidth="1"/>
    <col min="4113" max="4341" width="9" style="80"/>
    <col min="4342" max="4342" width="3.875" style="80" bestFit="1" customWidth="1"/>
    <col min="4343" max="4343" width="16" style="80" bestFit="1" customWidth="1"/>
    <col min="4344" max="4344" width="16.625" style="80" bestFit="1" customWidth="1"/>
    <col min="4345" max="4345" width="13.5" style="80" bestFit="1" customWidth="1"/>
    <col min="4346" max="4347" width="10.875" style="80" bestFit="1" customWidth="1"/>
    <col min="4348" max="4348" width="6.25" style="80" bestFit="1" customWidth="1"/>
    <col min="4349" max="4349" width="8.875" style="80" bestFit="1" customWidth="1"/>
    <col min="4350" max="4350" width="13.875" style="80" bestFit="1" customWidth="1"/>
    <col min="4351" max="4351" width="13.25" style="80" bestFit="1" customWidth="1"/>
    <col min="4352" max="4352" width="16" style="80" bestFit="1" customWidth="1"/>
    <col min="4353" max="4353" width="11.625" style="80" bestFit="1" customWidth="1"/>
    <col min="4354" max="4354" width="16.875" style="80" customWidth="1"/>
    <col min="4355" max="4355" width="13.25" style="80" customWidth="1"/>
    <col min="4356" max="4356" width="18.375" style="80" bestFit="1" customWidth="1"/>
    <col min="4357" max="4357" width="15" style="80" bestFit="1" customWidth="1"/>
    <col min="4358" max="4358" width="14.75" style="80" bestFit="1" customWidth="1"/>
    <col min="4359" max="4359" width="14.625" style="80" bestFit="1" customWidth="1"/>
    <col min="4360" max="4360" width="13.75" style="80" bestFit="1" customWidth="1"/>
    <col min="4361" max="4361" width="14.25" style="80" bestFit="1" customWidth="1"/>
    <col min="4362" max="4362" width="15.125" style="80" customWidth="1"/>
    <col min="4363" max="4363" width="20.5" style="80" bestFit="1" customWidth="1"/>
    <col min="4364" max="4364" width="27.875" style="80" bestFit="1" customWidth="1"/>
    <col min="4365" max="4365" width="6.875" style="80" bestFit="1" customWidth="1"/>
    <col min="4366" max="4366" width="5" style="80" bestFit="1" customWidth="1"/>
    <col min="4367" max="4367" width="8" style="80" bestFit="1" customWidth="1"/>
    <col min="4368" max="4368" width="11.875" style="80" bestFit="1" customWidth="1"/>
    <col min="4369" max="4597" width="9" style="80"/>
    <col min="4598" max="4598" width="3.875" style="80" bestFit="1" customWidth="1"/>
    <col min="4599" max="4599" width="16" style="80" bestFit="1" customWidth="1"/>
    <col min="4600" max="4600" width="16.625" style="80" bestFit="1" customWidth="1"/>
    <col min="4601" max="4601" width="13.5" style="80" bestFit="1" customWidth="1"/>
    <col min="4602" max="4603" width="10.875" style="80" bestFit="1" customWidth="1"/>
    <col min="4604" max="4604" width="6.25" style="80" bestFit="1" customWidth="1"/>
    <col min="4605" max="4605" width="8.875" style="80" bestFit="1" customWidth="1"/>
    <col min="4606" max="4606" width="13.875" style="80" bestFit="1" customWidth="1"/>
    <col min="4607" max="4607" width="13.25" style="80" bestFit="1" customWidth="1"/>
    <col min="4608" max="4608" width="16" style="80" bestFit="1" customWidth="1"/>
    <col min="4609" max="4609" width="11.625" style="80" bestFit="1" customWidth="1"/>
    <col min="4610" max="4610" width="16.875" style="80" customWidth="1"/>
    <col min="4611" max="4611" width="13.25" style="80" customWidth="1"/>
    <col min="4612" max="4612" width="18.375" style="80" bestFit="1" customWidth="1"/>
    <col min="4613" max="4613" width="15" style="80" bestFit="1" customWidth="1"/>
    <col min="4614" max="4614" width="14.75" style="80" bestFit="1" customWidth="1"/>
    <col min="4615" max="4615" width="14.625" style="80" bestFit="1" customWidth="1"/>
    <col min="4616" max="4616" width="13.75" style="80" bestFit="1" customWidth="1"/>
    <col min="4617" max="4617" width="14.25" style="80" bestFit="1" customWidth="1"/>
    <col min="4618" max="4618" width="15.125" style="80" customWidth="1"/>
    <col min="4619" max="4619" width="20.5" style="80" bestFit="1" customWidth="1"/>
    <col min="4620" max="4620" width="27.875" style="80" bestFit="1" customWidth="1"/>
    <col min="4621" max="4621" width="6.875" style="80" bestFit="1" customWidth="1"/>
    <col min="4622" max="4622" width="5" style="80" bestFit="1" customWidth="1"/>
    <col min="4623" max="4623" width="8" style="80" bestFit="1" customWidth="1"/>
    <col min="4624" max="4624" width="11.875" style="80" bestFit="1" customWidth="1"/>
    <col min="4625" max="4853" width="9" style="80"/>
    <col min="4854" max="4854" width="3.875" style="80" bestFit="1" customWidth="1"/>
    <col min="4855" max="4855" width="16" style="80" bestFit="1" customWidth="1"/>
    <col min="4856" max="4856" width="16.625" style="80" bestFit="1" customWidth="1"/>
    <col min="4857" max="4857" width="13.5" style="80" bestFit="1" customWidth="1"/>
    <col min="4858" max="4859" width="10.875" style="80" bestFit="1" customWidth="1"/>
    <col min="4860" max="4860" width="6.25" style="80" bestFit="1" customWidth="1"/>
    <col min="4861" max="4861" width="8.875" style="80" bestFit="1" customWidth="1"/>
    <col min="4862" max="4862" width="13.875" style="80" bestFit="1" customWidth="1"/>
    <col min="4863" max="4863" width="13.25" style="80" bestFit="1" customWidth="1"/>
    <col min="4864" max="4864" width="16" style="80" bestFit="1" customWidth="1"/>
    <col min="4865" max="4865" width="11.625" style="80" bestFit="1" customWidth="1"/>
    <col min="4866" max="4866" width="16.875" style="80" customWidth="1"/>
    <col min="4867" max="4867" width="13.25" style="80" customWidth="1"/>
    <col min="4868" max="4868" width="18.375" style="80" bestFit="1" customWidth="1"/>
    <col min="4869" max="4869" width="15" style="80" bestFit="1" customWidth="1"/>
    <col min="4870" max="4870" width="14.75" style="80" bestFit="1" customWidth="1"/>
    <col min="4871" max="4871" width="14.625" style="80" bestFit="1" customWidth="1"/>
    <col min="4872" max="4872" width="13.75" style="80" bestFit="1" customWidth="1"/>
    <col min="4873" max="4873" width="14.25" style="80" bestFit="1" customWidth="1"/>
    <col min="4874" max="4874" width="15.125" style="80" customWidth="1"/>
    <col min="4875" max="4875" width="20.5" style="80" bestFit="1" customWidth="1"/>
    <col min="4876" max="4876" width="27.875" style="80" bestFit="1" customWidth="1"/>
    <col min="4877" max="4877" width="6.875" style="80" bestFit="1" customWidth="1"/>
    <col min="4878" max="4878" width="5" style="80" bestFit="1" customWidth="1"/>
    <col min="4879" max="4879" width="8" style="80" bestFit="1" customWidth="1"/>
    <col min="4880" max="4880" width="11.875" style="80" bestFit="1" customWidth="1"/>
    <col min="4881" max="5109" width="9" style="80"/>
    <col min="5110" max="5110" width="3.875" style="80" bestFit="1" customWidth="1"/>
    <col min="5111" max="5111" width="16" style="80" bestFit="1" customWidth="1"/>
    <col min="5112" max="5112" width="16.625" style="80" bestFit="1" customWidth="1"/>
    <col min="5113" max="5113" width="13.5" style="80" bestFit="1" customWidth="1"/>
    <col min="5114" max="5115" width="10.875" style="80" bestFit="1" customWidth="1"/>
    <col min="5116" max="5116" width="6.25" style="80" bestFit="1" customWidth="1"/>
    <col min="5117" max="5117" width="8.875" style="80" bestFit="1" customWidth="1"/>
    <col min="5118" max="5118" width="13.875" style="80" bestFit="1" customWidth="1"/>
    <col min="5119" max="5119" width="13.25" style="80" bestFit="1" customWidth="1"/>
    <col min="5120" max="5120" width="16" style="80" bestFit="1" customWidth="1"/>
    <col min="5121" max="5121" width="11.625" style="80" bestFit="1" customWidth="1"/>
    <col min="5122" max="5122" width="16.875" style="80" customWidth="1"/>
    <col min="5123" max="5123" width="13.25" style="80" customWidth="1"/>
    <col min="5124" max="5124" width="18.375" style="80" bestFit="1" customWidth="1"/>
    <col min="5125" max="5125" width="15" style="80" bestFit="1" customWidth="1"/>
    <col min="5126" max="5126" width="14.75" style="80" bestFit="1" customWidth="1"/>
    <col min="5127" max="5127" width="14.625" style="80" bestFit="1" customWidth="1"/>
    <col min="5128" max="5128" width="13.75" style="80" bestFit="1" customWidth="1"/>
    <col min="5129" max="5129" width="14.25" style="80" bestFit="1" customWidth="1"/>
    <col min="5130" max="5130" width="15.125" style="80" customWidth="1"/>
    <col min="5131" max="5131" width="20.5" style="80" bestFit="1" customWidth="1"/>
    <col min="5132" max="5132" width="27.875" style="80" bestFit="1" customWidth="1"/>
    <col min="5133" max="5133" width="6.875" style="80" bestFit="1" customWidth="1"/>
    <col min="5134" max="5134" width="5" style="80" bestFit="1" customWidth="1"/>
    <col min="5135" max="5135" width="8" style="80" bestFit="1" customWidth="1"/>
    <col min="5136" max="5136" width="11.875" style="80" bestFit="1" customWidth="1"/>
    <col min="5137" max="5365" width="9" style="80"/>
    <col min="5366" max="5366" width="3.875" style="80" bestFit="1" customWidth="1"/>
    <col min="5367" max="5367" width="16" style="80" bestFit="1" customWidth="1"/>
    <col min="5368" max="5368" width="16.625" style="80" bestFit="1" customWidth="1"/>
    <col min="5369" max="5369" width="13.5" style="80" bestFit="1" customWidth="1"/>
    <col min="5370" max="5371" width="10.875" style="80" bestFit="1" customWidth="1"/>
    <col min="5372" max="5372" width="6.25" style="80" bestFit="1" customWidth="1"/>
    <col min="5373" max="5373" width="8.875" style="80" bestFit="1" customWidth="1"/>
    <col min="5374" max="5374" width="13.875" style="80" bestFit="1" customWidth="1"/>
    <col min="5375" max="5375" width="13.25" style="80" bestFit="1" customWidth="1"/>
    <col min="5376" max="5376" width="16" style="80" bestFit="1" customWidth="1"/>
    <col min="5377" max="5377" width="11.625" style="80" bestFit="1" customWidth="1"/>
    <col min="5378" max="5378" width="16.875" style="80" customWidth="1"/>
    <col min="5379" max="5379" width="13.25" style="80" customWidth="1"/>
    <col min="5380" max="5380" width="18.375" style="80" bestFit="1" customWidth="1"/>
    <col min="5381" max="5381" width="15" style="80" bestFit="1" customWidth="1"/>
    <col min="5382" max="5382" width="14.75" style="80" bestFit="1" customWidth="1"/>
    <col min="5383" max="5383" width="14.625" style="80" bestFit="1" customWidth="1"/>
    <col min="5384" max="5384" width="13.75" style="80" bestFit="1" customWidth="1"/>
    <col min="5385" max="5385" width="14.25" style="80" bestFit="1" customWidth="1"/>
    <col min="5386" max="5386" width="15.125" style="80" customWidth="1"/>
    <col min="5387" max="5387" width="20.5" style="80" bestFit="1" customWidth="1"/>
    <col min="5388" max="5388" width="27.875" style="80" bestFit="1" customWidth="1"/>
    <col min="5389" max="5389" width="6.875" style="80" bestFit="1" customWidth="1"/>
    <col min="5390" max="5390" width="5" style="80" bestFit="1" customWidth="1"/>
    <col min="5391" max="5391" width="8" style="80" bestFit="1" customWidth="1"/>
    <col min="5392" max="5392" width="11.875" style="80" bestFit="1" customWidth="1"/>
    <col min="5393" max="5621" width="9" style="80"/>
    <col min="5622" max="5622" width="3.875" style="80" bestFit="1" customWidth="1"/>
    <col min="5623" max="5623" width="16" style="80" bestFit="1" customWidth="1"/>
    <col min="5624" max="5624" width="16.625" style="80" bestFit="1" customWidth="1"/>
    <col min="5625" max="5625" width="13.5" style="80" bestFit="1" customWidth="1"/>
    <col min="5626" max="5627" width="10.875" style="80" bestFit="1" customWidth="1"/>
    <col min="5628" max="5628" width="6.25" style="80" bestFit="1" customWidth="1"/>
    <col min="5629" max="5629" width="8.875" style="80" bestFit="1" customWidth="1"/>
    <col min="5630" max="5630" width="13.875" style="80" bestFit="1" customWidth="1"/>
    <col min="5631" max="5631" width="13.25" style="80" bestFit="1" customWidth="1"/>
    <col min="5632" max="5632" width="16" style="80" bestFit="1" customWidth="1"/>
    <col min="5633" max="5633" width="11.625" style="80" bestFit="1" customWidth="1"/>
    <col min="5634" max="5634" width="16.875" style="80" customWidth="1"/>
    <col min="5635" max="5635" width="13.25" style="80" customWidth="1"/>
    <col min="5636" max="5636" width="18.375" style="80" bestFit="1" customWidth="1"/>
    <col min="5637" max="5637" width="15" style="80" bestFit="1" customWidth="1"/>
    <col min="5638" max="5638" width="14.75" style="80" bestFit="1" customWidth="1"/>
    <col min="5639" max="5639" width="14.625" style="80" bestFit="1" customWidth="1"/>
    <col min="5640" max="5640" width="13.75" style="80" bestFit="1" customWidth="1"/>
    <col min="5641" max="5641" width="14.25" style="80" bestFit="1" customWidth="1"/>
    <col min="5642" max="5642" width="15.125" style="80" customWidth="1"/>
    <col min="5643" max="5643" width="20.5" style="80" bestFit="1" customWidth="1"/>
    <col min="5644" max="5644" width="27.875" style="80" bestFit="1" customWidth="1"/>
    <col min="5645" max="5645" width="6.875" style="80" bestFit="1" customWidth="1"/>
    <col min="5646" max="5646" width="5" style="80" bestFit="1" customWidth="1"/>
    <col min="5647" max="5647" width="8" style="80" bestFit="1" customWidth="1"/>
    <col min="5648" max="5648" width="11.875" style="80" bestFit="1" customWidth="1"/>
    <col min="5649" max="5877" width="9" style="80"/>
    <col min="5878" max="5878" width="3.875" style="80" bestFit="1" customWidth="1"/>
    <col min="5879" max="5879" width="16" style="80" bestFit="1" customWidth="1"/>
    <col min="5880" max="5880" width="16.625" style="80" bestFit="1" customWidth="1"/>
    <col min="5881" max="5881" width="13.5" style="80" bestFit="1" customWidth="1"/>
    <col min="5882" max="5883" width="10.875" style="80" bestFit="1" customWidth="1"/>
    <col min="5884" max="5884" width="6.25" style="80" bestFit="1" customWidth="1"/>
    <col min="5885" max="5885" width="8.875" style="80" bestFit="1" customWidth="1"/>
    <col min="5886" max="5886" width="13.875" style="80" bestFit="1" customWidth="1"/>
    <col min="5887" max="5887" width="13.25" style="80" bestFit="1" customWidth="1"/>
    <col min="5888" max="5888" width="16" style="80" bestFit="1" customWidth="1"/>
    <col min="5889" max="5889" width="11.625" style="80" bestFit="1" customWidth="1"/>
    <col min="5890" max="5890" width="16.875" style="80" customWidth="1"/>
    <col min="5891" max="5891" width="13.25" style="80" customWidth="1"/>
    <col min="5892" max="5892" width="18.375" style="80" bestFit="1" customWidth="1"/>
    <col min="5893" max="5893" width="15" style="80" bestFit="1" customWidth="1"/>
    <col min="5894" max="5894" width="14.75" style="80" bestFit="1" customWidth="1"/>
    <col min="5895" max="5895" width="14.625" style="80" bestFit="1" customWidth="1"/>
    <col min="5896" max="5896" width="13.75" style="80" bestFit="1" customWidth="1"/>
    <col min="5897" max="5897" width="14.25" style="80" bestFit="1" customWidth="1"/>
    <col min="5898" max="5898" width="15.125" style="80" customWidth="1"/>
    <col min="5899" max="5899" width="20.5" style="80" bestFit="1" customWidth="1"/>
    <col min="5900" max="5900" width="27.875" style="80" bestFit="1" customWidth="1"/>
    <col min="5901" max="5901" width="6.875" style="80" bestFit="1" customWidth="1"/>
    <col min="5902" max="5902" width="5" style="80" bestFit="1" customWidth="1"/>
    <col min="5903" max="5903" width="8" style="80" bestFit="1" customWidth="1"/>
    <col min="5904" max="5904" width="11.875" style="80" bestFit="1" customWidth="1"/>
    <col min="5905" max="6133" width="9" style="80"/>
    <col min="6134" max="6134" width="3.875" style="80" bestFit="1" customWidth="1"/>
    <col min="6135" max="6135" width="16" style="80" bestFit="1" customWidth="1"/>
    <col min="6136" max="6136" width="16.625" style="80" bestFit="1" customWidth="1"/>
    <col min="6137" max="6137" width="13.5" style="80" bestFit="1" customWidth="1"/>
    <col min="6138" max="6139" width="10.875" style="80" bestFit="1" customWidth="1"/>
    <col min="6140" max="6140" width="6.25" style="80" bestFit="1" customWidth="1"/>
    <col min="6141" max="6141" width="8.875" style="80" bestFit="1" customWidth="1"/>
    <col min="6142" max="6142" width="13.875" style="80" bestFit="1" customWidth="1"/>
    <col min="6143" max="6143" width="13.25" style="80" bestFit="1" customWidth="1"/>
    <col min="6144" max="6144" width="16" style="80" bestFit="1" customWidth="1"/>
    <col min="6145" max="6145" width="11.625" style="80" bestFit="1" customWidth="1"/>
    <col min="6146" max="6146" width="16.875" style="80" customWidth="1"/>
    <col min="6147" max="6147" width="13.25" style="80" customWidth="1"/>
    <col min="6148" max="6148" width="18.375" style="80" bestFit="1" customWidth="1"/>
    <col min="6149" max="6149" width="15" style="80" bestFit="1" customWidth="1"/>
    <col min="6150" max="6150" width="14.75" style="80" bestFit="1" customWidth="1"/>
    <col min="6151" max="6151" width="14.625" style="80" bestFit="1" customWidth="1"/>
    <col min="6152" max="6152" width="13.75" style="80" bestFit="1" customWidth="1"/>
    <col min="6153" max="6153" width="14.25" style="80" bestFit="1" customWidth="1"/>
    <col min="6154" max="6154" width="15.125" style="80" customWidth="1"/>
    <col min="6155" max="6155" width="20.5" style="80" bestFit="1" customWidth="1"/>
    <col min="6156" max="6156" width="27.875" style="80" bestFit="1" customWidth="1"/>
    <col min="6157" max="6157" width="6.875" style="80" bestFit="1" customWidth="1"/>
    <col min="6158" max="6158" width="5" style="80" bestFit="1" customWidth="1"/>
    <col min="6159" max="6159" width="8" style="80" bestFit="1" customWidth="1"/>
    <col min="6160" max="6160" width="11.875" style="80" bestFit="1" customWidth="1"/>
    <col min="6161" max="6389" width="9" style="80"/>
    <col min="6390" max="6390" width="3.875" style="80" bestFit="1" customWidth="1"/>
    <col min="6391" max="6391" width="16" style="80" bestFit="1" customWidth="1"/>
    <col min="6392" max="6392" width="16.625" style="80" bestFit="1" customWidth="1"/>
    <col min="6393" max="6393" width="13.5" style="80" bestFit="1" customWidth="1"/>
    <col min="6394" max="6395" width="10.875" style="80" bestFit="1" customWidth="1"/>
    <col min="6396" max="6396" width="6.25" style="80" bestFit="1" customWidth="1"/>
    <col min="6397" max="6397" width="8.875" style="80" bestFit="1" customWidth="1"/>
    <col min="6398" max="6398" width="13.875" style="80" bestFit="1" customWidth="1"/>
    <col min="6399" max="6399" width="13.25" style="80" bestFit="1" customWidth="1"/>
    <col min="6400" max="6400" width="16" style="80" bestFit="1" customWidth="1"/>
    <col min="6401" max="6401" width="11.625" style="80" bestFit="1" customWidth="1"/>
    <col min="6402" max="6402" width="16.875" style="80" customWidth="1"/>
    <col min="6403" max="6403" width="13.25" style="80" customWidth="1"/>
    <col min="6404" max="6404" width="18.375" style="80" bestFit="1" customWidth="1"/>
    <col min="6405" max="6405" width="15" style="80" bestFit="1" customWidth="1"/>
    <col min="6406" max="6406" width="14.75" style="80" bestFit="1" customWidth="1"/>
    <col min="6407" max="6407" width="14.625" style="80" bestFit="1" customWidth="1"/>
    <col min="6408" max="6408" width="13.75" style="80" bestFit="1" customWidth="1"/>
    <col min="6409" max="6409" width="14.25" style="80" bestFit="1" customWidth="1"/>
    <col min="6410" max="6410" width="15.125" style="80" customWidth="1"/>
    <col min="6411" max="6411" width="20.5" style="80" bestFit="1" customWidth="1"/>
    <col min="6412" max="6412" width="27.875" style="80" bestFit="1" customWidth="1"/>
    <col min="6413" max="6413" width="6.875" style="80" bestFit="1" customWidth="1"/>
    <col min="6414" max="6414" width="5" style="80" bestFit="1" customWidth="1"/>
    <col min="6415" max="6415" width="8" style="80" bestFit="1" customWidth="1"/>
    <col min="6416" max="6416" width="11.875" style="80" bestFit="1" customWidth="1"/>
    <col min="6417" max="6645" width="9" style="80"/>
    <col min="6646" max="6646" width="3.875" style="80" bestFit="1" customWidth="1"/>
    <col min="6647" max="6647" width="16" style="80" bestFit="1" customWidth="1"/>
    <col min="6648" max="6648" width="16.625" style="80" bestFit="1" customWidth="1"/>
    <col min="6649" max="6649" width="13.5" style="80" bestFit="1" customWidth="1"/>
    <col min="6650" max="6651" width="10.875" style="80" bestFit="1" customWidth="1"/>
    <col min="6652" max="6652" width="6.25" style="80" bestFit="1" customWidth="1"/>
    <col min="6653" max="6653" width="8.875" style="80" bestFit="1" customWidth="1"/>
    <col min="6654" max="6654" width="13.875" style="80" bestFit="1" customWidth="1"/>
    <col min="6655" max="6655" width="13.25" style="80" bestFit="1" customWidth="1"/>
    <col min="6656" max="6656" width="16" style="80" bestFit="1" customWidth="1"/>
    <col min="6657" max="6657" width="11.625" style="80" bestFit="1" customWidth="1"/>
    <col min="6658" max="6658" width="16.875" style="80" customWidth="1"/>
    <col min="6659" max="6659" width="13.25" style="80" customWidth="1"/>
    <col min="6660" max="6660" width="18.375" style="80" bestFit="1" customWidth="1"/>
    <col min="6661" max="6661" width="15" style="80" bestFit="1" customWidth="1"/>
    <col min="6662" max="6662" width="14.75" style="80" bestFit="1" customWidth="1"/>
    <col min="6663" max="6663" width="14.625" style="80" bestFit="1" customWidth="1"/>
    <col min="6664" max="6664" width="13.75" style="80" bestFit="1" customWidth="1"/>
    <col min="6665" max="6665" width="14.25" style="80" bestFit="1" customWidth="1"/>
    <col min="6666" max="6666" width="15.125" style="80" customWidth="1"/>
    <col min="6667" max="6667" width="20.5" style="80" bestFit="1" customWidth="1"/>
    <col min="6668" max="6668" width="27.875" style="80" bestFit="1" customWidth="1"/>
    <col min="6669" max="6669" width="6.875" style="80" bestFit="1" customWidth="1"/>
    <col min="6670" max="6670" width="5" style="80" bestFit="1" customWidth="1"/>
    <col min="6671" max="6671" width="8" style="80" bestFit="1" customWidth="1"/>
    <col min="6672" max="6672" width="11.875" style="80" bestFit="1" customWidth="1"/>
    <col min="6673" max="6901" width="9" style="80"/>
    <col min="6902" max="6902" width="3.875" style="80" bestFit="1" customWidth="1"/>
    <col min="6903" max="6903" width="16" style="80" bestFit="1" customWidth="1"/>
    <col min="6904" max="6904" width="16.625" style="80" bestFit="1" customWidth="1"/>
    <col min="6905" max="6905" width="13.5" style="80" bestFit="1" customWidth="1"/>
    <col min="6906" max="6907" width="10.875" style="80" bestFit="1" customWidth="1"/>
    <col min="6908" max="6908" width="6.25" style="80" bestFit="1" customWidth="1"/>
    <col min="6909" max="6909" width="8.875" style="80" bestFit="1" customWidth="1"/>
    <col min="6910" max="6910" width="13.875" style="80" bestFit="1" customWidth="1"/>
    <col min="6911" max="6911" width="13.25" style="80" bestFit="1" customWidth="1"/>
    <col min="6912" max="6912" width="16" style="80" bestFit="1" customWidth="1"/>
    <col min="6913" max="6913" width="11.625" style="80" bestFit="1" customWidth="1"/>
    <col min="6914" max="6914" width="16.875" style="80" customWidth="1"/>
    <col min="6915" max="6915" width="13.25" style="80" customWidth="1"/>
    <col min="6916" max="6916" width="18.375" style="80" bestFit="1" customWidth="1"/>
    <col min="6917" max="6917" width="15" style="80" bestFit="1" customWidth="1"/>
    <col min="6918" max="6918" width="14.75" style="80" bestFit="1" customWidth="1"/>
    <col min="6919" max="6919" width="14.625" style="80" bestFit="1" customWidth="1"/>
    <col min="6920" max="6920" width="13.75" style="80" bestFit="1" customWidth="1"/>
    <col min="6921" max="6921" width="14.25" style="80" bestFit="1" customWidth="1"/>
    <col min="6922" max="6922" width="15.125" style="80" customWidth="1"/>
    <col min="6923" max="6923" width="20.5" style="80" bestFit="1" customWidth="1"/>
    <col min="6924" max="6924" width="27.875" style="80" bestFit="1" customWidth="1"/>
    <col min="6925" max="6925" width="6.875" style="80" bestFit="1" customWidth="1"/>
    <col min="6926" max="6926" width="5" style="80" bestFit="1" customWidth="1"/>
    <col min="6927" max="6927" width="8" style="80" bestFit="1" customWidth="1"/>
    <col min="6928" max="6928" width="11.875" style="80" bestFit="1" customWidth="1"/>
    <col min="6929" max="7157" width="9" style="80"/>
    <col min="7158" max="7158" width="3.875" style="80" bestFit="1" customWidth="1"/>
    <col min="7159" max="7159" width="16" style="80" bestFit="1" customWidth="1"/>
    <col min="7160" max="7160" width="16.625" style="80" bestFit="1" customWidth="1"/>
    <col min="7161" max="7161" width="13.5" style="80" bestFit="1" customWidth="1"/>
    <col min="7162" max="7163" width="10.875" style="80" bestFit="1" customWidth="1"/>
    <col min="7164" max="7164" width="6.25" style="80" bestFit="1" customWidth="1"/>
    <col min="7165" max="7165" width="8.875" style="80" bestFit="1" customWidth="1"/>
    <col min="7166" max="7166" width="13.875" style="80" bestFit="1" customWidth="1"/>
    <col min="7167" max="7167" width="13.25" style="80" bestFit="1" customWidth="1"/>
    <col min="7168" max="7168" width="16" style="80" bestFit="1" customWidth="1"/>
    <col min="7169" max="7169" width="11.625" style="80" bestFit="1" customWidth="1"/>
    <col min="7170" max="7170" width="16.875" style="80" customWidth="1"/>
    <col min="7171" max="7171" width="13.25" style="80" customWidth="1"/>
    <col min="7172" max="7172" width="18.375" style="80" bestFit="1" customWidth="1"/>
    <col min="7173" max="7173" width="15" style="80" bestFit="1" customWidth="1"/>
    <col min="7174" max="7174" width="14.75" style="80" bestFit="1" customWidth="1"/>
    <col min="7175" max="7175" width="14.625" style="80" bestFit="1" customWidth="1"/>
    <col min="7176" max="7176" width="13.75" style="80" bestFit="1" customWidth="1"/>
    <col min="7177" max="7177" width="14.25" style="80" bestFit="1" customWidth="1"/>
    <col min="7178" max="7178" width="15.125" style="80" customWidth="1"/>
    <col min="7179" max="7179" width="20.5" style="80" bestFit="1" customWidth="1"/>
    <col min="7180" max="7180" width="27.875" style="80" bestFit="1" customWidth="1"/>
    <col min="7181" max="7181" width="6.875" style="80" bestFit="1" customWidth="1"/>
    <col min="7182" max="7182" width="5" style="80" bestFit="1" customWidth="1"/>
    <col min="7183" max="7183" width="8" style="80" bestFit="1" customWidth="1"/>
    <col min="7184" max="7184" width="11.875" style="80" bestFit="1" customWidth="1"/>
    <col min="7185" max="7413" width="9" style="80"/>
    <col min="7414" max="7414" width="3.875" style="80" bestFit="1" customWidth="1"/>
    <col min="7415" max="7415" width="16" style="80" bestFit="1" customWidth="1"/>
    <col min="7416" max="7416" width="16.625" style="80" bestFit="1" customWidth="1"/>
    <col min="7417" max="7417" width="13.5" style="80" bestFit="1" customWidth="1"/>
    <col min="7418" max="7419" width="10.875" style="80" bestFit="1" customWidth="1"/>
    <col min="7420" max="7420" width="6.25" style="80" bestFit="1" customWidth="1"/>
    <col min="7421" max="7421" width="8.875" style="80" bestFit="1" customWidth="1"/>
    <col min="7422" max="7422" width="13.875" style="80" bestFit="1" customWidth="1"/>
    <col min="7423" max="7423" width="13.25" style="80" bestFit="1" customWidth="1"/>
    <col min="7424" max="7424" width="16" style="80" bestFit="1" customWidth="1"/>
    <col min="7425" max="7425" width="11.625" style="80" bestFit="1" customWidth="1"/>
    <col min="7426" max="7426" width="16.875" style="80" customWidth="1"/>
    <col min="7427" max="7427" width="13.25" style="80" customWidth="1"/>
    <col min="7428" max="7428" width="18.375" style="80" bestFit="1" customWidth="1"/>
    <col min="7429" max="7429" width="15" style="80" bestFit="1" customWidth="1"/>
    <col min="7430" max="7430" width="14.75" style="80" bestFit="1" customWidth="1"/>
    <col min="7431" max="7431" width="14.625" style="80" bestFit="1" customWidth="1"/>
    <col min="7432" max="7432" width="13.75" style="80" bestFit="1" customWidth="1"/>
    <col min="7433" max="7433" width="14.25" style="80" bestFit="1" customWidth="1"/>
    <col min="7434" max="7434" width="15.125" style="80" customWidth="1"/>
    <col min="7435" max="7435" width="20.5" style="80" bestFit="1" customWidth="1"/>
    <col min="7436" max="7436" width="27.875" style="80" bestFit="1" customWidth="1"/>
    <col min="7437" max="7437" width="6.875" style="80" bestFit="1" customWidth="1"/>
    <col min="7438" max="7438" width="5" style="80" bestFit="1" customWidth="1"/>
    <col min="7439" max="7439" width="8" style="80" bestFit="1" customWidth="1"/>
    <col min="7440" max="7440" width="11.875" style="80" bestFit="1" customWidth="1"/>
    <col min="7441" max="7669" width="9" style="80"/>
    <col min="7670" max="7670" width="3.875" style="80" bestFit="1" customWidth="1"/>
    <col min="7671" max="7671" width="16" style="80" bestFit="1" customWidth="1"/>
    <col min="7672" max="7672" width="16.625" style="80" bestFit="1" customWidth="1"/>
    <col min="7673" max="7673" width="13.5" style="80" bestFit="1" customWidth="1"/>
    <col min="7674" max="7675" width="10.875" style="80" bestFit="1" customWidth="1"/>
    <col min="7676" max="7676" width="6.25" style="80" bestFit="1" customWidth="1"/>
    <col min="7677" max="7677" width="8.875" style="80" bestFit="1" customWidth="1"/>
    <col min="7678" max="7678" width="13.875" style="80" bestFit="1" customWidth="1"/>
    <col min="7679" max="7679" width="13.25" style="80" bestFit="1" customWidth="1"/>
    <col min="7680" max="7680" width="16" style="80" bestFit="1" customWidth="1"/>
    <col min="7681" max="7681" width="11.625" style="80" bestFit="1" customWidth="1"/>
    <col min="7682" max="7682" width="16.875" style="80" customWidth="1"/>
    <col min="7683" max="7683" width="13.25" style="80" customWidth="1"/>
    <col min="7684" max="7684" width="18.375" style="80" bestFit="1" customWidth="1"/>
    <col min="7685" max="7685" width="15" style="80" bestFit="1" customWidth="1"/>
    <col min="7686" max="7686" width="14.75" style="80" bestFit="1" customWidth="1"/>
    <col min="7687" max="7687" width="14.625" style="80" bestFit="1" customWidth="1"/>
    <col min="7688" max="7688" width="13.75" style="80" bestFit="1" customWidth="1"/>
    <col min="7689" max="7689" width="14.25" style="80" bestFit="1" customWidth="1"/>
    <col min="7690" max="7690" width="15.125" style="80" customWidth="1"/>
    <col min="7691" max="7691" width="20.5" style="80" bestFit="1" customWidth="1"/>
    <col min="7692" max="7692" width="27.875" style="80" bestFit="1" customWidth="1"/>
    <col min="7693" max="7693" width="6.875" style="80" bestFit="1" customWidth="1"/>
    <col min="7694" max="7694" width="5" style="80" bestFit="1" customWidth="1"/>
    <col min="7695" max="7695" width="8" style="80" bestFit="1" customWidth="1"/>
    <col min="7696" max="7696" width="11.875" style="80" bestFit="1" customWidth="1"/>
    <col min="7697" max="7925" width="9" style="80"/>
    <col min="7926" max="7926" width="3.875" style="80" bestFit="1" customWidth="1"/>
    <col min="7927" max="7927" width="16" style="80" bestFit="1" customWidth="1"/>
    <col min="7928" max="7928" width="16.625" style="80" bestFit="1" customWidth="1"/>
    <col min="7929" max="7929" width="13.5" style="80" bestFit="1" customWidth="1"/>
    <col min="7930" max="7931" width="10.875" style="80" bestFit="1" customWidth="1"/>
    <col min="7932" max="7932" width="6.25" style="80" bestFit="1" customWidth="1"/>
    <col min="7933" max="7933" width="8.875" style="80" bestFit="1" customWidth="1"/>
    <col min="7934" max="7934" width="13.875" style="80" bestFit="1" customWidth="1"/>
    <col min="7935" max="7935" width="13.25" style="80" bestFit="1" customWidth="1"/>
    <col min="7936" max="7936" width="16" style="80" bestFit="1" customWidth="1"/>
    <col min="7937" max="7937" width="11.625" style="80" bestFit="1" customWidth="1"/>
    <col min="7938" max="7938" width="16.875" style="80" customWidth="1"/>
    <col min="7939" max="7939" width="13.25" style="80" customWidth="1"/>
    <col min="7940" max="7940" width="18.375" style="80" bestFit="1" customWidth="1"/>
    <col min="7941" max="7941" width="15" style="80" bestFit="1" customWidth="1"/>
    <col min="7942" max="7942" width="14.75" style="80" bestFit="1" customWidth="1"/>
    <col min="7943" max="7943" width="14.625" style="80" bestFit="1" customWidth="1"/>
    <col min="7944" max="7944" width="13.75" style="80" bestFit="1" customWidth="1"/>
    <col min="7945" max="7945" width="14.25" style="80" bestFit="1" customWidth="1"/>
    <col min="7946" max="7946" width="15.125" style="80" customWidth="1"/>
    <col min="7947" max="7947" width="20.5" style="80" bestFit="1" customWidth="1"/>
    <col min="7948" max="7948" width="27.875" style="80" bestFit="1" customWidth="1"/>
    <col min="7949" max="7949" width="6.875" style="80" bestFit="1" customWidth="1"/>
    <col min="7950" max="7950" width="5" style="80" bestFit="1" customWidth="1"/>
    <col min="7951" max="7951" width="8" style="80" bestFit="1" customWidth="1"/>
    <col min="7952" max="7952" width="11.875" style="80" bestFit="1" customWidth="1"/>
    <col min="7953" max="8181" width="9" style="80"/>
    <col min="8182" max="8182" width="3.875" style="80" bestFit="1" customWidth="1"/>
    <col min="8183" max="8183" width="16" style="80" bestFit="1" customWidth="1"/>
    <col min="8184" max="8184" width="16.625" style="80" bestFit="1" customWidth="1"/>
    <col min="8185" max="8185" width="13.5" style="80" bestFit="1" customWidth="1"/>
    <col min="8186" max="8187" width="10.875" style="80" bestFit="1" customWidth="1"/>
    <col min="8188" max="8188" width="6.25" style="80" bestFit="1" customWidth="1"/>
    <col min="8189" max="8189" width="8.875" style="80" bestFit="1" customWidth="1"/>
    <col min="8190" max="8190" width="13.875" style="80" bestFit="1" customWidth="1"/>
    <col min="8191" max="8191" width="13.25" style="80" bestFit="1" customWidth="1"/>
    <col min="8192" max="8192" width="16" style="80" bestFit="1" customWidth="1"/>
    <col min="8193" max="8193" width="11.625" style="80" bestFit="1" customWidth="1"/>
    <col min="8194" max="8194" width="16.875" style="80" customWidth="1"/>
    <col min="8195" max="8195" width="13.25" style="80" customWidth="1"/>
    <col min="8196" max="8196" width="18.375" style="80" bestFit="1" customWidth="1"/>
    <col min="8197" max="8197" width="15" style="80" bestFit="1" customWidth="1"/>
    <col min="8198" max="8198" width="14.75" style="80" bestFit="1" customWidth="1"/>
    <col min="8199" max="8199" width="14.625" style="80" bestFit="1" customWidth="1"/>
    <col min="8200" max="8200" width="13.75" style="80" bestFit="1" customWidth="1"/>
    <col min="8201" max="8201" width="14.25" style="80" bestFit="1" customWidth="1"/>
    <col min="8202" max="8202" width="15.125" style="80" customWidth="1"/>
    <col min="8203" max="8203" width="20.5" style="80" bestFit="1" customWidth="1"/>
    <col min="8204" max="8204" width="27.875" style="80" bestFit="1" customWidth="1"/>
    <col min="8205" max="8205" width="6.875" style="80" bestFit="1" customWidth="1"/>
    <col min="8206" max="8206" width="5" style="80" bestFit="1" customWidth="1"/>
    <col min="8207" max="8207" width="8" style="80" bestFit="1" customWidth="1"/>
    <col min="8208" max="8208" width="11.875" style="80" bestFit="1" customWidth="1"/>
    <col min="8209" max="8437" width="9" style="80"/>
    <col min="8438" max="8438" width="3.875" style="80" bestFit="1" customWidth="1"/>
    <col min="8439" max="8439" width="16" style="80" bestFit="1" customWidth="1"/>
    <col min="8440" max="8440" width="16.625" style="80" bestFit="1" customWidth="1"/>
    <col min="8441" max="8441" width="13.5" style="80" bestFit="1" customWidth="1"/>
    <col min="8442" max="8443" width="10.875" style="80" bestFit="1" customWidth="1"/>
    <col min="8444" max="8444" width="6.25" style="80" bestFit="1" customWidth="1"/>
    <col min="8445" max="8445" width="8.875" style="80" bestFit="1" customWidth="1"/>
    <col min="8446" max="8446" width="13.875" style="80" bestFit="1" customWidth="1"/>
    <col min="8447" max="8447" width="13.25" style="80" bestFit="1" customWidth="1"/>
    <col min="8448" max="8448" width="16" style="80" bestFit="1" customWidth="1"/>
    <col min="8449" max="8449" width="11.625" style="80" bestFit="1" customWidth="1"/>
    <col min="8450" max="8450" width="16.875" style="80" customWidth="1"/>
    <col min="8451" max="8451" width="13.25" style="80" customWidth="1"/>
    <col min="8452" max="8452" width="18.375" style="80" bestFit="1" customWidth="1"/>
    <col min="8453" max="8453" width="15" style="80" bestFit="1" customWidth="1"/>
    <col min="8454" max="8454" width="14.75" style="80" bestFit="1" customWidth="1"/>
    <col min="8455" max="8455" width="14.625" style="80" bestFit="1" customWidth="1"/>
    <col min="8456" max="8456" width="13.75" style="80" bestFit="1" customWidth="1"/>
    <col min="8457" max="8457" width="14.25" style="80" bestFit="1" customWidth="1"/>
    <col min="8458" max="8458" width="15.125" style="80" customWidth="1"/>
    <col min="8459" max="8459" width="20.5" style="80" bestFit="1" customWidth="1"/>
    <col min="8460" max="8460" width="27.875" style="80" bestFit="1" customWidth="1"/>
    <col min="8461" max="8461" width="6.875" style="80" bestFit="1" customWidth="1"/>
    <col min="8462" max="8462" width="5" style="80" bestFit="1" customWidth="1"/>
    <col min="8463" max="8463" width="8" style="80" bestFit="1" customWidth="1"/>
    <col min="8464" max="8464" width="11.875" style="80" bestFit="1" customWidth="1"/>
    <col min="8465" max="8693" width="9" style="80"/>
    <col min="8694" max="8694" width="3.875" style="80" bestFit="1" customWidth="1"/>
    <col min="8695" max="8695" width="16" style="80" bestFit="1" customWidth="1"/>
    <col min="8696" max="8696" width="16.625" style="80" bestFit="1" customWidth="1"/>
    <col min="8697" max="8697" width="13.5" style="80" bestFit="1" customWidth="1"/>
    <col min="8698" max="8699" width="10.875" style="80" bestFit="1" customWidth="1"/>
    <col min="8700" max="8700" width="6.25" style="80" bestFit="1" customWidth="1"/>
    <col min="8701" max="8701" width="8.875" style="80" bestFit="1" customWidth="1"/>
    <col min="8702" max="8702" width="13.875" style="80" bestFit="1" customWidth="1"/>
    <col min="8703" max="8703" width="13.25" style="80" bestFit="1" customWidth="1"/>
    <col min="8704" max="8704" width="16" style="80" bestFit="1" customWidth="1"/>
    <col min="8705" max="8705" width="11.625" style="80" bestFit="1" customWidth="1"/>
    <col min="8706" max="8706" width="16.875" style="80" customWidth="1"/>
    <col min="8707" max="8707" width="13.25" style="80" customWidth="1"/>
    <col min="8708" max="8708" width="18.375" style="80" bestFit="1" customWidth="1"/>
    <col min="8709" max="8709" width="15" style="80" bestFit="1" customWidth="1"/>
    <col min="8710" max="8710" width="14.75" style="80" bestFit="1" customWidth="1"/>
    <col min="8711" max="8711" width="14.625" style="80" bestFit="1" customWidth="1"/>
    <col min="8712" max="8712" width="13.75" style="80" bestFit="1" customWidth="1"/>
    <col min="8713" max="8713" width="14.25" style="80" bestFit="1" customWidth="1"/>
    <col min="8714" max="8714" width="15.125" style="80" customWidth="1"/>
    <col min="8715" max="8715" width="20.5" style="80" bestFit="1" customWidth="1"/>
    <col min="8716" max="8716" width="27.875" style="80" bestFit="1" customWidth="1"/>
    <col min="8717" max="8717" width="6.875" style="80" bestFit="1" customWidth="1"/>
    <col min="8718" max="8718" width="5" style="80" bestFit="1" customWidth="1"/>
    <col min="8719" max="8719" width="8" style="80" bestFit="1" customWidth="1"/>
    <col min="8720" max="8720" width="11.875" style="80" bestFit="1" customWidth="1"/>
    <col min="8721" max="8949" width="9" style="80"/>
    <col min="8950" max="8950" width="3.875" style="80" bestFit="1" customWidth="1"/>
    <col min="8951" max="8951" width="16" style="80" bestFit="1" customWidth="1"/>
    <col min="8952" max="8952" width="16.625" style="80" bestFit="1" customWidth="1"/>
    <col min="8953" max="8953" width="13.5" style="80" bestFit="1" customWidth="1"/>
    <col min="8954" max="8955" width="10.875" style="80" bestFit="1" customWidth="1"/>
    <col min="8956" max="8956" width="6.25" style="80" bestFit="1" customWidth="1"/>
    <col min="8957" max="8957" width="8.875" style="80" bestFit="1" customWidth="1"/>
    <col min="8958" max="8958" width="13.875" style="80" bestFit="1" customWidth="1"/>
    <col min="8959" max="8959" width="13.25" style="80" bestFit="1" customWidth="1"/>
    <col min="8960" max="8960" width="16" style="80" bestFit="1" customWidth="1"/>
    <col min="8961" max="8961" width="11.625" style="80" bestFit="1" customWidth="1"/>
    <col min="8962" max="8962" width="16.875" style="80" customWidth="1"/>
    <col min="8963" max="8963" width="13.25" style="80" customWidth="1"/>
    <col min="8964" max="8964" width="18.375" style="80" bestFit="1" customWidth="1"/>
    <col min="8965" max="8965" width="15" style="80" bestFit="1" customWidth="1"/>
    <col min="8966" max="8966" width="14.75" style="80" bestFit="1" customWidth="1"/>
    <col min="8967" max="8967" width="14.625" style="80" bestFit="1" customWidth="1"/>
    <col min="8968" max="8968" width="13.75" style="80" bestFit="1" customWidth="1"/>
    <col min="8969" max="8969" width="14.25" style="80" bestFit="1" customWidth="1"/>
    <col min="8970" max="8970" width="15.125" style="80" customWidth="1"/>
    <col min="8971" max="8971" width="20.5" style="80" bestFit="1" customWidth="1"/>
    <col min="8972" max="8972" width="27.875" style="80" bestFit="1" customWidth="1"/>
    <col min="8973" max="8973" width="6.875" style="80" bestFit="1" customWidth="1"/>
    <col min="8974" max="8974" width="5" style="80" bestFit="1" customWidth="1"/>
    <col min="8975" max="8975" width="8" style="80" bestFit="1" customWidth="1"/>
    <col min="8976" max="8976" width="11.875" style="80" bestFit="1" customWidth="1"/>
    <col min="8977" max="9205" width="9" style="80"/>
    <col min="9206" max="9206" width="3.875" style="80" bestFit="1" customWidth="1"/>
    <col min="9207" max="9207" width="16" style="80" bestFit="1" customWidth="1"/>
    <col min="9208" max="9208" width="16.625" style="80" bestFit="1" customWidth="1"/>
    <col min="9209" max="9209" width="13.5" style="80" bestFit="1" customWidth="1"/>
    <col min="9210" max="9211" width="10.875" style="80" bestFit="1" customWidth="1"/>
    <col min="9212" max="9212" width="6.25" style="80" bestFit="1" customWidth="1"/>
    <col min="9213" max="9213" width="8.875" style="80" bestFit="1" customWidth="1"/>
    <col min="9214" max="9214" width="13.875" style="80" bestFit="1" customWidth="1"/>
    <col min="9215" max="9215" width="13.25" style="80" bestFit="1" customWidth="1"/>
    <col min="9216" max="9216" width="16" style="80" bestFit="1" customWidth="1"/>
    <col min="9217" max="9217" width="11.625" style="80" bestFit="1" customWidth="1"/>
    <col min="9218" max="9218" width="16.875" style="80" customWidth="1"/>
    <col min="9219" max="9219" width="13.25" style="80" customWidth="1"/>
    <col min="9220" max="9220" width="18.375" style="80" bestFit="1" customWidth="1"/>
    <col min="9221" max="9221" width="15" style="80" bestFit="1" customWidth="1"/>
    <col min="9222" max="9222" width="14.75" style="80" bestFit="1" customWidth="1"/>
    <col min="9223" max="9223" width="14.625" style="80" bestFit="1" customWidth="1"/>
    <col min="9224" max="9224" width="13.75" style="80" bestFit="1" customWidth="1"/>
    <col min="9225" max="9225" width="14.25" style="80" bestFit="1" customWidth="1"/>
    <col min="9226" max="9226" width="15.125" style="80" customWidth="1"/>
    <col min="9227" max="9227" width="20.5" style="80" bestFit="1" customWidth="1"/>
    <col min="9228" max="9228" width="27.875" style="80" bestFit="1" customWidth="1"/>
    <col min="9229" max="9229" width="6.875" style="80" bestFit="1" customWidth="1"/>
    <col min="9230" max="9230" width="5" style="80" bestFit="1" customWidth="1"/>
    <col min="9231" max="9231" width="8" style="80" bestFit="1" customWidth="1"/>
    <col min="9232" max="9232" width="11.875" style="80" bestFit="1" customWidth="1"/>
    <col min="9233" max="9461" width="9" style="80"/>
    <col min="9462" max="9462" width="3.875" style="80" bestFit="1" customWidth="1"/>
    <col min="9463" max="9463" width="16" style="80" bestFit="1" customWidth="1"/>
    <col min="9464" max="9464" width="16.625" style="80" bestFit="1" customWidth="1"/>
    <col min="9465" max="9465" width="13.5" style="80" bestFit="1" customWidth="1"/>
    <col min="9466" max="9467" width="10.875" style="80" bestFit="1" customWidth="1"/>
    <col min="9468" max="9468" width="6.25" style="80" bestFit="1" customWidth="1"/>
    <col min="9469" max="9469" width="8.875" style="80" bestFit="1" customWidth="1"/>
    <col min="9470" max="9470" width="13.875" style="80" bestFit="1" customWidth="1"/>
    <col min="9471" max="9471" width="13.25" style="80" bestFit="1" customWidth="1"/>
    <col min="9472" max="9472" width="16" style="80" bestFit="1" customWidth="1"/>
    <col min="9473" max="9473" width="11.625" style="80" bestFit="1" customWidth="1"/>
    <col min="9474" max="9474" width="16.875" style="80" customWidth="1"/>
    <col min="9475" max="9475" width="13.25" style="80" customWidth="1"/>
    <col min="9476" max="9476" width="18.375" style="80" bestFit="1" customWidth="1"/>
    <col min="9477" max="9477" width="15" style="80" bestFit="1" customWidth="1"/>
    <col min="9478" max="9478" width="14.75" style="80" bestFit="1" customWidth="1"/>
    <col min="9479" max="9479" width="14.625" style="80" bestFit="1" customWidth="1"/>
    <col min="9480" max="9480" width="13.75" style="80" bestFit="1" customWidth="1"/>
    <col min="9481" max="9481" width="14.25" style="80" bestFit="1" customWidth="1"/>
    <col min="9482" max="9482" width="15.125" style="80" customWidth="1"/>
    <col min="9483" max="9483" width="20.5" style="80" bestFit="1" customWidth="1"/>
    <col min="9484" max="9484" width="27.875" style="80" bestFit="1" customWidth="1"/>
    <col min="9485" max="9485" width="6.875" style="80" bestFit="1" customWidth="1"/>
    <col min="9486" max="9486" width="5" style="80" bestFit="1" customWidth="1"/>
    <col min="9487" max="9487" width="8" style="80" bestFit="1" customWidth="1"/>
    <col min="9488" max="9488" width="11.875" style="80" bestFit="1" customWidth="1"/>
    <col min="9489" max="9717" width="9" style="80"/>
    <col min="9718" max="9718" width="3.875" style="80" bestFit="1" customWidth="1"/>
    <col min="9719" max="9719" width="16" style="80" bestFit="1" customWidth="1"/>
    <col min="9720" max="9720" width="16.625" style="80" bestFit="1" customWidth="1"/>
    <col min="9721" max="9721" width="13.5" style="80" bestFit="1" customWidth="1"/>
    <col min="9722" max="9723" width="10.875" style="80" bestFit="1" customWidth="1"/>
    <col min="9724" max="9724" width="6.25" style="80" bestFit="1" customWidth="1"/>
    <col min="9725" max="9725" width="8.875" style="80" bestFit="1" customWidth="1"/>
    <col min="9726" max="9726" width="13.875" style="80" bestFit="1" customWidth="1"/>
    <col min="9727" max="9727" width="13.25" style="80" bestFit="1" customWidth="1"/>
    <col min="9728" max="9728" width="16" style="80" bestFit="1" customWidth="1"/>
    <col min="9729" max="9729" width="11.625" style="80" bestFit="1" customWidth="1"/>
    <col min="9730" max="9730" width="16.875" style="80" customWidth="1"/>
    <col min="9731" max="9731" width="13.25" style="80" customWidth="1"/>
    <col min="9732" max="9732" width="18.375" style="80" bestFit="1" customWidth="1"/>
    <col min="9733" max="9733" width="15" style="80" bestFit="1" customWidth="1"/>
    <col min="9734" max="9734" width="14.75" style="80" bestFit="1" customWidth="1"/>
    <col min="9735" max="9735" width="14.625" style="80" bestFit="1" customWidth="1"/>
    <col min="9736" max="9736" width="13.75" style="80" bestFit="1" customWidth="1"/>
    <col min="9737" max="9737" width="14.25" style="80" bestFit="1" customWidth="1"/>
    <col min="9738" max="9738" width="15.125" style="80" customWidth="1"/>
    <col min="9739" max="9739" width="20.5" style="80" bestFit="1" customWidth="1"/>
    <col min="9740" max="9740" width="27.875" style="80" bestFit="1" customWidth="1"/>
    <col min="9741" max="9741" width="6.875" style="80" bestFit="1" customWidth="1"/>
    <col min="9742" max="9742" width="5" style="80" bestFit="1" customWidth="1"/>
    <col min="9743" max="9743" width="8" style="80" bestFit="1" customWidth="1"/>
    <col min="9744" max="9744" width="11.875" style="80" bestFit="1" customWidth="1"/>
    <col min="9745" max="9973" width="9" style="80"/>
    <col min="9974" max="9974" width="3.875" style="80" bestFit="1" customWidth="1"/>
    <col min="9975" max="9975" width="16" style="80" bestFit="1" customWidth="1"/>
    <col min="9976" max="9976" width="16.625" style="80" bestFit="1" customWidth="1"/>
    <col min="9977" max="9977" width="13.5" style="80" bestFit="1" customWidth="1"/>
    <col min="9978" max="9979" width="10.875" style="80" bestFit="1" customWidth="1"/>
    <col min="9980" max="9980" width="6.25" style="80" bestFit="1" customWidth="1"/>
    <col min="9981" max="9981" width="8.875" style="80" bestFit="1" customWidth="1"/>
    <col min="9982" max="9982" width="13.875" style="80" bestFit="1" customWidth="1"/>
    <col min="9983" max="9983" width="13.25" style="80" bestFit="1" customWidth="1"/>
    <col min="9984" max="9984" width="16" style="80" bestFit="1" customWidth="1"/>
    <col min="9985" max="9985" width="11.625" style="80" bestFit="1" customWidth="1"/>
    <col min="9986" max="9986" width="16.875" style="80" customWidth="1"/>
    <col min="9987" max="9987" width="13.25" style="80" customWidth="1"/>
    <col min="9988" max="9988" width="18.375" style="80" bestFit="1" customWidth="1"/>
    <col min="9989" max="9989" width="15" style="80" bestFit="1" customWidth="1"/>
    <col min="9990" max="9990" width="14.75" style="80" bestFit="1" customWidth="1"/>
    <col min="9991" max="9991" width="14.625" style="80" bestFit="1" customWidth="1"/>
    <col min="9992" max="9992" width="13.75" style="80" bestFit="1" customWidth="1"/>
    <col min="9993" max="9993" width="14.25" style="80" bestFit="1" customWidth="1"/>
    <col min="9994" max="9994" width="15.125" style="80" customWidth="1"/>
    <col min="9995" max="9995" width="20.5" style="80" bestFit="1" customWidth="1"/>
    <col min="9996" max="9996" width="27.875" style="80" bestFit="1" customWidth="1"/>
    <col min="9997" max="9997" width="6.875" style="80" bestFit="1" customWidth="1"/>
    <col min="9998" max="9998" width="5" style="80" bestFit="1" customWidth="1"/>
    <col min="9999" max="9999" width="8" style="80" bestFit="1" customWidth="1"/>
    <col min="10000" max="10000" width="11.875" style="80" bestFit="1" customWidth="1"/>
    <col min="10001" max="10229" width="9" style="80"/>
    <col min="10230" max="10230" width="3.875" style="80" bestFit="1" customWidth="1"/>
    <col min="10231" max="10231" width="16" style="80" bestFit="1" customWidth="1"/>
    <col min="10232" max="10232" width="16.625" style="80" bestFit="1" customWidth="1"/>
    <col min="10233" max="10233" width="13.5" style="80" bestFit="1" customWidth="1"/>
    <col min="10234" max="10235" width="10.875" style="80" bestFit="1" customWidth="1"/>
    <col min="10236" max="10236" width="6.25" style="80" bestFit="1" customWidth="1"/>
    <col min="10237" max="10237" width="8.875" style="80" bestFit="1" customWidth="1"/>
    <col min="10238" max="10238" width="13.875" style="80" bestFit="1" customWidth="1"/>
    <col min="10239" max="10239" width="13.25" style="80" bestFit="1" customWidth="1"/>
    <col min="10240" max="10240" width="16" style="80" bestFit="1" customWidth="1"/>
    <col min="10241" max="10241" width="11.625" style="80" bestFit="1" customWidth="1"/>
    <col min="10242" max="10242" width="16.875" style="80" customWidth="1"/>
    <col min="10243" max="10243" width="13.25" style="80" customWidth="1"/>
    <col min="10244" max="10244" width="18.375" style="80" bestFit="1" customWidth="1"/>
    <col min="10245" max="10245" width="15" style="80" bestFit="1" customWidth="1"/>
    <col min="10246" max="10246" width="14.75" style="80" bestFit="1" customWidth="1"/>
    <col min="10247" max="10247" width="14.625" style="80" bestFit="1" customWidth="1"/>
    <col min="10248" max="10248" width="13.75" style="80" bestFit="1" customWidth="1"/>
    <col min="10249" max="10249" width="14.25" style="80" bestFit="1" customWidth="1"/>
    <col min="10250" max="10250" width="15.125" style="80" customWidth="1"/>
    <col min="10251" max="10251" width="20.5" style="80" bestFit="1" customWidth="1"/>
    <col min="10252" max="10252" width="27.875" style="80" bestFit="1" customWidth="1"/>
    <col min="10253" max="10253" width="6.875" style="80" bestFit="1" customWidth="1"/>
    <col min="10254" max="10254" width="5" style="80" bestFit="1" customWidth="1"/>
    <col min="10255" max="10255" width="8" style="80" bestFit="1" customWidth="1"/>
    <col min="10256" max="10256" width="11.875" style="80" bestFit="1" customWidth="1"/>
    <col min="10257" max="10485" width="9" style="80"/>
    <col min="10486" max="10486" width="3.875" style="80" bestFit="1" customWidth="1"/>
    <col min="10487" max="10487" width="16" style="80" bestFit="1" customWidth="1"/>
    <col min="10488" max="10488" width="16.625" style="80" bestFit="1" customWidth="1"/>
    <col min="10489" max="10489" width="13.5" style="80" bestFit="1" customWidth="1"/>
    <col min="10490" max="10491" width="10.875" style="80" bestFit="1" customWidth="1"/>
    <col min="10492" max="10492" width="6.25" style="80" bestFit="1" customWidth="1"/>
    <col min="10493" max="10493" width="8.875" style="80" bestFit="1" customWidth="1"/>
    <col min="10494" max="10494" width="13.875" style="80" bestFit="1" customWidth="1"/>
    <col min="10495" max="10495" width="13.25" style="80" bestFit="1" customWidth="1"/>
    <col min="10496" max="10496" width="16" style="80" bestFit="1" customWidth="1"/>
    <col min="10497" max="10497" width="11.625" style="80" bestFit="1" customWidth="1"/>
    <col min="10498" max="10498" width="16.875" style="80" customWidth="1"/>
    <col min="10499" max="10499" width="13.25" style="80" customWidth="1"/>
    <col min="10500" max="10500" width="18.375" style="80" bestFit="1" customWidth="1"/>
    <col min="10501" max="10501" width="15" style="80" bestFit="1" customWidth="1"/>
    <col min="10502" max="10502" width="14.75" style="80" bestFit="1" customWidth="1"/>
    <col min="10503" max="10503" width="14.625" style="80" bestFit="1" customWidth="1"/>
    <col min="10504" max="10504" width="13.75" style="80" bestFit="1" customWidth="1"/>
    <col min="10505" max="10505" width="14.25" style="80" bestFit="1" customWidth="1"/>
    <col min="10506" max="10506" width="15.125" style="80" customWidth="1"/>
    <col min="10507" max="10507" width="20.5" style="80" bestFit="1" customWidth="1"/>
    <col min="10508" max="10508" width="27.875" style="80" bestFit="1" customWidth="1"/>
    <col min="10509" max="10509" width="6.875" style="80" bestFit="1" customWidth="1"/>
    <col min="10510" max="10510" width="5" style="80" bestFit="1" customWidth="1"/>
    <col min="10511" max="10511" width="8" style="80" bestFit="1" customWidth="1"/>
    <col min="10512" max="10512" width="11.875" style="80" bestFit="1" customWidth="1"/>
    <col min="10513" max="10741" width="9" style="80"/>
    <col min="10742" max="10742" width="3.875" style="80" bestFit="1" customWidth="1"/>
    <col min="10743" max="10743" width="16" style="80" bestFit="1" customWidth="1"/>
    <col min="10744" max="10744" width="16.625" style="80" bestFit="1" customWidth="1"/>
    <col min="10745" max="10745" width="13.5" style="80" bestFit="1" customWidth="1"/>
    <col min="10746" max="10747" width="10.875" style="80" bestFit="1" customWidth="1"/>
    <col min="10748" max="10748" width="6.25" style="80" bestFit="1" customWidth="1"/>
    <col min="10749" max="10749" width="8.875" style="80" bestFit="1" customWidth="1"/>
    <col min="10750" max="10750" width="13.875" style="80" bestFit="1" customWidth="1"/>
    <col min="10751" max="10751" width="13.25" style="80" bestFit="1" customWidth="1"/>
    <col min="10752" max="10752" width="16" style="80" bestFit="1" customWidth="1"/>
    <col min="10753" max="10753" width="11.625" style="80" bestFit="1" customWidth="1"/>
    <col min="10754" max="10754" width="16.875" style="80" customWidth="1"/>
    <col min="10755" max="10755" width="13.25" style="80" customWidth="1"/>
    <col min="10756" max="10756" width="18.375" style="80" bestFit="1" customWidth="1"/>
    <col min="10757" max="10757" width="15" style="80" bestFit="1" customWidth="1"/>
    <col min="10758" max="10758" width="14.75" style="80" bestFit="1" customWidth="1"/>
    <col min="10759" max="10759" width="14.625" style="80" bestFit="1" customWidth="1"/>
    <col min="10760" max="10760" width="13.75" style="80" bestFit="1" customWidth="1"/>
    <col min="10761" max="10761" width="14.25" style="80" bestFit="1" customWidth="1"/>
    <col min="10762" max="10762" width="15.125" style="80" customWidth="1"/>
    <col min="10763" max="10763" width="20.5" style="80" bestFit="1" customWidth="1"/>
    <col min="10764" max="10764" width="27.875" style="80" bestFit="1" customWidth="1"/>
    <col min="10765" max="10765" width="6.875" style="80" bestFit="1" customWidth="1"/>
    <col min="10766" max="10766" width="5" style="80" bestFit="1" customWidth="1"/>
    <col min="10767" max="10767" width="8" style="80" bestFit="1" customWidth="1"/>
    <col min="10768" max="10768" width="11.875" style="80" bestFit="1" customWidth="1"/>
    <col min="10769" max="10997" width="9" style="80"/>
    <col min="10998" max="10998" width="3.875" style="80" bestFit="1" customWidth="1"/>
    <col min="10999" max="10999" width="16" style="80" bestFit="1" customWidth="1"/>
    <col min="11000" max="11000" width="16.625" style="80" bestFit="1" customWidth="1"/>
    <col min="11001" max="11001" width="13.5" style="80" bestFit="1" customWidth="1"/>
    <col min="11002" max="11003" width="10.875" style="80" bestFit="1" customWidth="1"/>
    <col min="11004" max="11004" width="6.25" style="80" bestFit="1" customWidth="1"/>
    <col min="11005" max="11005" width="8.875" style="80" bestFit="1" customWidth="1"/>
    <col min="11006" max="11006" width="13.875" style="80" bestFit="1" customWidth="1"/>
    <col min="11007" max="11007" width="13.25" style="80" bestFit="1" customWidth="1"/>
    <col min="11008" max="11008" width="16" style="80" bestFit="1" customWidth="1"/>
    <col min="11009" max="11009" width="11.625" style="80" bestFit="1" customWidth="1"/>
    <col min="11010" max="11010" width="16.875" style="80" customWidth="1"/>
    <col min="11011" max="11011" width="13.25" style="80" customWidth="1"/>
    <col min="11012" max="11012" width="18.375" style="80" bestFit="1" customWidth="1"/>
    <col min="11013" max="11013" width="15" style="80" bestFit="1" customWidth="1"/>
    <col min="11014" max="11014" width="14.75" style="80" bestFit="1" customWidth="1"/>
    <col min="11015" max="11015" width="14.625" style="80" bestFit="1" customWidth="1"/>
    <col min="11016" max="11016" width="13.75" style="80" bestFit="1" customWidth="1"/>
    <col min="11017" max="11017" width="14.25" style="80" bestFit="1" customWidth="1"/>
    <col min="11018" max="11018" width="15.125" style="80" customWidth="1"/>
    <col min="11019" max="11019" width="20.5" style="80" bestFit="1" customWidth="1"/>
    <col min="11020" max="11020" width="27.875" style="80" bestFit="1" customWidth="1"/>
    <col min="11021" max="11021" width="6.875" style="80" bestFit="1" customWidth="1"/>
    <col min="11022" max="11022" width="5" style="80" bestFit="1" customWidth="1"/>
    <col min="11023" max="11023" width="8" style="80" bestFit="1" customWidth="1"/>
    <col min="11024" max="11024" width="11.875" style="80" bestFit="1" customWidth="1"/>
    <col min="11025" max="11253" width="9" style="80"/>
    <col min="11254" max="11254" width="3.875" style="80" bestFit="1" customWidth="1"/>
    <col min="11255" max="11255" width="16" style="80" bestFit="1" customWidth="1"/>
    <col min="11256" max="11256" width="16.625" style="80" bestFit="1" customWidth="1"/>
    <col min="11257" max="11257" width="13.5" style="80" bestFit="1" customWidth="1"/>
    <col min="11258" max="11259" width="10.875" style="80" bestFit="1" customWidth="1"/>
    <col min="11260" max="11260" width="6.25" style="80" bestFit="1" customWidth="1"/>
    <col min="11261" max="11261" width="8.875" style="80" bestFit="1" customWidth="1"/>
    <col min="11262" max="11262" width="13.875" style="80" bestFit="1" customWidth="1"/>
    <col min="11263" max="11263" width="13.25" style="80" bestFit="1" customWidth="1"/>
    <col min="11264" max="11264" width="16" style="80" bestFit="1" customWidth="1"/>
    <col min="11265" max="11265" width="11.625" style="80" bestFit="1" customWidth="1"/>
    <col min="11266" max="11266" width="16.875" style="80" customWidth="1"/>
    <col min="11267" max="11267" width="13.25" style="80" customWidth="1"/>
    <col min="11268" max="11268" width="18.375" style="80" bestFit="1" customWidth="1"/>
    <col min="11269" max="11269" width="15" style="80" bestFit="1" customWidth="1"/>
    <col min="11270" max="11270" width="14.75" style="80" bestFit="1" customWidth="1"/>
    <col min="11271" max="11271" width="14.625" style="80" bestFit="1" customWidth="1"/>
    <col min="11272" max="11272" width="13.75" style="80" bestFit="1" customWidth="1"/>
    <col min="11273" max="11273" width="14.25" style="80" bestFit="1" customWidth="1"/>
    <col min="11274" max="11274" width="15.125" style="80" customWidth="1"/>
    <col min="11275" max="11275" width="20.5" style="80" bestFit="1" customWidth="1"/>
    <col min="11276" max="11276" width="27.875" style="80" bestFit="1" customWidth="1"/>
    <col min="11277" max="11277" width="6.875" style="80" bestFit="1" customWidth="1"/>
    <col min="11278" max="11278" width="5" style="80" bestFit="1" customWidth="1"/>
    <col min="11279" max="11279" width="8" style="80" bestFit="1" customWidth="1"/>
    <col min="11280" max="11280" width="11.875" style="80" bestFit="1" customWidth="1"/>
    <col min="11281" max="11509" width="9" style="80"/>
    <col min="11510" max="11510" width="3.875" style="80" bestFit="1" customWidth="1"/>
    <col min="11511" max="11511" width="16" style="80" bestFit="1" customWidth="1"/>
    <col min="11512" max="11512" width="16.625" style="80" bestFit="1" customWidth="1"/>
    <col min="11513" max="11513" width="13.5" style="80" bestFit="1" customWidth="1"/>
    <col min="11514" max="11515" width="10.875" style="80" bestFit="1" customWidth="1"/>
    <col min="11516" max="11516" width="6.25" style="80" bestFit="1" customWidth="1"/>
    <col min="11517" max="11517" width="8.875" style="80" bestFit="1" customWidth="1"/>
    <col min="11518" max="11518" width="13.875" style="80" bestFit="1" customWidth="1"/>
    <col min="11519" max="11519" width="13.25" style="80" bestFit="1" customWidth="1"/>
    <col min="11520" max="11520" width="16" style="80" bestFit="1" customWidth="1"/>
    <col min="11521" max="11521" width="11.625" style="80" bestFit="1" customWidth="1"/>
    <col min="11522" max="11522" width="16.875" style="80" customWidth="1"/>
    <col min="11523" max="11523" width="13.25" style="80" customWidth="1"/>
    <col min="11524" max="11524" width="18.375" style="80" bestFit="1" customWidth="1"/>
    <col min="11525" max="11525" width="15" style="80" bestFit="1" customWidth="1"/>
    <col min="11526" max="11526" width="14.75" style="80" bestFit="1" customWidth="1"/>
    <col min="11527" max="11527" width="14.625" style="80" bestFit="1" customWidth="1"/>
    <col min="11528" max="11528" width="13.75" style="80" bestFit="1" customWidth="1"/>
    <col min="11529" max="11529" width="14.25" style="80" bestFit="1" customWidth="1"/>
    <col min="11530" max="11530" width="15.125" style="80" customWidth="1"/>
    <col min="11531" max="11531" width="20.5" style="80" bestFit="1" customWidth="1"/>
    <col min="11532" max="11532" width="27.875" style="80" bestFit="1" customWidth="1"/>
    <col min="11533" max="11533" width="6.875" style="80" bestFit="1" customWidth="1"/>
    <col min="11534" max="11534" width="5" style="80" bestFit="1" customWidth="1"/>
    <col min="11535" max="11535" width="8" style="80" bestFit="1" customWidth="1"/>
    <col min="11536" max="11536" width="11.875" style="80" bestFit="1" customWidth="1"/>
    <col min="11537" max="11765" width="9" style="80"/>
    <col min="11766" max="11766" width="3.875" style="80" bestFit="1" customWidth="1"/>
    <col min="11767" max="11767" width="16" style="80" bestFit="1" customWidth="1"/>
    <col min="11768" max="11768" width="16.625" style="80" bestFit="1" customWidth="1"/>
    <col min="11769" max="11769" width="13.5" style="80" bestFit="1" customWidth="1"/>
    <col min="11770" max="11771" width="10.875" style="80" bestFit="1" customWidth="1"/>
    <col min="11772" max="11772" width="6.25" style="80" bestFit="1" customWidth="1"/>
    <col min="11773" max="11773" width="8.875" style="80" bestFit="1" customWidth="1"/>
    <col min="11774" max="11774" width="13.875" style="80" bestFit="1" customWidth="1"/>
    <col min="11775" max="11775" width="13.25" style="80" bestFit="1" customWidth="1"/>
    <col min="11776" max="11776" width="16" style="80" bestFit="1" customWidth="1"/>
    <col min="11777" max="11777" width="11.625" style="80" bestFit="1" customWidth="1"/>
    <col min="11778" max="11778" width="16.875" style="80" customWidth="1"/>
    <col min="11779" max="11779" width="13.25" style="80" customWidth="1"/>
    <col min="11780" max="11780" width="18.375" style="80" bestFit="1" customWidth="1"/>
    <col min="11781" max="11781" width="15" style="80" bestFit="1" customWidth="1"/>
    <col min="11782" max="11782" width="14.75" style="80" bestFit="1" customWidth="1"/>
    <col min="11783" max="11783" width="14.625" style="80" bestFit="1" customWidth="1"/>
    <col min="11784" max="11784" width="13.75" style="80" bestFit="1" customWidth="1"/>
    <col min="11785" max="11785" width="14.25" style="80" bestFit="1" customWidth="1"/>
    <col min="11786" max="11786" width="15.125" style="80" customWidth="1"/>
    <col min="11787" max="11787" width="20.5" style="80" bestFit="1" customWidth="1"/>
    <col min="11788" max="11788" width="27.875" style="80" bestFit="1" customWidth="1"/>
    <col min="11789" max="11789" width="6.875" style="80" bestFit="1" customWidth="1"/>
    <col min="11790" max="11790" width="5" style="80" bestFit="1" customWidth="1"/>
    <col min="11791" max="11791" width="8" style="80" bestFit="1" customWidth="1"/>
    <col min="11792" max="11792" width="11.875" style="80" bestFit="1" customWidth="1"/>
    <col min="11793" max="12021" width="9" style="80"/>
    <col min="12022" max="12022" width="3.875" style="80" bestFit="1" customWidth="1"/>
    <col min="12023" max="12023" width="16" style="80" bestFit="1" customWidth="1"/>
    <col min="12024" max="12024" width="16.625" style="80" bestFit="1" customWidth="1"/>
    <col min="12025" max="12025" width="13.5" style="80" bestFit="1" customWidth="1"/>
    <col min="12026" max="12027" width="10.875" style="80" bestFit="1" customWidth="1"/>
    <col min="12028" max="12028" width="6.25" style="80" bestFit="1" customWidth="1"/>
    <col min="12029" max="12029" width="8.875" style="80" bestFit="1" customWidth="1"/>
    <col min="12030" max="12030" width="13.875" style="80" bestFit="1" customWidth="1"/>
    <col min="12031" max="12031" width="13.25" style="80" bestFit="1" customWidth="1"/>
    <col min="12032" max="12032" width="16" style="80" bestFit="1" customWidth="1"/>
    <col min="12033" max="12033" width="11.625" style="80" bestFit="1" customWidth="1"/>
    <col min="12034" max="12034" width="16.875" style="80" customWidth="1"/>
    <col min="12035" max="12035" width="13.25" style="80" customWidth="1"/>
    <col min="12036" max="12036" width="18.375" style="80" bestFit="1" customWidth="1"/>
    <col min="12037" max="12037" width="15" style="80" bestFit="1" customWidth="1"/>
    <col min="12038" max="12038" width="14.75" style="80" bestFit="1" customWidth="1"/>
    <col min="12039" max="12039" width="14.625" style="80" bestFit="1" customWidth="1"/>
    <col min="12040" max="12040" width="13.75" style="80" bestFit="1" customWidth="1"/>
    <col min="12041" max="12041" width="14.25" style="80" bestFit="1" customWidth="1"/>
    <col min="12042" max="12042" width="15.125" style="80" customWidth="1"/>
    <col min="12043" max="12043" width="20.5" style="80" bestFit="1" customWidth="1"/>
    <col min="12044" max="12044" width="27.875" style="80" bestFit="1" customWidth="1"/>
    <col min="12045" max="12045" width="6.875" style="80" bestFit="1" customWidth="1"/>
    <col min="12046" max="12046" width="5" style="80" bestFit="1" customWidth="1"/>
    <col min="12047" max="12047" width="8" style="80" bestFit="1" customWidth="1"/>
    <col min="12048" max="12048" width="11.875" style="80" bestFit="1" customWidth="1"/>
    <col min="12049" max="12277" width="9" style="80"/>
    <col min="12278" max="12278" width="3.875" style="80" bestFit="1" customWidth="1"/>
    <col min="12279" max="12279" width="16" style="80" bestFit="1" customWidth="1"/>
    <col min="12280" max="12280" width="16.625" style="80" bestFit="1" customWidth="1"/>
    <col min="12281" max="12281" width="13.5" style="80" bestFit="1" customWidth="1"/>
    <col min="12282" max="12283" width="10.875" style="80" bestFit="1" customWidth="1"/>
    <col min="12284" max="12284" width="6.25" style="80" bestFit="1" customWidth="1"/>
    <col min="12285" max="12285" width="8.875" style="80" bestFit="1" customWidth="1"/>
    <col min="12286" max="12286" width="13.875" style="80" bestFit="1" customWidth="1"/>
    <col min="12287" max="12287" width="13.25" style="80" bestFit="1" customWidth="1"/>
    <col min="12288" max="12288" width="16" style="80" bestFit="1" customWidth="1"/>
    <col min="12289" max="12289" width="11.625" style="80" bestFit="1" customWidth="1"/>
    <col min="12290" max="12290" width="16.875" style="80" customWidth="1"/>
    <col min="12291" max="12291" width="13.25" style="80" customWidth="1"/>
    <col min="12292" max="12292" width="18.375" style="80" bestFit="1" customWidth="1"/>
    <col min="12293" max="12293" width="15" style="80" bestFit="1" customWidth="1"/>
    <col min="12294" max="12294" width="14.75" style="80" bestFit="1" customWidth="1"/>
    <col min="12295" max="12295" width="14.625" style="80" bestFit="1" customWidth="1"/>
    <col min="12296" max="12296" width="13.75" style="80" bestFit="1" customWidth="1"/>
    <col min="12297" max="12297" width="14.25" style="80" bestFit="1" customWidth="1"/>
    <col min="12298" max="12298" width="15.125" style="80" customWidth="1"/>
    <col min="12299" max="12299" width="20.5" style="80" bestFit="1" customWidth="1"/>
    <col min="12300" max="12300" width="27.875" style="80" bestFit="1" customWidth="1"/>
    <col min="12301" max="12301" width="6.875" style="80" bestFit="1" customWidth="1"/>
    <col min="12302" max="12302" width="5" style="80" bestFit="1" customWidth="1"/>
    <col min="12303" max="12303" width="8" style="80" bestFit="1" customWidth="1"/>
    <col min="12304" max="12304" width="11.875" style="80" bestFit="1" customWidth="1"/>
    <col min="12305" max="12533" width="9" style="80"/>
    <col min="12534" max="12534" width="3.875" style="80" bestFit="1" customWidth="1"/>
    <col min="12535" max="12535" width="16" style="80" bestFit="1" customWidth="1"/>
    <col min="12536" max="12536" width="16.625" style="80" bestFit="1" customWidth="1"/>
    <col min="12537" max="12537" width="13.5" style="80" bestFit="1" customWidth="1"/>
    <col min="12538" max="12539" width="10.875" style="80" bestFit="1" customWidth="1"/>
    <col min="12540" max="12540" width="6.25" style="80" bestFit="1" customWidth="1"/>
    <col min="12541" max="12541" width="8.875" style="80" bestFit="1" customWidth="1"/>
    <col min="12542" max="12542" width="13.875" style="80" bestFit="1" customWidth="1"/>
    <col min="12543" max="12543" width="13.25" style="80" bestFit="1" customWidth="1"/>
    <col min="12544" max="12544" width="16" style="80" bestFit="1" customWidth="1"/>
    <col min="12545" max="12545" width="11.625" style="80" bestFit="1" customWidth="1"/>
    <col min="12546" max="12546" width="16.875" style="80" customWidth="1"/>
    <col min="12547" max="12547" width="13.25" style="80" customWidth="1"/>
    <col min="12548" max="12548" width="18.375" style="80" bestFit="1" customWidth="1"/>
    <col min="12549" max="12549" width="15" style="80" bestFit="1" customWidth="1"/>
    <col min="12550" max="12550" width="14.75" style="80" bestFit="1" customWidth="1"/>
    <col min="12551" max="12551" width="14.625" style="80" bestFit="1" customWidth="1"/>
    <col min="12552" max="12552" width="13.75" style="80" bestFit="1" customWidth="1"/>
    <col min="12553" max="12553" width="14.25" style="80" bestFit="1" customWidth="1"/>
    <col min="12554" max="12554" width="15.125" style="80" customWidth="1"/>
    <col min="12555" max="12555" width="20.5" style="80" bestFit="1" customWidth="1"/>
    <col min="12556" max="12556" width="27.875" style="80" bestFit="1" customWidth="1"/>
    <col min="12557" max="12557" width="6.875" style="80" bestFit="1" customWidth="1"/>
    <col min="12558" max="12558" width="5" style="80" bestFit="1" customWidth="1"/>
    <col min="12559" max="12559" width="8" style="80" bestFit="1" customWidth="1"/>
    <col min="12560" max="12560" width="11.875" style="80" bestFit="1" customWidth="1"/>
    <col min="12561" max="12789" width="9" style="80"/>
    <col min="12790" max="12790" width="3.875" style="80" bestFit="1" customWidth="1"/>
    <col min="12791" max="12791" width="16" style="80" bestFit="1" customWidth="1"/>
    <col min="12792" max="12792" width="16.625" style="80" bestFit="1" customWidth="1"/>
    <col min="12793" max="12793" width="13.5" style="80" bestFit="1" customWidth="1"/>
    <col min="12794" max="12795" width="10.875" style="80" bestFit="1" customWidth="1"/>
    <col min="12796" max="12796" width="6.25" style="80" bestFit="1" customWidth="1"/>
    <col min="12797" max="12797" width="8.875" style="80" bestFit="1" customWidth="1"/>
    <col min="12798" max="12798" width="13.875" style="80" bestFit="1" customWidth="1"/>
    <col min="12799" max="12799" width="13.25" style="80" bestFit="1" customWidth="1"/>
    <col min="12800" max="12800" width="16" style="80" bestFit="1" customWidth="1"/>
    <col min="12801" max="12801" width="11.625" style="80" bestFit="1" customWidth="1"/>
    <col min="12802" max="12802" width="16.875" style="80" customWidth="1"/>
    <col min="12803" max="12803" width="13.25" style="80" customWidth="1"/>
    <col min="12804" max="12804" width="18.375" style="80" bestFit="1" customWidth="1"/>
    <col min="12805" max="12805" width="15" style="80" bestFit="1" customWidth="1"/>
    <col min="12806" max="12806" width="14.75" style="80" bestFit="1" customWidth="1"/>
    <col min="12807" max="12807" width="14.625" style="80" bestFit="1" customWidth="1"/>
    <col min="12808" max="12808" width="13.75" style="80" bestFit="1" customWidth="1"/>
    <col min="12809" max="12809" width="14.25" style="80" bestFit="1" customWidth="1"/>
    <col min="12810" max="12810" width="15.125" style="80" customWidth="1"/>
    <col min="12811" max="12811" width="20.5" style="80" bestFit="1" customWidth="1"/>
    <col min="12812" max="12812" width="27.875" style="80" bestFit="1" customWidth="1"/>
    <col min="12813" max="12813" width="6.875" style="80" bestFit="1" customWidth="1"/>
    <col min="12814" max="12814" width="5" style="80" bestFit="1" customWidth="1"/>
    <col min="12815" max="12815" width="8" style="80" bestFit="1" customWidth="1"/>
    <col min="12816" max="12816" width="11.875" style="80" bestFit="1" customWidth="1"/>
    <col min="12817" max="13045" width="9" style="80"/>
    <col min="13046" max="13046" width="3.875" style="80" bestFit="1" customWidth="1"/>
    <col min="13047" max="13047" width="16" style="80" bestFit="1" customWidth="1"/>
    <col min="13048" max="13048" width="16.625" style="80" bestFit="1" customWidth="1"/>
    <col min="13049" max="13049" width="13.5" style="80" bestFit="1" customWidth="1"/>
    <col min="13050" max="13051" width="10.875" style="80" bestFit="1" customWidth="1"/>
    <col min="13052" max="13052" width="6.25" style="80" bestFit="1" customWidth="1"/>
    <col min="13053" max="13053" width="8.875" style="80" bestFit="1" customWidth="1"/>
    <col min="13054" max="13054" width="13.875" style="80" bestFit="1" customWidth="1"/>
    <col min="13055" max="13055" width="13.25" style="80" bestFit="1" customWidth="1"/>
    <col min="13056" max="13056" width="16" style="80" bestFit="1" customWidth="1"/>
    <col min="13057" max="13057" width="11.625" style="80" bestFit="1" customWidth="1"/>
    <col min="13058" max="13058" width="16.875" style="80" customWidth="1"/>
    <col min="13059" max="13059" width="13.25" style="80" customWidth="1"/>
    <col min="13060" max="13060" width="18.375" style="80" bestFit="1" customWidth="1"/>
    <col min="13061" max="13061" width="15" style="80" bestFit="1" customWidth="1"/>
    <col min="13062" max="13062" width="14.75" style="80" bestFit="1" customWidth="1"/>
    <col min="13063" max="13063" width="14.625" style="80" bestFit="1" customWidth="1"/>
    <col min="13064" max="13064" width="13.75" style="80" bestFit="1" customWidth="1"/>
    <col min="13065" max="13065" width="14.25" style="80" bestFit="1" customWidth="1"/>
    <col min="13066" max="13066" width="15.125" style="80" customWidth="1"/>
    <col min="13067" max="13067" width="20.5" style="80" bestFit="1" customWidth="1"/>
    <col min="13068" max="13068" width="27.875" style="80" bestFit="1" customWidth="1"/>
    <col min="13069" max="13069" width="6.875" style="80" bestFit="1" customWidth="1"/>
    <col min="13070" max="13070" width="5" style="80" bestFit="1" customWidth="1"/>
    <col min="13071" max="13071" width="8" style="80" bestFit="1" customWidth="1"/>
    <col min="13072" max="13072" width="11.875" style="80" bestFit="1" customWidth="1"/>
    <col min="13073" max="13301" width="9" style="80"/>
    <col min="13302" max="13302" width="3.875" style="80" bestFit="1" customWidth="1"/>
    <col min="13303" max="13303" width="16" style="80" bestFit="1" customWidth="1"/>
    <col min="13304" max="13304" width="16.625" style="80" bestFit="1" customWidth="1"/>
    <col min="13305" max="13305" width="13.5" style="80" bestFit="1" customWidth="1"/>
    <col min="13306" max="13307" width="10.875" style="80" bestFit="1" customWidth="1"/>
    <col min="13308" max="13308" width="6.25" style="80" bestFit="1" customWidth="1"/>
    <col min="13309" max="13309" width="8.875" style="80" bestFit="1" customWidth="1"/>
    <col min="13310" max="13310" width="13.875" style="80" bestFit="1" customWidth="1"/>
    <col min="13311" max="13311" width="13.25" style="80" bestFit="1" customWidth="1"/>
    <col min="13312" max="13312" width="16" style="80" bestFit="1" customWidth="1"/>
    <col min="13313" max="13313" width="11.625" style="80" bestFit="1" customWidth="1"/>
    <col min="13314" max="13314" width="16.875" style="80" customWidth="1"/>
    <col min="13315" max="13315" width="13.25" style="80" customWidth="1"/>
    <col min="13316" max="13316" width="18.375" style="80" bestFit="1" customWidth="1"/>
    <col min="13317" max="13317" width="15" style="80" bestFit="1" customWidth="1"/>
    <col min="13318" max="13318" width="14.75" style="80" bestFit="1" customWidth="1"/>
    <col min="13319" max="13319" width="14.625" style="80" bestFit="1" customWidth="1"/>
    <col min="13320" max="13320" width="13.75" style="80" bestFit="1" customWidth="1"/>
    <col min="13321" max="13321" width="14.25" style="80" bestFit="1" customWidth="1"/>
    <col min="13322" max="13322" width="15.125" style="80" customWidth="1"/>
    <col min="13323" max="13323" width="20.5" style="80" bestFit="1" customWidth="1"/>
    <col min="13324" max="13324" width="27.875" style="80" bestFit="1" customWidth="1"/>
    <col min="13325" max="13325" width="6.875" style="80" bestFit="1" customWidth="1"/>
    <col min="13326" max="13326" width="5" style="80" bestFit="1" customWidth="1"/>
    <col min="13327" max="13327" width="8" style="80" bestFit="1" customWidth="1"/>
    <col min="13328" max="13328" width="11.875" style="80" bestFit="1" customWidth="1"/>
    <col min="13329" max="13557" width="9" style="80"/>
    <col min="13558" max="13558" width="3.875" style="80" bestFit="1" customWidth="1"/>
    <col min="13559" max="13559" width="16" style="80" bestFit="1" customWidth="1"/>
    <col min="13560" max="13560" width="16.625" style="80" bestFit="1" customWidth="1"/>
    <col min="13561" max="13561" width="13.5" style="80" bestFit="1" customWidth="1"/>
    <col min="13562" max="13563" width="10.875" style="80" bestFit="1" customWidth="1"/>
    <col min="13564" max="13564" width="6.25" style="80" bestFit="1" customWidth="1"/>
    <col min="13565" max="13565" width="8.875" style="80" bestFit="1" customWidth="1"/>
    <col min="13566" max="13566" width="13.875" style="80" bestFit="1" customWidth="1"/>
    <col min="13567" max="13567" width="13.25" style="80" bestFit="1" customWidth="1"/>
    <col min="13568" max="13568" width="16" style="80" bestFit="1" customWidth="1"/>
    <col min="13569" max="13569" width="11.625" style="80" bestFit="1" customWidth="1"/>
    <col min="13570" max="13570" width="16.875" style="80" customWidth="1"/>
    <col min="13571" max="13571" width="13.25" style="80" customWidth="1"/>
    <col min="13572" max="13572" width="18.375" style="80" bestFit="1" customWidth="1"/>
    <col min="13573" max="13573" width="15" style="80" bestFit="1" customWidth="1"/>
    <col min="13574" max="13574" width="14.75" style="80" bestFit="1" customWidth="1"/>
    <col min="13575" max="13575" width="14.625" style="80" bestFit="1" customWidth="1"/>
    <col min="13576" max="13576" width="13.75" style="80" bestFit="1" customWidth="1"/>
    <col min="13577" max="13577" width="14.25" style="80" bestFit="1" customWidth="1"/>
    <col min="13578" max="13578" width="15.125" style="80" customWidth="1"/>
    <col min="13579" max="13579" width="20.5" style="80" bestFit="1" customWidth="1"/>
    <col min="13580" max="13580" width="27.875" style="80" bestFit="1" customWidth="1"/>
    <col min="13581" max="13581" width="6.875" style="80" bestFit="1" customWidth="1"/>
    <col min="13582" max="13582" width="5" style="80" bestFit="1" customWidth="1"/>
    <col min="13583" max="13583" width="8" style="80" bestFit="1" customWidth="1"/>
    <col min="13584" max="13584" width="11.875" style="80" bestFit="1" customWidth="1"/>
    <col min="13585" max="13813" width="9" style="80"/>
    <col min="13814" max="13814" width="3.875" style="80" bestFit="1" customWidth="1"/>
    <col min="13815" max="13815" width="16" style="80" bestFit="1" customWidth="1"/>
    <col min="13816" max="13816" width="16.625" style="80" bestFit="1" customWidth="1"/>
    <col min="13817" max="13817" width="13.5" style="80" bestFit="1" customWidth="1"/>
    <col min="13818" max="13819" width="10.875" style="80" bestFit="1" customWidth="1"/>
    <col min="13820" max="13820" width="6.25" style="80" bestFit="1" customWidth="1"/>
    <col min="13821" max="13821" width="8.875" style="80" bestFit="1" customWidth="1"/>
    <col min="13822" max="13822" width="13.875" style="80" bestFit="1" customWidth="1"/>
    <col min="13823" max="13823" width="13.25" style="80" bestFit="1" customWidth="1"/>
    <col min="13824" max="13824" width="16" style="80" bestFit="1" customWidth="1"/>
    <col min="13825" max="13825" width="11.625" style="80" bestFit="1" customWidth="1"/>
    <col min="13826" max="13826" width="16.875" style="80" customWidth="1"/>
    <col min="13827" max="13827" width="13.25" style="80" customWidth="1"/>
    <col min="13828" max="13828" width="18.375" style="80" bestFit="1" customWidth="1"/>
    <col min="13829" max="13829" width="15" style="80" bestFit="1" customWidth="1"/>
    <col min="13830" max="13830" width="14.75" style="80" bestFit="1" customWidth="1"/>
    <col min="13831" max="13831" width="14.625" style="80" bestFit="1" customWidth="1"/>
    <col min="13832" max="13832" width="13.75" style="80" bestFit="1" customWidth="1"/>
    <col min="13833" max="13833" width="14.25" style="80" bestFit="1" customWidth="1"/>
    <col min="13834" max="13834" width="15.125" style="80" customWidth="1"/>
    <col min="13835" max="13835" width="20.5" style="80" bestFit="1" customWidth="1"/>
    <col min="13836" max="13836" width="27.875" style="80" bestFit="1" customWidth="1"/>
    <col min="13837" max="13837" width="6.875" style="80" bestFit="1" customWidth="1"/>
    <col min="13838" max="13838" width="5" style="80" bestFit="1" customWidth="1"/>
    <col min="13839" max="13839" width="8" style="80" bestFit="1" customWidth="1"/>
    <col min="13840" max="13840" width="11.875" style="80" bestFit="1" customWidth="1"/>
    <col min="13841" max="14069" width="9" style="80"/>
    <col min="14070" max="14070" width="3.875" style="80" bestFit="1" customWidth="1"/>
    <col min="14071" max="14071" width="16" style="80" bestFit="1" customWidth="1"/>
    <col min="14072" max="14072" width="16.625" style="80" bestFit="1" customWidth="1"/>
    <col min="14073" max="14073" width="13.5" style="80" bestFit="1" customWidth="1"/>
    <col min="14074" max="14075" width="10.875" style="80" bestFit="1" customWidth="1"/>
    <col min="14076" max="14076" width="6.25" style="80" bestFit="1" customWidth="1"/>
    <col min="14077" max="14077" width="8.875" style="80" bestFit="1" customWidth="1"/>
    <col min="14078" max="14078" width="13.875" style="80" bestFit="1" customWidth="1"/>
    <col min="14079" max="14079" width="13.25" style="80" bestFit="1" customWidth="1"/>
    <col min="14080" max="14080" width="16" style="80" bestFit="1" customWidth="1"/>
    <col min="14081" max="14081" width="11.625" style="80" bestFit="1" customWidth="1"/>
    <col min="14082" max="14082" width="16.875" style="80" customWidth="1"/>
    <col min="14083" max="14083" width="13.25" style="80" customWidth="1"/>
    <col min="14084" max="14084" width="18.375" style="80" bestFit="1" customWidth="1"/>
    <col min="14085" max="14085" width="15" style="80" bestFit="1" customWidth="1"/>
    <col min="14086" max="14086" width="14.75" style="80" bestFit="1" customWidth="1"/>
    <col min="14087" max="14087" width="14.625" style="80" bestFit="1" customWidth="1"/>
    <col min="14088" max="14088" width="13.75" style="80" bestFit="1" customWidth="1"/>
    <col min="14089" max="14089" width="14.25" style="80" bestFit="1" customWidth="1"/>
    <col min="14090" max="14090" width="15.125" style="80" customWidth="1"/>
    <col min="14091" max="14091" width="20.5" style="80" bestFit="1" customWidth="1"/>
    <col min="14092" max="14092" width="27.875" style="80" bestFit="1" customWidth="1"/>
    <col min="14093" max="14093" width="6.875" style="80" bestFit="1" customWidth="1"/>
    <col min="14094" max="14094" width="5" style="80" bestFit="1" customWidth="1"/>
    <col min="14095" max="14095" width="8" style="80" bestFit="1" customWidth="1"/>
    <col min="14096" max="14096" width="11.875" style="80" bestFit="1" customWidth="1"/>
    <col min="14097" max="14325" width="9" style="80"/>
    <col min="14326" max="14326" width="3.875" style="80" bestFit="1" customWidth="1"/>
    <col min="14327" max="14327" width="16" style="80" bestFit="1" customWidth="1"/>
    <col min="14328" max="14328" width="16.625" style="80" bestFit="1" customWidth="1"/>
    <col min="14329" max="14329" width="13.5" style="80" bestFit="1" customWidth="1"/>
    <col min="14330" max="14331" width="10.875" style="80" bestFit="1" customWidth="1"/>
    <col min="14332" max="14332" width="6.25" style="80" bestFit="1" customWidth="1"/>
    <col min="14333" max="14333" width="8.875" style="80" bestFit="1" customWidth="1"/>
    <col min="14334" max="14334" width="13.875" style="80" bestFit="1" customWidth="1"/>
    <col min="14335" max="14335" width="13.25" style="80" bestFit="1" customWidth="1"/>
    <col min="14336" max="14336" width="16" style="80" bestFit="1" customWidth="1"/>
    <col min="14337" max="14337" width="11.625" style="80" bestFit="1" customWidth="1"/>
    <col min="14338" max="14338" width="16.875" style="80" customWidth="1"/>
    <col min="14339" max="14339" width="13.25" style="80" customWidth="1"/>
    <col min="14340" max="14340" width="18.375" style="80" bestFit="1" customWidth="1"/>
    <col min="14341" max="14341" width="15" style="80" bestFit="1" customWidth="1"/>
    <col min="14342" max="14342" width="14.75" style="80" bestFit="1" customWidth="1"/>
    <col min="14343" max="14343" width="14.625" style="80" bestFit="1" customWidth="1"/>
    <col min="14344" max="14344" width="13.75" style="80" bestFit="1" customWidth="1"/>
    <col min="14345" max="14345" width="14.25" style="80" bestFit="1" customWidth="1"/>
    <col min="14346" max="14346" width="15.125" style="80" customWidth="1"/>
    <col min="14347" max="14347" width="20.5" style="80" bestFit="1" customWidth="1"/>
    <col min="14348" max="14348" width="27.875" style="80" bestFit="1" customWidth="1"/>
    <col min="14349" max="14349" width="6.875" style="80" bestFit="1" customWidth="1"/>
    <col min="14350" max="14350" width="5" style="80" bestFit="1" customWidth="1"/>
    <col min="14351" max="14351" width="8" style="80" bestFit="1" customWidth="1"/>
    <col min="14352" max="14352" width="11.875" style="80" bestFit="1" customWidth="1"/>
    <col min="14353" max="14581" width="9" style="80"/>
    <col min="14582" max="14582" width="3.875" style="80" bestFit="1" customWidth="1"/>
    <col min="14583" max="14583" width="16" style="80" bestFit="1" customWidth="1"/>
    <col min="14584" max="14584" width="16.625" style="80" bestFit="1" customWidth="1"/>
    <col min="14585" max="14585" width="13.5" style="80" bestFit="1" customWidth="1"/>
    <col min="14586" max="14587" width="10.875" style="80" bestFit="1" customWidth="1"/>
    <col min="14588" max="14588" width="6.25" style="80" bestFit="1" customWidth="1"/>
    <col min="14589" max="14589" width="8.875" style="80" bestFit="1" customWidth="1"/>
    <col min="14590" max="14590" width="13.875" style="80" bestFit="1" customWidth="1"/>
    <col min="14591" max="14591" width="13.25" style="80" bestFit="1" customWidth="1"/>
    <col min="14592" max="14592" width="16" style="80" bestFit="1" customWidth="1"/>
    <col min="14593" max="14593" width="11.625" style="80" bestFit="1" customWidth="1"/>
    <col min="14594" max="14594" width="16.875" style="80" customWidth="1"/>
    <col min="14595" max="14595" width="13.25" style="80" customWidth="1"/>
    <col min="14596" max="14596" width="18.375" style="80" bestFit="1" customWidth="1"/>
    <col min="14597" max="14597" width="15" style="80" bestFit="1" customWidth="1"/>
    <col min="14598" max="14598" width="14.75" style="80" bestFit="1" customWidth="1"/>
    <col min="14599" max="14599" width="14.625" style="80" bestFit="1" customWidth="1"/>
    <col min="14600" max="14600" width="13.75" style="80" bestFit="1" customWidth="1"/>
    <col min="14601" max="14601" width="14.25" style="80" bestFit="1" customWidth="1"/>
    <col min="14602" max="14602" width="15.125" style="80" customWidth="1"/>
    <col min="14603" max="14603" width="20.5" style="80" bestFit="1" customWidth="1"/>
    <col min="14604" max="14604" width="27.875" style="80" bestFit="1" customWidth="1"/>
    <col min="14605" max="14605" width="6.875" style="80" bestFit="1" customWidth="1"/>
    <col min="14606" max="14606" width="5" style="80" bestFit="1" customWidth="1"/>
    <col min="14607" max="14607" width="8" style="80" bestFit="1" customWidth="1"/>
    <col min="14608" max="14608" width="11.875" style="80" bestFit="1" customWidth="1"/>
    <col min="14609" max="14837" width="9" style="80"/>
    <col min="14838" max="14838" width="3.875" style="80" bestFit="1" customWidth="1"/>
    <col min="14839" max="14839" width="16" style="80" bestFit="1" customWidth="1"/>
    <col min="14840" max="14840" width="16.625" style="80" bestFit="1" customWidth="1"/>
    <col min="14841" max="14841" width="13.5" style="80" bestFit="1" customWidth="1"/>
    <col min="14842" max="14843" width="10.875" style="80" bestFit="1" customWidth="1"/>
    <col min="14844" max="14844" width="6.25" style="80" bestFit="1" customWidth="1"/>
    <col min="14845" max="14845" width="8.875" style="80" bestFit="1" customWidth="1"/>
    <col min="14846" max="14846" width="13.875" style="80" bestFit="1" customWidth="1"/>
    <col min="14847" max="14847" width="13.25" style="80" bestFit="1" customWidth="1"/>
    <col min="14848" max="14848" width="16" style="80" bestFit="1" customWidth="1"/>
    <col min="14849" max="14849" width="11.625" style="80" bestFit="1" customWidth="1"/>
    <col min="14850" max="14850" width="16.875" style="80" customWidth="1"/>
    <col min="14851" max="14851" width="13.25" style="80" customWidth="1"/>
    <col min="14852" max="14852" width="18.375" style="80" bestFit="1" customWidth="1"/>
    <col min="14853" max="14853" width="15" style="80" bestFit="1" customWidth="1"/>
    <col min="14854" max="14854" width="14.75" style="80" bestFit="1" customWidth="1"/>
    <col min="14855" max="14855" width="14.625" style="80" bestFit="1" customWidth="1"/>
    <col min="14856" max="14856" width="13.75" style="80" bestFit="1" customWidth="1"/>
    <col min="14857" max="14857" width="14.25" style="80" bestFit="1" customWidth="1"/>
    <col min="14858" max="14858" width="15.125" style="80" customWidth="1"/>
    <col min="14859" max="14859" width="20.5" style="80" bestFit="1" customWidth="1"/>
    <col min="14860" max="14860" width="27.875" style="80" bestFit="1" customWidth="1"/>
    <col min="14861" max="14861" width="6.875" style="80" bestFit="1" customWidth="1"/>
    <col min="14862" max="14862" width="5" style="80" bestFit="1" customWidth="1"/>
    <col min="14863" max="14863" width="8" style="80" bestFit="1" customWidth="1"/>
    <col min="14864" max="14864" width="11.875" style="80" bestFit="1" customWidth="1"/>
    <col min="14865" max="15093" width="9" style="80"/>
    <col min="15094" max="15094" width="3.875" style="80" bestFit="1" customWidth="1"/>
    <col min="15095" max="15095" width="16" style="80" bestFit="1" customWidth="1"/>
    <col min="15096" max="15096" width="16.625" style="80" bestFit="1" customWidth="1"/>
    <col min="15097" max="15097" width="13.5" style="80" bestFit="1" customWidth="1"/>
    <col min="15098" max="15099" width="10.875" style="80" bestFit="1" customWidth="1"/>
    <col min="15100" max="15100" width="6.25" style="80" bestFit="1" customWidth="1"/>
    <col min="15101" max="15101" width="8.875" style="80" bestFit="1" customWidth="1"/>
    <col min="15102" max="15102" width="13.875" style="80" bestFit="1" customWidth="1"/>
    <col min="15103" max="15103" width="13.25" style="80" bestFit="1" customWidth="1"/>
    <col min="15104" max="15104" width="16" style="80" bestFit="1" customWidth="1"/>
    <col min="15105" max="15105" width="11.625" style="80" bestFit="1" customWidth="1"/>
    <col min="15106" max="15106" width="16.875" style="80" customWidth="1"/>
    <col min="15107" max="15107" width="13.25" style="80" customWidth="1"/>
    <col min="15108" max="15108" width="18.375" style="80" bestFit="1" customWidth="1"/>
    <col min="15109" max="15109" width="15" style="80" bestFit="1" customWidth="1"/>
    <col min="15110" max="15110" width="14.75" style="80" bestFit="1" customWidth="1"/>
    <col min="15111" max="15111" width="14.625" style="80" bestFit="1" customWidth="1"/>
    <col min="15112" max="15112" width="13.75" style="80" bestFit="1" customWidth="1"/>
    <col min="15113" max="15113" width="14.25" style="80" bestFit="1" customWidth="1"/>
    <col min="15114" max="15114" width="15.125" style="80" customWidth="1"/>
    <col min="15115" max="15115" width="20.5" style="80" bestFit="1" customWidth="1"/>
    <col min="15116" max="15116" width="27.875" style="80" bestFit="1" customWidth="1"/>
    <col min="15117" max="15117" width="6.875" style="80" bestFit="1" customWidth="1"/>
    <col min="15118" max="15118" width="5" style="80" bestFit="1" customWidth="1"/>
    <col min="15119" max="15119" width="8" style="80" bestFit="1" customWidth="1"/>
    <col min="15120" max="15120" width="11.875" style="80" bestFit="1" customWidth="1"/>
    <col min="15121" max="15349" width="9" style="80"/>
    <col min="15350" max="15350" width="3.875" style="80" bestFit="1" customWidth="1"/>
    <col min="15351" max="15351" width="16" style="80" bestFit="1" customWidth="1"/>
    <col min="15352" max="15352" width="16.625" style="80" bestFit="1" customWidth="1"/>
    <col min="15353" max="15353" width="13.5" style="80" bestFit="1" customWidth="1"/>
    <col min="15354" max="15355" width="10.875" style="80" bestFit="1" customWidth="1"/>
    <col min="15356" max="15356" width="6.25" style="80" bestFit="1" customWidth="1"/>
    <col min="15357" max="15357" width="8.875" style="80" bestFit="1" customWidth="1"/>
    <col min="15358" max="15358" width="13.875" style="80" bestFit="1" customWidth="1"/>
    <col min="15359" max="15359" width="13.25" style="80" bestFit="1" customWidth="1"/>
    <col min="15360" max="15360" width="16" style="80" bestFit="1" customWidth="1"/>
    <col min="15361" max="15361" width="11.625" style="80" bestFit="1" customWidth="1"/>
    <col min="15362" max="15362" width="16.875" style="80" customWidth="1"/>
    <col min="15363" max="15363" width="13.25" style="80" customWidth="1"/>
    <col min="15364" max="15364" width="18.375" style="80" bestFit="1" customWidth="1"/>
    <col min="15365" max="15365" width="15" style="80" bestFit="1" customWidth="1"/>
    <col min="15366" max="15366" width="14.75" style="80" bestFit="1" customWidth="1"/>
    <col min="15367" max="15367" width="14.625" style="80" bestFit="1" customWidth="1"/>
    <col min="15368" max="15368" width="13.75" style="80" bestFit="1" customWidth="1"/>
    <col min="15369" max="15369" width="14.25" style="80" bestFit="1" customWidth="1"/>
    <col min="15370" max="15370" width="15.125" style="80" customWidth="1"/>
    <col min="15371" max="15371" width="20.5" style="80" bestFit="1" customWidth="1"/>
    <col min="15372" max="15372" width="27.875" style="80" bestFit="1" customWidth="1"/>
    <col min="15373" max="15373" width="6.875" style="80" bestFit="1" customWidth="1"/>
    <col min="15374" max="15374" width="5" style="80" bestFit="1" customWidth="1"/>
    <col min="15375" max="15375" width="8" style="80" bestFit="1" customWidth="1"/>
    <col min="15376" max="15376" width="11.875" style="80" bestFit="1" customWidth="1"/>
    <col min="15377" max="15605" width="9" style="80"/>
    <col min="15606" max="15606" width="3.875" style="80" bestFit="1" customWidth="1"/>
    <col min="15607" max="15607" width="16" style="80" bestFit="1" customWidth="1"/>
    <col min="15608" max="15608" width="16.625" style="80" bestFit="1" customWidth="1"/>
    <col min="15609" max="15609" width="13.5" style="80" bestFit="1" customWidth="1"/>
    <col min="15610" max="15611" width="10.875" style="80" bestFit="1" customWidth="1"/>
    <col min="15612" max="15612" width="6.25" style="80" bestFit="1" customWidth="1"/>
    <col min="15613" max="15613" width="8.875" style="80" bestFit="1" customWidth="1"/>
    <col min="15614" max="15614" width="13.875" style="80" bestFit="1" customWidth="1"/>
    <col min="15615" max="15615" width="13.25" style="80" bestFit="1" customWidth="1"/>
    <col min="15616" max="15616" width="16" style="80" bestFit="1" customWidth="1"/>
    <col min="15617" max="15617" width="11.625" style="80" bestFit="1" customWidth="1"/>
    <col min="15618" max="15618" width="16.875" style="80" customWidth="1"/>
    <col min="15619" max="15619" width="13.25" style="80" customWidth="1"/>
    <col min="15620" max="15620" width="18.375" style="80" bestFit="1" customWidth="1"/>
    <col min="15621" max="15621" width="15" style="80" bestFit="1" customWidth="1"/>
    <col min="15622" max="15622" width="14.75" style="80" bestFit="1" customWidth="1"/>
    <col min="15623" max="15623" width="14.625" style="80" bestFit="1" customWidth="1"/>
    <col min="15624" max="15624" width="13.75" style="80" bestFit="1" customWidth="1"/>
    <col min="15625" max="15625" width="14.25" style="80" bestFit="1" customWidth="1"/>
    <col min="15626" max="15626" width="15.125" style="80" customWidth="1"/>
    <col min="15627" max="15627" width="20.5" style="80" bestFit="1" customWidth="1"/>
    <col min="15628" max="15628" width="27.875" style="80" bestFit="1" customWidth="1"/>
    <col min="15629" max="15629" width="6.875" style="80" bestFit="1" customWidth="1"/>
    <col min="15630" max="15630" width="5" style="80" bestFit="1" customWidth="1"/>
    <col min="15631" max="15631" width="8" style="80" bestFit="1" customWidth="1"/>
    <col min="15632" max="15632" width="11.875" style="80" bestFit="1" customWidth="1"/>
    <col min="15633" max="15861" width="9" style="80"/>
    <col min="15862" max="15862" width="3.875" style="80" bestFit="1" customWidth="1"/>
    <col min="15863" max="15863" width="16" style="80" bestFit="1" customWidth="1"/>
    <col min="15864" max="15864" width="16.625" style="80" bestFit="1" customWidth="1"/>
    <col min="15865" max="15865" width="13.5" style="80" bestFit="1" customWidth="1"/>
    <col min="15866" max="15867" width="10.875" style="80" bestFit="1" customWidth="1"/>
    <col min="15868" max="15868" width="6.25" style="80" bestFit="1" customWidth="1"/>
    <col min="15869" max="15869" width="8.875" style="80" bestFit="1" customWidth="1"/>
    <col min="15870" max="15870" width="13.875" style="80" bestFit="1" customWidth="1"/>
    <col min="15871" max="15871" width="13.25" style="80" bestFit="1" customWidth="1"/>
    <col min="15872" max="15872" width="16" style="80" bestFit="1" customWidth="1"/>
    <col min="15873" max="15873" width="11.625" style="80" bestFit="1" customWidth="1"/>
    <col min="15874" max="15874" width="16.875" style="80" customWidth="1"/>
    <col min="15875" max="15875" width="13.25" style="80" customWidth="1"/>
    <col min="15876" max="15876" width="18.375" style="80" bestFit="1" customWidth="1"/>
    <col min="15877" max="15877" width="15" style="80" bestFit="1" customWidth="1"/>
    <col min="15878" max="15878" width="14.75" style="80" bestFit="1" customWidth="1"/>
    <col min="15879" max="15879" width="14.625" style="80" bestFit="1" customWidth="1"/>
    <col min="15880" max="15880" width="13.75" style="80" bestFit="1" customWidth="1"/>
    <col min="15881" max="15881" width="14.25" style="80" bestFit="1" customWidth="1"/>
    <col min="15882" max="15882" width="15.125" style="80" customWidth="1"/>
    <col min="15883" max="15883" width="20.5" style="80" bestFit="1" customWidth="1"/>
    <col min="15884" max="15884" width="27.875" style="80" bestFit="1" customWidth="1"/>
    <col min="15885" max="15885" width="6.875" style="80" bestFit="1" customWidth="1"/>
    <col min="15886" max="15886" width="5" style="80" bestFit="1" customWidth="1"/>
    <col min="15887" max="15887" width="8" style="80" bestFit="1" customWidth="1"/>
    <col min="15888" max="15888" width="11.875" style="80" bestFit="1" customWidth="1"/>
    <col min="15889" max="16117" width="9" style="80"/>
    <col min="16118" max="16118" width="3.875" style="80" bestFit="1" customWidth="1"/>
    <col min="16119" max="16119" width="16" style="80" bestFit="1" customWidth="1"/>
    <col min="16120" max="16120" width="16.625" style="80" bestFit="1" customWidth="1"/>
    <col min="16121" max="16121" width="13.5" style="80" bestFit="1" customWidth="1"/>
    <col min="16122" max="16123" width="10.875" style="80" bestFit="1" customWidth="1"/>
    <col min="16124" max="16124" width="6.25" style="80" bestFit="1" customWidth="1"/>
    <col min="16125" max="16125" width="8.875" style="80" bestFit="1" customWidth="1"/>
    <col min="16126" max="16126" width="13.875" style="80" bestFit="1" customWidth="1"/>
    <col min="16127" max="16127" width="13.25" style="80" bestFit="1" customWidth="1"/>
    <col min="16128" max="16128" width="16" style="80" bestFit="1" customWidth="1"/>
    <col min="16129" max="16129" width="11.625" style="80" bestFit="1" customWidth="1"/>
    <col min="16130" max="16130" width="16.875" style="80" customWidth="1"/>
    <col min="16131" max="16131" width="13.25" style="80" customWidth="1"/>
    <col min="16132" max="16132" width="18.375" style="80" bestFit="1" customWidth="1"/>
    <col min="16133" max="16133" width="15" style="80" bestFit="1" customWidth="1"/>
    <col min="16134" max="16134" width="14.75" style="80" bestFit="1" customWidth="1"/>
    <col min="16135" max="16135" width="14.625" style="80" bestFit="1" customWidth="1"/>
    <col min="16136" max="16136" width="13.75" style="80" bestFit="1" customWidth="1"/>
    <col min="16137" max="16137" width="14.25" style="80" bestFit="1" customWidth="1"/>
    <col min="16138" max="16138" width="15.125" style="80" customWidth="1"/>
    <col min="16139" max="16139" width="20.5" style="80" bestFit="1" customWidth="1"/>
    <col min="16140" max="16140" width="27.875" style="80" bestFit="1" customWidth="1"/>
    <col min="16141" max="16141" width="6.875" style="80" bestFit="1" customWidth="1"/>
    <col min="16142" max="16142" width="5" style="80" bestFit="1" customWidth="1"/>
    <col min="16143" max="16143" width="8" style="80" bestFit="1" customWidth="1"/>
    <col min="16144" max="16144" width="11.875" style="80" bestFit="1" customWidth="1"/>
    <col min="16145" max="16384" width="9" style="80"/>
  </cols>
  <sheetData>
    <row r="1" spans="1:26" s="95" customFormat="1" ht="48.95" customHeight="1">
      <c r="B1" s="7"/>
      <c r="C1" s="7"/>
      <c r="D1" s="7"/>
      <c r="E1" s="7"/>
      <c r="F1" s="7"/>
      <c r="G1" s="7"/>
      <c r="H1" s="7"/>
      <c r="I1" s="7"/>
      <c r="J1" s="7"/>
      <c r="K1" s="7"/>
      <c r="L1" s="7"/>
      <c r="M1" s="7"/>
      <c r="N1" s="7"/>
      <c r="O1" s="7"/>
      <c r="P1" s="7"/>
      <c r="Q1" s="7"/>
      <c r="R1" s="7"/>
    </row>
    <row r="2" spans="1:26" ht="18.75">
      <c r="L2" s="24" t="s">
        <v>356</v>
      </c>
    </row>
    <row r="3" spans="1:26" ht="18.75">
      <c r="L3" s="14" t="s">
        <v>1</v>
      </c>
    </row>
    <row r="4" spans="1:26" ht="18.75">
      <c r="L4" s="14" t="s">
        <v>815</v>
      </c>
    </row>
    <row r="5" spans="1:26" s="95" customFormat="1" ht="16.5">
      <c r="A5" s="430" t="s">
        <v>384</v>
      </c>
      <c r="B5" s="430"/>
      <c r="C5" s="430"/>
      <c r="D5" s="430"/>
      <c r="E5" s="430"/>
      <c r="F5" s="430"/>
      <c r="G5" s="430"/>
      <c r="H5" s="430"/>
      <c r="I5" s="430"/>
      <c r="J5" s="430"/>
      <c r="K5" s="430"/>
      <c r="L5" s="430"/>
      <c r="M5" s="7"/>
      <c r="N5" s="7"/>
      <c r="O5" s="7"/>
      <c r="P5" s="7"/>
      <c r="Q5" s="7"/>
      <c r="R5" s="7"/>
    </row>
    <row r="6" spans="1:26" s="95" customFormat="1" ht="16.5">
      <c r="A6" s="107"/>
      <c r="B6" s="107"/>
      <c r="C6" s="107"/>
      <c r="D6" s="107"/>
      <c r="E6" s="107"/>
      <c r="F6" s="107"/>
      <c r="G6" s="107"/>
      <c r="H6" s="107"/>
      <c r="I6" s="107"/>
      <c r="J6" s="107"/>
      <c r="K6" s="107"/>
      <c r="L6" s="107"/>
      <c r="M6" s="7"/>
      <c r="N6" s="7"/>
      <c r="O6" s="7"/>
      <c r="P6" s="7"/>
      <c r="Q6" s="7"/>
      <c r="R6" s="7"/>
    </row>
    <row r="7" spans="1:26" ht="15.75">
      <c r="A7" s="417" t="s">
        <v>756</v>
      </c>
      <c r="B7" s="417"/>
      <c r="C7" s="417"/>
      <c r="D7" s="417"/>
      <c r="E7" s="417"/>
      <c r="F7" s="417"/>
      <c r="G7" s="417"/>
      <c r="H7" s="417"/>
      <c r="I7" s="417"/>
      <c r="J7" s="417"/>
      <c r="K7" s="417"/>
      <c r="L7" s="417"/>
      <c r="M7" s="88"/>
      <c r="N7" s="88"/>
      <c r="O7" s="88"/>
      <c r="P7" s="88"/>
      <c r="Q7" s="88"/>
      <c r="R7" s="88"/>
      <c r="S7" s="88"/>
      <c r="T7" s="88"/>
      <c r="U7" s="88"/>
      <c r="V7" s="88"/>
      <c r="W7" s="88"/>
      <c r="X7" s="88"/>
      <c r="Y7" s="88"/>
    </row>
    <row r="8" spans="1:26" ht="15.75">
      <c r="A8" s="358" t="s">
        <v>312</v>
      </c>
      <c r="B8" s="358"/>
      <c r="C8" s="358"/>
      <c r="D8" s="358"/>
      <c r="E8" s="358"/>
      <c r="F8" s="358"/>
      <c r="G8" s="358"/>
      <c r="H8" s="358"/>
      <c r="I8" s="358"/>
      <c r="J8" s="358"/>
      <c r="K8" s="358"/>
      <c r="L8" s="358"/>
      <c r="M8" s="83"/>
      <c r="N8" s="83"/>
      <c r="O8" s="83"/>
      <c r="P8" s="83"/>
      <c r="Q8" s="83"/>
      <c r="R8" s="83"/>
      <c r="S8" s="83"/>
      <c r="T8" s="83"/>
      <c r="U8" s="83"/>
      <c r="V8" s="83"/>
      <c r="W8" s="83"/>
      <c r="X8" s="83"/>
      <c r="Y8" s="83"/>
    </row>
    <row r="9" spans="1:26" ht="15.75">
      <c r="A9" s="358"/>
      <c r="B9" s="358"/>
      <c r="C9" s="358"/>
      <c r="D9" s="358"/>
      <c r="E9" s="358"/>
      <c r="F9" s="358"/>
      <c r="G9" s="358"/>
      <c r="H9" s="358"/>
      <c r="I9" s="358"/>
      <c r="J9" s="358"/>
      <c r="K9" s="358"/>
      <c r="L9" s="358"/>
      <c r="M9" s="83"/>
      <c r="N9" s="83"/>
      <c r="O9" s="83"/>
      <c r="P9" s="83"/>
      <c r="Q9" s="83"/>
      <c r="R9" s="83"/>
      <c r="S9" s="83"/>
      <c r="T9" s="83"/>
      <c r="U9" s="83"/>
      <c r="V9" s="83"/>
      <c r="W9" s="83"/>
      <c r="X9" s="83"/>
      <c r="Y9" s="83"/>
    </row>
    <row r="10" spans="1:26" ht="16.5">
      <c r="A10" s="452" t="s">
        <v>1125</v>
      </c>
      <c r="B10" s="452"/>
      <c r="C10" s="452"/>
      <c r="D10" s="452"/>
      <c r="E10" s="452"/>
      <c r="F10" s="452"/>
      <c r="G10" s="452"/>
      <c r="H10" s="452"/>
      <c r="I10" s="452"/>
      <c r="J10" s="452"/>
      <c r="K10" s="452"/>
      <c r="L10" s="452"/>
      <c r="M10" s="11"/>
      <c r="N10" s="11"/>
      <c r="O10" s="11"/>
      <c r="P10" s="11"/>
      <c r="Q10" s="11"/>
      <c r="R10" s="11"/>
      <c r="S10" s="11"/>
      <c r="T10" s="11"/>
      <c r="U10" s="11"/>
      <c r="V10" s="11"/>
      <c r="W10" s="11"/>
      <c r="X10" s="11"/>
      <c r="Y10" s="11"/>
    </row>
    <row r="11" spans="1:26" s="9" customFormat="1" ht="16.5" customHeight="1">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80"/>
      <c r="Z11" s="80"/>
    </row>
    <row r="12" spans="1:26" s="9" customFormat="1" ht="63" customHeight="1">
      <c r="A12" s="422" t="s">
        <v>162</v>
      </c>
      <c r="B12" s="422" t="s">
        <v>30</v>
      </c>
      <c r="C12" s="422" t="s">
        <v>4</v>
      </c>
      <c r="D12" s="425" t="s">
        <v>341</v>
      </c>
      <c r="E12" s="425"/>
      <c r="F12" s="425"/>
      <c r="G12" s="422" t="s">
        <v>344</v>
      </c>
      <c r="H12" s="422" t="s">
        <v>347</v>
      </c>
      <c r="I12" s="422"/>
      <c r="J12" s="422"/>
      <c r="K12" s="422"/>
      <c r="L12" s="422"/>
      <c r="M12" s="424" t="s">
        <v>492</v>
      </c>
      <c r="N12" s="424"/>
      <c r="O12" s="424"/>
      <c r="P12" s="424"/>
      <c r="Q12" s="424" t="s">
        <v>352</v>
      </c>
      <c r="R12" s="423" t="s">
        <v>366</v>
      </c>
      <c r="S12" s="424" t="s">
        <v>367</v>
      </c>
      <c r="T12" s="424"/>
      <c r="U12" s="424"/>
      <c r="V12" s="424"/>
      <c r="W12" s="424" t="s">
        <v>337</v>
      </c>
      <c r="X12" s="424"/>
      <c r="Y12" s="422" t="s">
        <v>370</v>
      </c>
      <c r="Z12" s="80"/>
    </row>
    <row r="13" spans="1:26" s="9" customFormat="1" ht="213.75" customHeight="1">
      <c r="A13" s="422"/>
      <c r="B13" s="422"/>
      <c r="C13" s="422"/>
      <c r="D13" s="422" t="s">
        <v>343</v>
      </c>
      <c r="E13" s="422"/>
      <c r="F13" s="422" t="s">
        <v>368</v>
      </c>
      <c r="G13" s="422"/>
      <c r="H13" s="422" t="s">
        <v>345</v>
      </c>
      <c r="I13" s="422" t="s">
        <v>338</v>
      </c>
      <c r="J13" s="422"/>
      <c r="K13" s="422" t="s">
        <v>346</v>
      </c>
      <c r="L13" s="422" t="s">
        <v>348</v>
      </c>
      <c r="M13" s="423" t="s">
        <v>349</v>
      </c>
      <c r="N13" s="423" t="s">
        <v>350</v>
      </c>
      <c r="O13" s="423" t="s">
        <v>365</v>
      </c>
      <c r="P13" s="423"/>
      <c r="Q13" s="424"/>
      <c r="R13" s="423"/>
      <c r="S13" s="427" t="s">
        <v>353</v>
      </c>
      <c r="T13" s="427"/>
      <c r="U13" s="425" t="s">
        <v>355</v>
      </c>
      <c r="V13" s="425"/>
      <c r="W13" s="425" t="s">
        <v>497</v>
      </c>
      <c r="X13" s="424" t="s">
        <v>339</v>
      </c>
      <c r="Y13" s="422"/>
      <c r="Z13" s="80"/>
    </row>
    <row r="14" spans="1:26" s="9" customFormat="1" ht="43.5" customHeight="1">
      <c r="A14" s="422"/>
      <c r="B14" s="422"/>
      <c r="C14" s="422"/>
      <c r="D14" s="177" t="s">
        <v>84</v>
      </c>
      <c r="E14" s="177" t="s">
        <v>85</v>
      </c>
      <c r="F14" s="422"/>
      <c r="G14" s="422"/>
      <c r="H14" s="422"/>
      <c r="I14" s="177" t="s">
        <v>62</v>
      </c>
      <c r="J14" s="177" t="s">
        <v>63</v>
      </c>
      <c r="K14" s="422"/>
      <c r="L14" s="422"/>
      <c r="M14" s="423"/>
      <c r="N14" s="423"/>
      <c r="O14" s="38" t="s">
        <v>33</v>
      </c>
      <c r="P14" s="38" t="s">
        <v>34</v>
      </c>
      <c r="Q14" s="424"/>
      <c r="R14" s="423"/>
      <c r="S14" s="68" t="s">
        <v>35</v>
      </c>
      <c r="T14" s="68" t="s">
        <v>36</v>
      </c>
      <c r="U14" s="68" t="s">
        <v>35</v>
      </c>
      <c r="V14" s="68" t="s">
        <v>36</v>
      </c>
      <c r="W14" s="425"/>
      <c r="X14" s="424"/>
      <c r="Y14" s="422"/>
      <c r="Z14" s="80"/>
    </row>
    <row r="15" spans="1:26" s="9" customFormat="1" ht="15" customHeight="1">
      <c r="A15" s="44">
        <v>1</v>
      </c>
      <c r="B15" s="44">
        <v>2</v>
      </c>
      <c r="C15" s="44">
        <v>3</v>
      </c>
      <c r="D15" s="44">
        <v>4</v>
      </c>
      <c r="E15" s="44">
        <v>5</v>
      </c>
      <c r="F15" s="44">
        <v>6</v>
      </c>
      <c r="G15" s="44">
        <v>7</v>
      </c>
      <c r="H15" s="44">
        <v>8</v>
      </c>
      <c r="I15" s="44">
        <v>9</v>
      </c>
      <c r="J15" s="44">
        <v>10</v>
      </c>
      <c r="K15" s="44">
        <v>11</v>
      </c>
      <c r="L15" s="44">
        <v>12</v>
      </c>
      <c r="M15" s="44">
        <v>13</v>
      </c>
      <c r="N15" s="44">
        <v>14</v>
      </c>
      <c r="O15" s="44">
        <v>15</v>
      </c>
      <c r="P15" s="44">
        <v>16</v>
      </c>
      <c r="Q15" s="44">
        <v>17</v>
      </c>
      <c r="R15" s="44">
        <v>18</v>
      </c>
      <c r="S15" s="44">
        <v>19</v>
      </c>
      <c r="T15" s="44">
        <v>20</v>
      </c>
      <c r="U15" s="44">
        <v>21</v>
      </c>
      <c r="V15" s="44">
        <v>22</v>
      </c>
      <c r="W15" s="44">
        <v>23</v>
      </c>
      <c r="X15" s="44">
        <v>24</v>
      </c>
      <c r="Y15" s="44">
        <v>25</v>
      </c>
      <c r="Z15" s="80"/>
    </row>
    <row r="16" spans="1:26" ht="15.75">
      <c r="A16" s="67" t="s">
        <v>511</v>
      </c>
      <c r="B16" s="113" t="s">
        <v>808</v>
      </c>
      <c r="C16" s="180" t="s">
        <v>589</v>
      </c>
      <c r="D16" s="180" t="s">
        <v>589</v>
      </c>
      <c r="E16" s="180" t="s">
        <v>589</v>
      </c>
      <c r="F16" s="180" t="s">
        <v>589</v>
      </c>
      <c r="G16" s="180" t="s">
        <v>589</v>
      </c>
      <c r="H16" s="180" t="s">
        <v>589</v>
      </c>
      <c r="I16" s="180" t="s">
        <v>589</v>
      </c>
      <c r="J16" s="180" t="s">
        <v>589</v>
      </c>
      <c r="K16" s="180" t="s">
        <v>589</v>
      </c>
      <c r="L16" s="180" t="s">
        <v>589</v>
      </c>
      <c r="M16" s="180" t="s">
        <v>589</v>
      </c>
      <c r="N16" s="180" t="s">
        <v>589</v>
      </c>
      <c r="O16" s="180" t="s">
        <v>589</v>
      </c>
      <c r="P16" s="180" t="s">
        <v>589</v>
      </c>
      <c r="Q16" s="180" t="s">
        <v>589</v>
      </c>
      <c r="R16" s="180" t="s">
        <v>589</v>
      </c>
      <c r="S16" s="180" t="s">
        <v>589</v>
      </c>
      <c r="T16" s="180" t="s">
        <v>589</v>
      </c>
      <c r="U16" s="180" t="s">
        <v>589</v>
      </c>
      <c r="V16" s="180" t="s">
        <v>589</v>
      </c>
      <c r="W16" s="180" t="s">
        <v>589</v>
      </c>
      <c r="X16" s="180" t="s">
        <v>589</v>
      </c>
      <c r="Y16" s="180" t="s">
        <v>589</v>
      </c>
    </row>
    <row r="17" spans="1:25" ht="52.9" customHeight="1">
      <c r="A17" s="67" t="s">
        <v>513</v>
      </c>
      <c r="B17" s="113" t="s">
        <v>781</v>
      </c>
      <c r="C17" s="180" t="s">
        <v>589</v>
      </c>
      <c r="D17" s="180" t="s">
        <v>589</v>
      </c>
      <c r="E17" s="180" t="s">
        <v>589</v>
      </c>
      <c r="F17" s="180" t="s">
        <v>589</v>
      </c>
      <c r="G17" s="180" t="s">
        <v>589</v>
      </c>
      <c r="H17" s="180" t="s">
        <v>589</v>
      </c>
      <c r="I17" s="180" t="s">
        <v>589</v>
      </c>
      <c r="J17" s="180" t="s">
        <v>589</v>
      </c>
      <c r="K17" s="180" t="s">
        <v>589</v>
      </c>
      <c r="L17" s="180" t="s">
        <v>589</v>
      </c>
      <c r="M17" s="180" t="s">
        <v>589</v>
      </c>
      <c r="N17" s="180" t="s">
        <v>589</v>
      </c>
      <c r="O17" s="180" t="s">
        <v>589</v>
      </c>
      <c r="P17" s="180" t="s">
        <v>589</v>
      </c>
      <c r="Q17" s="180" t="s">
        <v>589</v>
      </c>
      <c r="R17" s="180" t="s">
        <v>589</v>
      </c>
      <c r="S17" s="180" t="s">
        <v>589</v>
      </c>
      <c r="T17" s="180" t="s">
        <v>589</v>
      </c>
      <c r="U17" s="180" t="s">
        <v>589</v>
      </c>
      <c r="V17" s="180" t="s">
        <v>589</v>
      </c>
      <c r="W17" s="180" t="s">
        <v>589</v>
      </c>
      <c r="X17" s="180" t="s">
        <v>589</v>
      </c>
      <c r="Y17" s="180" t="s">
        <v>589</v>
      </c>
    </row>
    <row r="18" spans="1:25" ht="31.5">
      <c r="A18" s="67" t="s">
        <v>518</v>
      </c>
      <c r="B18" s="113" t="s">
        <v>782</v>
      </c>
      <c r="C18" s="180" t="s">
        <v>589</v>
      </c>
      <c r="D18" s="180" t="s">
        <v>589</v>
      </c>
      <c r="E18" s="180" t="s">
        <v>589</v>
      </c>
      <c r="F18" s="180" t="s">
        <v>589</v>
      </c>
      <c r="G18" s="180" t="s">
        <v>589</v>
      </c>
      <c r="H18" s="180" t="s">
        <v>589</v>
      </c>
      <c r="I18" s="180" t="s">
        <v>589</v>
      </c>
      <c r="J18" s="180" t="s">
        <v>589</v>
      </c>
      <c r="K18" s="180" t="s">
        <v>589</v>
      </c>
      <c r="L18" s="180" t="s">
        <v>589</v>
      </c>
      <c r="M18" s="180" t="s">
        <v>589</v>
      </c>
      <c r="N18" s="180" t="s">
        <v>589</v>
      </c>
      <c r="O18" s="180" t="s">
        <v>589</v>
      </c>
      <c r="P18" s="180" t="s">
        <v>589</v>
      </c>
      <c r="Q18" s="180" t="s">
        <v>589</v>
      </c>
      <c r="R18" s="180" t="s">
        <v>589</v>
      </c>
      <c r="S18" s="180" t="s">
        <v>589</v>
      </c>
      <c r="T18" s="180" t="s">
        <v>589</v>
      </c>
      <c r="U18" s="180" t="s">
        <v>589</v>
      </c>
      <c r="V18" s="180" t="s">
        <v>589</v>
      </c>
      <c r="W18" s="180" t="s">
        <v>589</v>
      </c>
      <c r="X18" s="180" t="s">
        <v>589</v>
      </c>
      <c r="Y18" s="180" t="s">
        <v>589</v>
      </c>
    </row>
    <row r="19" spans="1:25" ht="63">
      <c r="A19" s="67" t="s">
        <v>562</v>
      </c>
      <c r="B19" s="113" t="s">
        <v>783</v>
      </c>
      <c r="C19" s="180" t="s">
        <v>589</v>
      </c>
      <c r="D19" s="180" t="s">
        <v>589</v>
      </c>
      <c r="E19" s="180" t="s">
        <v>589</v>
      </c>
      <c r="F19" s="180" t="s">
        <v>589</v>
      </c>
      <c r="G19" s="180" t="s">
        <v>589</v>
      </c>
      <c r="H19" s="180" t="s">
        <v>589</v>
      </c>
      <c r="I19" s="180" t="s">
        <v>589</v>
      </c>
      <c r="J19" s="180" t="s">
        <v>589</v>
      </c>
      <c r="K19" s="180" t="s">
        <v>589</v>
      </c>
      <c r="L19" s="180" t="s">
        <v>589</v>
      </c>
      <c r="M19" s="180" t="s">
        <v>589</v>
      </c>
      <c r="N19" s="180" t="s">
        <v>589</v>
      </c>
      <c r="O19" s="180" t="s">
        <v>589</v>
      </c>
      <c r="P19" s="180" t="s">
        <v>589</v>
      </c>
      <c r="Q19" s="180" t="s">
        <v>589</v>
      </c>
      <c r="R19" s="180" t="s">
        <v>589</v>
      </c>
      <c r="S19" s="180" t="s">
        <v>589</v>
      </c>
      <c r="T19" s="180" t="s">
        <v>589</v>
      </c>
      <c r="U19" s="180" t="s">
        <v>589</v>
      </c>
      <c r="V19" s="180" t="s">
        <v>589</v>
      </c>
      <c r="W19" s="180" t="s">
        <v>589</v>
      </c>
      <c r="X19" s="180" t="s">
        <v>589</v>
      </c>
      <c r="Y19" s="180" t="s">
        <v>589</v>
      </c>
    </row>
    <row r="20" spans="1:25" ht="94.5">
      <c r="A20" s="67" t="s">
        <v>784</v>
      </c>
      <c r="B20" s="113" t="s">
        <v>785</v>
      </c>
      <c r="C20" s="180" t="s">
        <v>589</v>
      </c>
      <c r="D20" s="180" t="s">
        <v>589</v>
      </c>
      <c r="E20" s="180" t="s">
        <v>589</v>
      </c>
      <c r="F20" s="180" t="s">
        <v>589</v>
      </c>
      <c r="G20" s="180" t="s">
        <v>589</v>
      </c>
      <c r="H20" s="180" t="s">
        <v>589</v>
      </c>
      <c r="I20" s="180" t="s">
        <v>589</v>
      </c>
      <c r="J20" s="180" t="s">
        <v>589</v>
      </c>
      <c r="K20" s="180" t="s">
        <v>589</v>
      </c>
      <c r="L20" s="180" t="s">
        <v>589</v>
      </c>
      <c r="M20" s="180" t="s">
        <v>589</v>
      </c>
      <c r="N20" s="180" t="s">
        <v>589</v>
      </c>
      <c r="O20" s="180" t="s">
        <v>589</v>
      </c>
      <c r="P20" s="180" t="s">
        <v>589</v>
      </c>
      <c r="Q20" s="180" t="s">
        <v>589</v>
      </c>
      <c r="R20" s="180" t="s">
        <v>589</v>
      </c>
      <c r="S20" s="180" t="s">
        <v>589</v>
      </c>
      <c r="T20" s="180" t="s">
        <v>589</v>
      </c>
      <c r="U20" s="180" t="s">
        <v>589</v>
      </c>
      <c r="V20" s="180" t="s">
        <v>589</v>
      </c>
      <c r="W20" s="180" t="s">
        <v>589</v>
      </c>
      <c r="X20" s="180" t="s">
        <v>589</v>
      </c>
      <c r="Y20" s="180" t="s">
        <v>589</v>
      </c>
    </row>
    <row r="21" spans="1:25" ht="94.5">
      <c r="A21" s="67" t="s">
        <v>786</v>
      </c>
      <c r="B21" s="113" t="s">
        <v>787</v>
      </c>
      <c r="C21" s="180" t="s">
        <v>589</v>
      </c>
      <c r="D21" s="180" t="s">
        <v>589</v>
      </c>
      <c r="E21" s="180" t="s">
        <v>589</v>
      </c>
      <c r="F21" s="180" t="s">
        <v>589</v>
      </c>
      <c r="G21" s="180" t="s">
        <v>589</v>
      </c>
      <c r="H21" s="180" t="s">
        <v>589</v>
      </c>
      <c r="I21" s="180" t="s">
        <v>589</v>
      </c>
      <c r="J21" s="180" t="s">
        <v>589</v>
      </c>
      <c r="K21" s="180" t="s">
        <v>589</v>
      </c>
      <c r="L21" s="180" t="s">
        <v>589</v>
      </c>
      <c r="M21" s="180" t="s">
        <v>589</v>
      </c>
      <c r="N21" s="180" t="s">
        <v>589</v>
      </c>
      <c r="O21" s="180" t="s">
        <v>589</v>
      </c>
      <c r="P21" s="180" t="s">
        <v>589</v>
      </c>
      <c r="Q21" s="180" t="s">
        <v>589</v>
      </c>
      <c r="R21" s="180" t="s">
        <v>589</v>
      </c>
      <c r="S21" s="180" t="s">
        <v>589</v>
      </c>
      <c r="T21" s="180" t="s">
        <v>589</v>
      </c>
      <c r="U21" s="180" t="s">
        <v>589</v>
      </c>
      <c r="V21" s="180" t="s">
        <v>589</v>
      </c>
      <c r="W21" s="180" t="s">
        <v>589</v>
      </c>
      <c r="X21" s="180" t="s">
        <v>589</v>
      </c>
      <c r="Y21" s="180" t="s">
        <v>589</v>
      </c>
    </row>
    <row r="22" spans="1:25" ht="94.5">
      <c r="A22" s="67" t="s">
        <v>788</v>
      </c>
      <c r="B22" s="113" t="s">
        <v>789</v>
      </c>
      <c r="C22" s="180" t="s">
        <v>589</v>
      </c>
      <c r="D22" s="180" t="s">
        <v>589</v>
      </c>
      <c r="E22" s="180" t="s">
        <v>589</v>
      </c>
      <c r="F22" s="180" t="s">
        <v>589</v>
      </c>
      <c r="G22" s="180" t="s">
        <v>589</v>
      </c>
      <c r="H22" s="180" t="s">
        <v>589</v>
      </c>
      <c r="I22" s="180" t="s">
        <v>589</v>
      </c>
      <c r="J22" s="180" t="s">
        <v>589</v>
      </c>
      <c r="K22" s="180" t="s">
        <v>589</v>
      </c>
      <c r="L22" s="180" t="s">
        <v>589</v>
      </c>
      <c r="M22" s="180" t="s">
        <v>589</v>
      </c>
      <c r="N22" s="180" t="s">
        <v>589</v>
      </c>
      <c r="O22" s="180" t="s">
        <v>589</v>
      </c>
      <c r="P22" s="180" t="s">
        <v>589</v>
      </c>
      <c r="Q22" s="180" t="s">
        <v>589</v>
      </c>
      <c r="R22" s="180" t="s">
        <v>589</v>
      </c>
      <c r="S22" s="180" t="s">
        <v>589</v>
      </c>
      <c r="T22" s="180" t="s">
        <v>589</v>
      </c>
      <c r="U22" s="180" t="s">
        <v>589</v>
      </c>
      <c r="V22" s="180" t="s">
        <v>589</v>
      </c>
      <c r="W22" s="180" t="s">
        <v>589</v>
      </c>
      <c r="X22" s="180" t="s">
        <v>589</v>
      </c>
      <c r="Y22" s="180" t="s">
        <v>589</v>
      </c>
    </row>
    <row r="23" spans="1:25" ht="126">
      <c r="A23" s="67" t="s">
        <v>790</v>
      </c>
      <c r="B23" s="113" t="s">
        <v>791</v>
      </c>
      <c r="C23" s="180" t="s">
        <v>589</v>
      </c>
      <c r="D23" s="180" t="s">
        <v>589</v>
      </c>
      <c r="E23" s="180" t="s">
        <v>589</v>
      </c>
      <c r="F23" s="180" t="s">
        <v>589</v>
      </c>
      <c r="G23" s="180" t="s">
        <v>589</v>
      </c>
      <c r="H23" s="180" t="s">
        <v>589</v>
      </c>
      <c r="I23" s="180" t="s">
        <v>589</v>
      </c>
      <c r="J23" s="180" t="s">
        <v>589</v>
      </c>
      <c r="K23" s="180" t="s">
        <v>589</v>
      </c>
      <c r="L23" s="180" t="s">
        <v>589</v>
      </c>
      <c r="M23" s="180" t="s">
        <v>589</v>
      </c>
      <c r="N23" s="180" t="s">
        <v>589</v>
      </c>
      <c r="O23" s="180" t="s">
        <v>589</v>
      </c>
      <c r="P23" s="180" t="s">
        <v>589</v>
      </c>
      <c r="Q23" s="180" t="s">
        <v>589</v>
      </c>
      <c r="R23" s="180" t="s">
        <v>589</v>
      </c>
      <c r="S23" s="180" t="s">
        <v>589</v>
      </c>
      <c r="T23" s="180" t="s">
        <v>589</v>
      </c>
      <c r="U23" s="180" t="s">
        <v>589</v>
      </c>
      <c r="V23" s="180" t="s">
        <v>589</v>
      </c>
      <c r="W23" s="180" t="s">
        <v>589</v>
      </c>
      <c r="X23" s="180" t="s">
        <v>589</v>
      </c>
      <c r="Y23" s="180" t="s">
        <v>589</v>
      </c>
    </row>
    <row r="24" spans="1:25" ht="126">
      <c r="A24" s="67" t="s">
        <v>792</v>
      </c>
      <c r="B24" s="113" t="s">
        <v>793</v>
      </c>
      <c r="C24" s="180" t="s">
        <v>589</v>
      </c>
      <c r="D24" s="180" t="s">
        <v>589</v>
      </c>
      <c r="E24" s="180" t="s">
        <v>589</v>
      </c>
      <c r="F24" s="180" t="s">
        <v>589</v>
      </c>
      <c r="G24" s="180" t="s">
        <v>589</v>
      </c>
      <c r="H24" s="180" t="s">
        <v>589</v>
      </c>
      <c r="I24" s="180" t="s">
        <v>589</v>
      </c>
      <c r="J24" s="180" t="s">
        <v>589</v>
      </c>
      <c r="K24" s="180" t="s">
        <v>589</v>
      </c>
      <c r="L24" s="180" t="s">
        <v>589</v>
      </c>
      <c r="M24" s="180" t="s">
        <v>589</v>
      </c>
      <c r="N24" s="180" t="s">
        <v>589</v>
      </c>
      <c r="O24" s="180" t="s">
        <v>589</v>
      </c>
      <c r="P24" s="180" t="s">
        <v>589</v>
      </c>
      <c r="Q24" s="180" t="s">
        <v>589</v>
      </c>
      <c r="R24" s="180" t="s">
        <v>589</v>
      </c>
      <c r="S24" s="180" t="s">
        <v>589</v>
      </c>
      <c r="T24" s="180" t="s">
        <v>589</v>
      </c>
      <c r="U24" s="180" t="s">
        <v>589</v>
      </c>
      <c r="V24" s="180" t="s">
        <v>589</v>
      </c>
      <c r="W24" s="180" t="s">
        <v>589</v>
      </c>
      <c r="X24" s="180" t="s">
        <v>589</v>
      </c>
      <c r="Y24" s="180" t="s">
        <v>589</v>
      </c>
    </row>
    <row r="25" spans="1:25" ht="47.25">
      <c r="A25" s="67" t="s">
        <v>563</v>
      </c>
      <c r="B25" s="113" t="s">
        <v>794</v>
      </c>
      <c r="C25" s="180" t="s">
        <v>589</v>
      </c>
      <c r="D25" s="180" t="s">
        <v>589</v>
      </c>
      <c r="E25" s="180" t="s">
        <v>589</v>
      </c>
      <c r="F25" s="180" t="s">
        <v>589</v>
      </c>
      <c r="G25" s="180" t="s">
        <v>589</v>
      </c>
      <c r="H25" s="180" t="s">
        <v>589</v>
      </c>
      <c r="I25" s="180" t="s">
        <v>589</v>
      </c>
      <c r="J25" s="180" t="s">
        <v>589</v>
      </c>
      <c r="K25" s="180" t="s">
        <v>589</v>
      </c>
      <c r="L25" s="180" t="s">
        <v>589</v>
      </c>
      <c r="M25" s="180" t="s">
        <v>589</v>
      </c>
      <c r="N25" s="180" t="s">
        <v>589</v>
      </c>
      <c r="O25" s="180" t="s">
        <v>589</v>
      </c>
      <c r="P25" s="180" t="s">
        <v>589</v>
      </c>
      <c r="Q25" s="180" t="s">
        <v>589</v>
      </c>
      <c r="R25" s="180" t="s">
        <v>589</v>
      </c>
      <c r="S25" s="180" t="s">
        <v>589</v>
      </c>
      <c r="T25" s="180" t="s">
        <v>589</v>
      </c>
      <c r="U25" s="180" t="s">
        <v>589</v>
      </c>
      <c r="V25" s="180" t="s">
        <v>589</v>
      </c>
      <c r="W25" s="180" t="s">
        <v>589</v>
      </c>
      <c r="X25" s="180" t="s">
        <v>589</v>
      </c>
      <c r="Y25" s="180" t="s">
        <v>589</v>
      </c>
    </row>
  </sheetData>
  <sheetProtection password="84F4" sheet="1" objects="1" scenarios="1"/>
  <mergeCells count="31">
    <mergeCell ref="A5:L5"/>
    <mergeCell ref="A10:L10"/>
    <mergeCell ref="A7:L7"/>
    <mergeCell ref="A8:L8"/>
    <mergeCell ref="A9:L9"/>
    <mergeCell ref="M13:M14"/>
    <mergeCell ref="N13:N14"/>
    <mergeCell ref="O13:P13"/>
    <mergeCell ref="R12:R14"/>
    <mergeCell ref="Y12:Y14"/>
    <mergeCell ref="S13:T13"/>
    <mergeCell ref="U13:V13"/>
    <mergeCell ref="X13:X14"/>
    <mergeCell ref="W13:W14"/>
    <mergeCell ref="S12:V12"/>
    <mergeCell ref="A11:X11"/>
    <mergeCell ref="A12:A14"/>
    <mergeCell ref="B12:B14"/>
    <mergeCell ref="C12:C14"/>
    <mergeCell ref="D12:F12"/>
    <mergeCell ref="G12:G14"/>
    <mergeCell ref="H12:L12"/>
    <mergeCell ref="M12:P12"/>
    <mergeCell ref="Q12:Q14"/>
    <mergeCell ref="W12:X12"/>
    <mergeCell ref="D13:E13"/>
    <mergeCell ref="F13:F14"/>
    <mergeCell ref="H13:H14"/>
    <mergeCell ref="I13:J13"/>
    <mergeCell ref="K13:K14"/>
    <mergeCell ref="L13:L14"/>
  </mergeCells>
  <pageMargins left="0.70866141732283472" right="0.70866141732283472" top="0.74803149606299213" bottom="0.74803149606299213" header="0.31496062992125984" footer="0.31496062992125984"/>
  <pageSetup paperSize="8" scale="61" fitToWidth="2" orientation="landscape" r:id="rId1"/>
  <headerFooter differentFirst="1">
    <oddHeader>&amp;C&amp;P</oddHeader>
    <oddFooter>&amp;C&amp;G</oddFooter>
    <firstFooter>&amp;C&amp;G</firstFooter>
  </headerFooter>
  <drawing r:id="rId2"/>
  <legacyDrawingHF r:id="rId3"/>
</worksheet>
</file>

<file path=xl/worksheets/sheet19.xml><?xml version="1.0" encoding="utf-8"?>
<worksheet xmlns="http://schemas.openxmlformats.org/spreadsheetml/2006/main" xmlns:r="http://schemas.openxmlformats.org/officeDocument/2006/relationships">
  <sheetPr>
    <tabColor theme="8" tint="0.79998168889431442"/>
    <pageSetUpPr fitToPage="1"/>
  </sheetPr>
  <dimension ref="A1:AC27"/>
  <sheetViews>
    <sheetView view="pageBreakPreview" zoomScale="90" zoomScaleNormal="100" zoomScaleSheetLayoutView="90" workbookViewId="0"/>
  </sheetViews>
  <sheetFormatPr defaultColWidth="9" defaultRowHeight="15"/>
  <cols>
    <col min="1" max="1" width="10.25" style="35" customWidth="1"/>
    <col min="2" max="2" width="21.75" style="35" customWidth="1"/>
    <col min="3" max="3" width="15.75" style="35" customWidth="1"/>
    <col min="4" max="4" width="20.5" style="35" customWidth="1"/>
    <col min="5" max="5" width="11.75" style="35" customWidth="1"/>
    <col min="6" max="6" width="11.125" style="35" customWidth="1"/>
    <col min="7" max="7" width="16.125" style="35" customWidth="1"/>
    <col min="8" max="8" width="17.25" style="35" customWidth="1"/>
    <col min="9" max="9" width="21.125" style="35" customWidth="1"/>
    <col min="10" max="10" width="19.875" style="35" customWidth="1"/>
    <col min="11" max="11" width="15.5" style="35" customWidth="1"/>
    <col min="12" max="12" width="15" style="35" customWidth="1"/>
    <col min="13" max="13" width="14.375" style="35" customWidth="1"/>
    <col min="14" max="14" width="24.5" style="35" customWidth="1"/>
    <col min="15" max="16" width="19.875" style="35" customWidth="1"/>
    <col min="17" max="17" width="14.25" style="7" customWidth="1"/>
    <col min="18" max="18" width="8.625" style="80" customWidth="1"/>
    <col min="19" max="19" width="6.75" style="80" customWidth="1"/>
    <col min="20" max="21" width="9.5" style="80" customWidth="1"/>
    <col min="22" max="22" width="14.5" style="35" customWidth="1"/>
    <col min="23" max="23" width="13.25" style="35" customWidth="1"/>
    <col min="24" max="24" width="13.125" style="35" customWidth="1"/>
    <col min="25" max="16384" width="9" style="35"/>
  </cols>
  <sheetData>
    <row r="1" spans="1:29" s="280" customFormat="1" ht="47.1" customHeight="1">
      <c r="Q1" s="7"/>
      <c r="R1" s="95"/>
      <c r="S1" s="95"/>
      <c r="T1" s="95"/>
      <c r="U1" s="95"/>
    </row>
    <row r="2" spans="1:29" s="31" customFormat="1" ht="18.75" customHeight="1">
      <c r="A2" s="30"/>
      <c r="Q2" s="7"/>
      <c r="R2" s="80"/>
      <c r="S2" s="80"/>
      <c r="T2" s="80"/>
      <c r="X2" s="24" t="s">
        <v>360</v>
      </c>
    </row>
    <row r="3" spans="1:29" s="31" customFormat="1" ht="18.75" customHeight="1">
      <c r="A3" s="30"/>
      <c r="Q3" s="7"/>
      <c r="R3" s="80"/>
      <c r="S3" s="80"/>
      <c r="T3" s="80"/>
      <c r="X3" s="14" t="s">
        <v>1</v>
      </c>
    </row>
    <row r="4" spans="1:29" s="31" customFormat="1" ht="18.75">
      <c r="A4" s="81"/>
      <c r="Q4" s="7"/>
      <c r="R4" s="80"/>
      <c r="S4" s="80"/>
      <c r="T4" s="80"/>
      <c r="X4" s="14" t="s">
        <v>815</v>
      </c>
    </row>
    <row r="5" spans="1:29" s="31" customFormat="1" ht="16.5">
      <c r="A5" s="430" t="s">
        <v>385</v>
      </c>
      <c r="B5" s="430"/>
      <c r="C5" s="430"/>
      <c r="D5" s="430"/>
      <c r="E5" s="430"/>
      <c r="F5" s="430"/>
      <c r="G5" s="430"/>
      <c r="H5" s="430"/>
      <c r="I5" s="430"/>
      <c r="J5" s="430"/>
      <c r="K5" s="430"/>
      <c r="L5" s="430"/>
      <c r="M5" s="430"/>
      <c r="N5" s="430"/>
      <c r="O5" s="430"/>
      <c r="P5" s="430"/>
      <c r="Q5" s="430"/>
      <c r="R5" s="430"/>
      <c r="S5" s="430"/>
      <c r="T5" s="430"/>
      <c r="U5" s="430"/>
      <c r="V5" s="430"/>
      <c r="W5" s="430"/>
      <c r="X5" s="430"/>
    </row>
    <row r="6" spans="1:29" s="31" customFormat="1" ht="15.75">
      <c r="A6" s="453"/>
      <c r="B6" s="453"/>
      <c r="C6" s="453"/>
      <c r="D6" s="453"/>
      <c r="E6" s="453"/>
      <c r="F6" s="453"/>
      <c r="G6" s="453"/>
      <c r="H6" s="453"/>
      <c r="I6" s="453"/>
      <c r="J6" s="453"/>
      <c r="K6" s="453"/>
      <c r="L6" s="453"/>
      <c r="M6" s="453"/>
      <c r="N6" s="453"/>
      <c r="O6" s="453"/>
      <c r="P6" s="453"/>
      <c r="Q6" s="453"/>
      <c r="R6" s="453"/>
      <c r="S6" s="453"/>
      <c r="T6" s="453"/>
      <c r="U6" s="453"/>
      <c r="V6" s="453"/>
      <c r="W6" s="453"/>
      <c r="X6" s="453"/>
    </row>
    <row r="7" spans="1:29" s="31" customFormat="1" ht="15.75">
      <c r="A7" s="417" t="s">
        <v>756</v>
      </c>
      <c r="B7" s="417"/>
      <c r="C7" s="417"/>
      <c r="D7" s="417"/>
      <c r="E7" s="417"/>
      <c r="F7" s="417"/>
      <c r="G7" s="417"/>
      <c r="H7" s="417"/>
      <c r="I7" s="417"/>
      <c r="J7" s="417"/>
      <c r="K7" s="417"/>
      <c r="L7" s="417"/>
      <c r="M7" s="417"/>
      <c r="N7" s="417"/>
      <c r="O7" s="417"/>
      <c r="P7" s="417"/>
      <c r="Q7" s="417"/>
      <c r="R7" s="417"/>
      <c r="S7" s="417"/>
      <c r="T7" s="417"/>
      <c r="U7" s="417"/>
      <c r="V7" s="417"/>
      <c r="W7" s="417"/>
      <c r="X7" s="417"/>
      <c r="Y7" s="88"/>
      <c r="Z7" s="88"/>
      <c r="AA7" s="88"/>
      <c r="AB7" s="88"/>
      <c r="AC7" s="88"/>
    </row>
    <row r="8" spans="1:29" s="31" customFormat="1" ht="15.75">
      <c r="A8" s="417" t="s">
        <v>312</v>
      </c>
      <c r="B8" s="417"/>
      <c r="C8" s="417"/>
      <c r="D8" s="417"/>
      <c r="E8" s="417"/>
      <c r="F8" s="417"/>
      <c r="G8" s="417"/>
      <c r="H8" s="417"/>
      <c r="I8" s="417"/>
      <c r="J8" s="417"/>
      <c r="K8" s="417"/>
      <c r="L8" s="417"/>
      <c r="M8" s="417"/>
      <c r="N8" s="417"/>
      <c r="O8" s="417"/>
      <c r="P8" s="417"/>
      <c r="Q8" s="417"/>
      <c r="R8" s="417"/>
      <c r="S8" s="417"/>
      <c r="T8" s="417"/>
      <c r="U8" s="417"/>
      <c r="V8" s="417"/>
      <c r="W8" s="417"/>
      <c r="X8" s="417"/>
      <c r="Y8" s="83"/>
      <c r="Z8" s="83"/>
      <c r="AA8" s="83"/>
      <c r="AB8" s="83"/>
      <c r="AC8" s="83"/>
    </row>
    <row r="9" spans="1:29" s="31" customFormat="1" ht="15.75">
      <c r="A9" s="358"/>
      <c r="B9" s="358"/>
      <c r="C9" s="358"/>
      <c r="D9" s="358"/>
      <c r="E9" s="358"/>
      <c r="F9" s="358"/>
      <c r="G9" s="358"/>
      <c r="H9" s="358"/>
      <c r="I9" s="358"/>
      <c r="J9" s="358"/>
      <c r="K9" s="358"/>
      <c r="L9" s="358"/>
      <c r="M9" s="358"/>
      <c r="N9" s="358"/>
      <c r="O9" s="358"/>
      <c r="P9" s="358"/>
      <c r="Q9" s="358"/>
      <c r="R9" s="358"/>
      <c r="S9" s="358"/>
      <c r="T9" s="358"/>
      <c r="U9" s="358"/>
      <c r="V9" s="358"/>
      <c r="W9" s="358"/>
      <c r="X9" s="358"/>
      <c r="Y9" s="83"/>
      <c r="Z9" s="83"/>
      <c r="AA9" s="83"/>
      <c r="AB9" s="83"/>
      <c r="AC9" s="83"/>
    </row>
    <row r="10" spans="1:29" s="31" customFormat="1" ht="16.5">
      <c r="A10" s="454" t="s">
        <v>1125</v>
      </c>
      <c r="B10" s="454"/>
      <c r="C10" s="454"/>
      <c r="D10" s="454"/>
      <c r="E10" s="454"/>
      <c r="F10" s="454"/>
      <c r="G10" s="454"/>
      <c r="H10" s="454"/>
      <c r="I10" s="454"/>
      <c r="J10" s="454"/>
      <c r="K10" s="454"/>
      <c r="L10" s="454"/>
      <c r="M10" s="454"/>
      <c r="N10" s="454"/>
      <c r="O10" s="454"/>
      <c r="P10" s="454"/>
      <c r="Q10" s="454"/>
      <c r="R10" s="454"/>
      <c r="S10" s="454"/>
      <c r="T10" s="454"/>
      <c r="U10" s="454"/>
      <c r="V10" s="454"/>
      <c r="W10" s="454"/>
      <c r="X10" s="454"/>
      <c r="Y10" s="11"/>
      <c r="Z10" s="11"/>
      <c r="AA10" s="11"/>
      <c r="AB10" s="11"/>
      <c r="AC10" s="11"/>
    </row>
    <row r="11" spans="1:29" s="31" customFormat="1" ht="18.75">
      <c r="A11" s="442"/>
      <c r="B11" s="442"/>
      <c r="C11" s="442"/>
      <c r="D11" s="442"/>
      <c r="E11" s="442"/>
      <c r="F11" s="442"/>
      <c r="G11" s="442"/>
      <c r="H11" s="442"/>
      <c r="I11" s="442"/>
      <c r="J11" s="442"/>
      <c r="K11" s="442"/>
      <c r="L11" s="442"/>
      <c r="M11" s="442"/>
      <c r="N11" s="442"/>
      <c r="O11" s="442"/>
      <c r="P11" s="442"/>
      <c r="Q11" s="442"/>
      <c r="R11" s="442"/>
      <c r="S11" s="442"/>
      <c r="T11" s="442"/>
      <c r="U11" s="442"/>
      <c r="V11" s="442"/>
    </row>
    <row r="12" spans="1:29" s="31" customFormat="1" ht="83.25" customHeight="1">
      <c r="A12" s="455" t="s">
        <v>358</v>
      </c>
      <c r="B12" s="455" t="s">
        <v>30</v>
      </c>
      <c r="C12" s="455" t="s">
        <v>31</v>
      </c>
      <c r="D12" s="456" t="s">
        <v>369</v>
      </c>
      <c r="E12" s="455" t="s">
        <v>131</v>
      </c>
      <c r="F12" s="455" t="s">
        <v>126</v>
      </c>
      <c r="G12" s="455" t="s">
        <v>306</v>
      </c>
      <c r="H12" s="455" t="s">
        <v>69</v>
      </c>
      <c r="I12" s="455"/>
      <c r="J12" s="455"/>
      <c r="K12" s="455"/>
      <c r="L12" s="455" t="s">
        <v>68</v>
      </c>
      <c r="M12" s="455"/>
      <c r="N12" s="422" t="s">
        <v>45</v>
      </c>
      <c r="O12" s="422" t="s">
        <v>44</v>
      </c>
      <c r="P12" s="424" t="s">
        <v>359</v>
      </c>
      <c r="Q12" s="456" t="s">
        <v>357</v>
      </c>
      <c r="R12" s="424" t="s">
        <v>354</v>
      </c>
      <c r="S12" s="424"/>
      <c r="T12" s="424"/>
      <c r="U12" s="424"/>
      <c r="V12" s="455" t="s">
        <v>130</v>
      </c>
      <c r="W12" s="455" t="s">
        <v>340</v>
      </c>
      <c r="X12" s="455"/>
    </row>
    <row r="13" spans="1:29" s="29" customFormat="1" ht="96.75" customHeight="1">
      <c r="A13" s="455"/>
      <c r="B13" s="455"/>
      <c r="C13" s="455"/>
      <c r="D13" s="456"/>
      <c r="E13" s="455"/>
      <c r="F13" s="455"/>
      <c r="G13" s="455"/>
      <c r="H13" s="455" t="s">
        <v>121</v>
      </c>
      <c r="I13" s="455" t="s">
        <v>122</v>
      </c>
      <c r="J13" s="455" t="s">
        <v>123</v>
      </c>
      <c r="K13" s="455" t="s">
        <v>124</v>
      </c>
      <c r="L13" s="455"/>
      <c r="M13" s="455"/>
      <c r="N13" s="422"/>
      <c r="O13" s="422"/>
      <c r="P13" s="424"/>
      <c r="Q13" s="456"/>
      <c r="R13" s="425" t="s">
        <v>353</v>
      </c>
      <c r="S13" s="425"/>
      <c r="T13" s="425" t="s">
        <v>355</v>
      </c>
      <c r="U13" s="425"/>
      <c r="V13" s="455"/>
      <c r="W13" s="455"/>
      <c r="X13" s="455"/>
    </row>
    <row r="14" spans="1:29" s="29" customFormat="1" ht="99" customHeight="1">
      <c r="A14" s="455"/>
      <c r="B14" s="455"/>
      <c r="C14" s="455"/>
      <c r="D14" s="456"/>
      <c r="E14" s="455"/>
      <c r="F14" s="455"/>
      <c r="G14" s="455"/>
      <c r="H14" s="455"/>
      <c r="I14" s="455"/>
      <c r="J14" s="455"/>
      <c r="K14" s="455"/>
      <c r="L14" s="177" t="s">
        <v>67</v>
      </c>
      <c r="M14" s="171" t="s">
        <v>43</v>
      </c>
      <c r="N14" s="422"/>
      <c r="O14" s="422"/>
      <c r="P14" s="424"/>
      <c r="Q14" s="456"/>
      <c r="R14" s="68" t="s">
        <v>35</v>
      </c>
      <c r="S14" s="68" t="s">
        <v>36</v>
      </c>
      <c r="T14" s="68" t="s">
        <v>35</v>
      </c>
      <c r="U14" s="68" t="s">
        <v>36</v>
      </c>
      <c r="V14" s="455"/>
      <c r="W14" s="115" t="s">
        <v>310</v>
      </c>
      <c r="X14" s="184" t="s">
        <v>132</v>
      </c>
    </row>
    <row r="15" spans="1:29" s="34" customFormat="1" ht="15.75">
      <c r="A15" s="112">
        <v>1</v>
      </c>
      <c r="B15" s="112">
        <v>2</v>
      </c>
      <c r="C15" s="112">
        <v>3</v>
      </c>
      <c r="D15" s="112">
        <v>4</v>
      </c>
      <c r="E15" s="112">
        <v>5</v>
      </c>
      <c r="F15" s="112">
        <v>6</v>
      </c>
      <c r="G15" s="112">
        <v>7</v>
      </c>
      <c r="H15" s="112">
        <v>8</v>
      </c>
      <c r="I15" s="112">
        <v>9</v>
      </c>
      <c r="J15" s="112">
        <v>10</v>
      </c>
      <c r="K15" s="112">
        <v>11</v>
      </c>
      <c r="L15" s="112">
        <v>12</v>
      </c>
      <c r="M15" s="112">
        <v>13</v>
      </c>
      <c r="N15" s="112">
        <v>14</v>
      </c>
      <c r="O15" s="112">
        <v>15</v>
      </c>
      <c r="P15" s="112">
        <v>16</v>
      </c>
      <c r="Q15" s="112">
        <v>17</v>
      </c>
      <c r="R15" s="112">
        <v>18</v>
      </c>
      <c r="S15" s="112">
        <v>19</v>
      </c>
      <c r="T15" s="112">
        <v>20</v>
      </c>
      <c r="U15" s="112">
        <v>21</v>
      </c>
      <c r="V15" s="112">
        <v>22</v>
      </c>
      <c r="W15" s="112">
        <v>23</v>
      </c>
      <c r="X15" s="112">
        <v>24</v>
      </c>
    </row>
    <row r="16" spans="1:29" ht="15.75">
      <c r="A16" s="67" t="s">
        <v>511</v>
      </c>
      <c r="B16" s="113" t="s">
        <v>808</v>
      </c>
      <c r="C16" s="37"/>
      <c r="D16" s="37"/>
      <c r="E16" s="37"/>
      <c r="F16" s="37"/>
      <c r="G16" s="37"/>
      <c r="H16" s="36"/>
      <c r="I16" s="36"/>
      <c r="J16" s="36"/>
      <c r="K16" s="36"/>
      <c r="L16" s="37"/>
      <c r="M16" s="37"/>
      <c r="N16" s="37"/>
      <c r="O16" s="37"/>
      <c r="P16" s="37"/>
      <c r="Q16" s="60"/>
      <c r="R16" s="60"/>
      <c r="S16" s="60"/>
      <c r="T16" s="60"/>
      <c r="U16" s="60"/>
      <c r="V16" s="37"/>
      <c r="W16" s="36"/>
      <c r="X16" s="36"/>
    </row>
    <row r="17" spans="1:24" ht="94.5">
      <c r="A17" s="67" t="s">
        <v>513</v>
      </c>
      <c r="B17" s="148" t="s">
        <v>781</v>
      </c>
      <c r="C17" s="187" t="s">
        <v>589</v>
      </c>
      <c r="D17" s="187" t="s">
        <v>589</v>
      </c>
      <c r="E17" s="187" t="s">
        <v>589</v>
      </c>
      <c r="F17" s="187" t="s">
        <v>589</v>
      </c>
      <c r="G17" s="187" t="s">
        <v>589</v>
      </c>
      <c r="H17" s="187" t="s">
        <v>589</v>
      </c>
      <c r="I17" s="187" t="s">
        <v>589</v>
      </c>
      <c r="J17" s="187" t="s">
        <v>589</v>
      </c>
      <c r="K17" s="187" t="s">
        <v>589</v>
      </c>
      <c r="L17" s="187" t="s">
        <v>589</v>
      </c>
      <c r="M17" s="187" t="s">
        <v>589</v>
      </c>
      <c r="N17" s="187" t="s">
        <v>589</v>
      </c>
      <c r="O17" s="187" t="s">
        <v>589</v>
      </c>
      <c r="P17" s="187" t="s">
        <v>589</v>
      </c>
      <c r="Q17" s="187" t="s">
        <v>589</v>
      </c>
      <c r="R17" s="187" t="s">
        <v>589</v>
      </c>
      <c r="S17" s="187" t="s">
        <v>589</v>
      </c>
      <c r="T17" s="187" t="s">
        <v>589</v>
      </c>
      <c r="U17" s="187" t="s">
        <v>589</v>
      </c>
      <c r="V17" s="187" t="s">
        <v>589</v>
      </c>
      <c r="W17" s="187" t="s">
        <v>589</v>
      </c>
      <c r="X17" s="187" t="s">
        <v>589</v>
      </c>
    </row>
    <row r="18" spans="1:24" ht="141.75">
      <c r="A18" s="67" t="s">
        <v>519</v>
      </c>
      <c r="B18" s="113" t="s">
        <v>795</v>
      </c>
      <c r="C18" s="187" t="s">
        <v>589</v>
      </c>
      <c r="D18" s="187" t="s">
        <v>589</v>
      </c>
      <c r="E18" s="187" t="s">
        <v>589</v>
      </c>
      <c r="F18" s="187" t="s">
        <v>589</v>
      </c>
      <c r="G18" s="187" t="s">
        <v>589</v>
      </c>
      <c r="H18" s="187" t="s">
        <v>589</v>
      </c>
      <c r="I18" s="187" t="s">
        <v>589</v>
      </c>
      <c r="J18" s="187" t="s">
        <v>589</v>
      </c>
      <c r="K18" s="187" t="s">
        <v>589</v>
      </c>
      <c r="L18" s="187" t="s">
        <v>589</v>
      </c>
      <c r="M18" s="187" t="s">
        <v>589</v>
      </c>
      <c r="N18" s="187" t="s">
        <v>589</v>
      </c>
      <c r="O18" s="187" t="s">
        <v>589</v>
      </c>
      <c r="P18" s="187" t="s">
        <v>589</v>
      </c>
      <c r="Q18" s="187" t="s">
        <v>589</v>
      </c>
      <c r="R18" s="187" t="s">
        <v>589</v>
      </c>
      <c r="S18" s="187" t="s">
        <v>589</v>
      </c>
      <c r="T18" s="187" t="s">
        <v>589</v>
      </c>
      <c r="U18" s="187" t="s">
        <v>589</v>
      </c>
      <c r="V18" s="187" t="s">
        <v>589</v>
      </c>
      <c r="W18" s="187" t="s">
        <v>589</v>
      </c>
      <c r="X18" s="187" t="s">
        <v>589</v>
      </c>
    </row>
    <row r="19" spans="1:24" ht="78.75">
      <c r="A19" s="67" t="s">
        <v>564</v>
      </c>
      <c r="B19" s="113" t="s">
        <v>796</v>
      </c>
      <c r="C19" s="187" t="s">
        <v>589</v>
      </c>
      <c r="D19" s="187" t="s">
        <v>589</v>
      </c>
      <c r="E19" s="187" t="s">
        <v>589</v>
      </c>
      <c r="F19" s="187" t="s">
        <v>589</v>
      </c>
      <c r="G19" s="187" t="s">
        <v>589</v>
      </c>
      <c r="H19" s="187" t="s">
        <v>589</v>
      </c>
      <c r="I19" s="187" t="s">
        <v>589</v>
      </c>
      <c r="J19" s="187" t="s">
        <v>589</v>
      </c>
      <c r="K19" s="187" t="s">
        <v>589</v>
      </c>
      <c r="L19" s="187" t="s">
        <v>589</v>
      </c>
      <c r="M19" s="187" t="s">
        <v>589</v>
      </c>
      <c r="N19" s="187" t="s">
        <v>589</v>
      </c>
      <c r="O19" s="187" t="s">
        <v>589</v>
      </c>
      <c r="P19" s="187" t="s">
        <v>589</v>
      </c>
      <c r="Q19" s="187" t="s">
        <v>589</v>
      </c>
      <c r="R19" s="187" t="s">
        <v>589</v>
      </c>
      <c r="S19" s="187" t="s">
        <v>589</v>
      </c>
      <c r="T19" s="187" t="s">
        <v>589</v>
      </c>
      <c r="U19" s="187" t="s">
        <v>589</v>
      </c>
      <c r="V19" s="187" t="s">
        <v>589</v>
      </c>
      <c r="W19" s="187" t="s">
        <v>589</v>
      </c>
      <c r="X19" s="187" t="s">
        <v>589</v>
      </c>
    </row>
    <row r="20" spans="1:24" ht="47.25">
      <c r="A20" s="67" t="s">
        <v>565</v>
      </c>
      <c r="B20" s="113" t="s">
        <v>797</v>
      </c>
      <c r="C20" s="187" t="s">
        <v>589</v>
      </c>
      <c r="D20" s="187" t="s">
        <v>589</v>
      </c>
      <c r="E20" s="187" t="s">
        <v>589</v>
      </c>
      <c r="F20" s="187" t="s">
        <v>589</v>
      </c>
      <c r="G20" s="187" t="s">
        <v>589</v>
      </c>
      <c r="H20" s="187" t="s">
        <v>589</v>
      </c>
      <c r="I20" s="187" t="s">
        <v>589</v>
      </c>
      <c r="J20" s="187" t="s">
        <v>589</v>
      </c>
      <c r="K20" s="187" t="s">
        <v>589</v>
      </c>
      <c r="L20" s="187" t="s">
        <v>589</v>
      </c>
      <c r="M20" s="187" t="s">
        <v>589</v>
      </c>
      <c r="N20" s="187" t="s">
        <v>589</v>
      </c>
      <c r="O20" s="187" t="s">
        <v>589</v>
      </c>
      <c r="P20" s="187" t="s">
        <v>589</v>
      </c>
      <c r="Q20" s="187" t="s">
        <v>589</v>
      </c>
      <c r="R20" s="187" t="s">
        <v>589</v>
      </c>
      <c r="S20" s="187" t="s">
        <v>589</v>
      </c>
      <c r="T20" s="187" t="s">
        <v>589</v>
      </c>
      <c r="U20" s="187" t="s">
        <v>589</v>
      </c>
      <c r="V20" s="187" t="s">
        <v>589</v>
      </c>
      <c r="W20" s="187" t="s">
        <v>589</v>
      </c>
      <c r="X20" s="187" t="s">
        <v>589</v>
      </c>
    </row>
    <row r="21" spans="1:24" ht="47.25">
      <c r="A21" s="67" t="s">
        <v>566</v>
      </c>
      <c r="B21" s="113" t="s">
        <v>798</v>
      </c>
      <c r="C21" s="187" t="s">
        <v>589</v>
      </c>
      <c r="D21" s="187" t="s">
        <v>589</v>
      </c>
      <c r="E21" s="187" t="s">
        <v>589</v>
      </c>
      <c r="F21" s="187" t="s">
        <v>589</v>
      </c>
      <c r="G21" s="187" t="s">
        <v>589</v>
      </c>
      <c r="H21" s="187" t="s">
        <v>589</v>
      </c>
      <c r="I21" s="187" t="s">
        <v>589</v>
      </c>
      <c r="J21" s="187" t="s">
        <v>589</v>
      </c>
      <c r="K21" s="187" t="s">
        <v>589</v>
      </c>
      <c r="L21" s="187" t="s">
        <v>589</v>
      </c>
      <c r="M21" s="187" t="s">
        <v>589</v>
      </c>
      <c r="N21" s="187" t="s">
        <v>589</v>
      </c>
      <c r="O21" s="187" t="s">
        <v>589</v>
      </c>
      <c r="P21" s="187" t="s">
        <v>589</v>
      </c>
      <c r="Q21" s="187" t="s">
        <v>589</v>
      </c>
      <c r="R21" s="187" t="s">
        <v>589</v>
      </c>
      <c r="S21" s="187" t="s">
        <v>589</v>
      </c>
      <c r="T21" s="187" t="s">
        <v>589</v>
      </c>
      <c r="U21" s="187" t="s">
        <v>589</v>
      </c>
      <c r="V21" s="187" t="s">
        <v>589</v>
      </c>
      <c r="W21" s="187" t="s">
        <v>589</v>
      </c>
      <c r="X21" s="187" t="s">
        <v>589</v>
      </c>
    </row>
    <row r="22" spans="1:24" ht="63">
      <c r="A22" s="67" t="s">
        <v>567</v>
      </c>
      <c r="B22" s="113" t="s">
        <v>686</v>
      </c>
      <c r="C22" s="187" t="s">
        <v>589</v>
      </c>
      <c r="D22" s="187" t="s">
        <v>589</v>
      </c>
      <c r="E22" s="187" t="s">
        <v>589</v>
      </c>
      <c r="F22" s="187" t="s">
        <v>589</v>
      </c>
      <c r="G22" s="187" t="s">
        <v>589</v>
      </c>
      <c r="H22" s="187" t="s">
        <v>589</v>
      </c>
      <c r="I22" s="187" t="s">
        <v>589</v>
      </c>
      <c r="J22" s="187" t="s">
        <v>589</v>
      </c>
      <c r="K22" s="187" t="s">
        <v>589</v>
      </c>
      <c r="L22" s="187" t="s">
        <v>589</v>
      </c>
      <c r="M22" s="187" t="s">
        <v>589</v>
      </c>
      <c r="N22" s="187" t="s">
        <v>589</v>
      </c>
      <c r="O22" s="187" t="s">
        <v>589</v>
      </c>
      <c r="P22" s="187" t="s">
        <v>589</v>
      </c>
      <c r="Q22" s="187" t="s">
        <v>589</v>
      </c>
      <c r="R22" s="187" t="s">
        <v>589</v>
      </c>
      <c r="S22" s="187" t="s">
        <v>589</v>
      </c>
      <c r="T22" s="187" t="s">
        <v>589</v>
      </c>
      <c r="U22" s="187" t="s">
        <v>589</v>
      </c>
      <c r="V22" s="187" t="s">
        <v>589</v>
      </c>
      <c r="W22" s="187" t="s">
        <v>589</v>
      </c>
      <c r="X22" s="187" t="s">
        <v>589</v>
      </c>
    </row>
    <row r="23" spans="1:24" ht="63">
      <c r="A23" s="67" t="s">
        <v>520</v>
      </c>
      <c r="B23" s="113" t="s">
        <v>799</v>
      </c>
      <c r="C23" s="187" t="s">
        <v>589</v>
      </c>
      <c r="D23" s="187" t="s">
        <v>589</v>
      </c>
      <c r="E23" s="187" t="s">
        <v>589</v>
      </c>
      <c r="F23" s="187" t="s">
        <v>589</v>
      </c>
      <c r="G23" s="187" t="s">
        <v>589</v>
      </c>
      <c r="H23" s="187" t="s">
        <v>589</v>
      </c>
      <c r="I23" s="187" t="s">
        <v>589</v>
      </c>
      <c r="J23" s="187" t="s">
        <v>589</v>
      </c>
      <c r="K23" s="187" t="s">
        <v>589</v>
      </c>
      <c r="L23" s="187" t="s">
        <v>589</v>
      </c>
      <c r="M23" s="187" t="s">
        <v>589</v>
      </c>
      <c r="N23" s="187" t="s">
        <v>589</v>
      </c>
      <c r="O23" s="187" t="s">
        <v>589</v>
      </c>
      <c r="P23" s="187" t="s">
        <v>589</v>
      </c>
      <c r="Q23" s="187" t="s">
        <v>589</v>
      </c>
      <c r="R23" s="187" t="s">
        <v>589</v>
      </c>
      <c r="S23" s="187" t="s">
        <v>589</v>
      </c>
      <c r="T23" s="187" t="s">
        <v>589</v>
      </c>
      <c r="U23" s="187" t="s">
        <v>589</v>
      </c>
      <c r="V23" s="187" t="s">
        <v>589</v>
      </c>
      <c r="W23" s="187" t="s">
        <v>589</v>
      </c>
      <c r="X23" s="187" t="s">
        <v>589</v>
      </c>
    </row>
    <row r="24" spans="1:24" ht="110.25">
      <c r="A24" s="67" t="s">
        <v>568</v>
      </c>
      <c r="B24" s="113" t="s">
        <v>800</v>
      </c>
      <c r="C24" s="187" t="s">
        <v>589</v>
      </c>
      <c r="D24" s="187" t="s">
        <v>589</v>
      </c>
      <c r="E24" s="187" t="s">
        <v>589</v>
      </c>
      <c r="F24" s="187" t="s">
        <v>589</v>
      </c>
      <c r="G24" s="187" t="s">
        <v>589</v>
      </c>
      <c r="H24" s="187" t="s">
        <v>589</v>
      </c>
      <c r="I24" s="187" t="s">
        <v>589</v>
      </c>
      <c r="J24" s="187" t="s">
        <v>589</v>
      </c>
      <c r="K24" s="187" t="s">
        <v>589</v>
      </c>
      <c r="L24" s="187" t="s">
        <v>589</v>
      </c>
      <c r="M24" s="187" t="s">
        <v>589</v>
      </c>
      <c r="N24" s="187" t="s">
        <v>589</v>
      </c>
      <c r="O24" s="187" t="s">
        <v>589</v>
      </c>
      <c r="P24" s="187" t="s">
        <v>589</v>
      </c>
      <c r="Q24" s="187" t="s">
        <v>589</v>
      </c>
      <c r="R24" s="187" t="s">
        <v>589</v>
      </c>
      <c r="S24" s="187" t="s">
        <v>589</v>
      </c>
      <c r="T24" s="187" t="s">
        <v>589</v>
      </c>
      <c r="U24" s="187" t="s">
        <v>589</v>
      </c>
      <c r="V24" s="187" t="s">
        <v>589</v>
      </c>
      <c r="W24" s="187" t="s">
        <v>589</v>
      </c>
      <c r="X24" s="187" t="s">
        <v>589</v>
      </c>
    </row>
    <row r="25" spans="1:24" ht="78.75">
      <c r="A25" s="67" t="s">
        <v>569</v>
      </c>
      <c r="B25" s="113" t="s">
        <v>801</v>
      </c>
      <c r="C25" s="187" t="s">
        <v>589</v>
      </c>
      <c r="D25" s="187" t="s">
        <v>589</v>
      </c>
      <c r="E25" s="187" t="s">
        <v>589</v>
      </c>
      <c r="F25" s="187" t="s">
        <v>589</v>
      </c>
      <c r="G25" s="187" t="s">
        <v>589</v>
      </c>
      <c r="H25" s="187" t="s">
        <v>589</v>
      </c>
      <c r="I25" s="187" t="s">
        <v>589</v>
      </c>
      <c r="J25" s="187" t="s">
        <v>589</v>
      </c>
      <c r="K25" s="187" t="s">
        <v>589</v>
      </c>
      <c r="L25" s="187" t="s">
        <v>589</v>
      </c>
      <c r="M25" s="187" t="s">
        <v>589</v>
      </c>
      <c r="N25" s="187" t="s">
        <v>589</v>
      </c>
      <c r="O25" s="187" t="s">
        <v>589</v>
      </c>
      <c r="P25" s="187" t="s">
        <v>589</v>
      </c>
      <c r="Q25" s="187" t="s">
        <v>589</v>
      </c>
      <c r="R25" s="187" t="s">
        <v>589</v>
      </c>
      <c r="S25" s="187" t="s">
        <v>589</v>
      </c>
      <c r="T25" s="187" t="s">
        <v>589</v>
      </c>
      <c r="U25" s="187" t="s">
        <v>589</v>
      </c>
      <c r="V25" s="187" t="s">
        <v>589</v>
      </c>
      <c r="W25" s="187" t="s">
        <v>589</v>
      </c>
      <c r="X25" s="187" t="s">
        <v>589</v>
      </c>
    </row>
    <row r="26" spans="1:24" ht="78.75">
      <c r="A26" s="67" t="s">
        <v>570</v>
      </c>
      <c r="B26" s="113" t="s">
        <v>802</v>
      </c>
      <c r="C26" s="187" t="s">
        <v>589</v>
      </c>
      <c r="D26" s="187" t="s">
        <v>589</v>
      </c>
      <c r="E26" s="187" t="s">
        <v>589</v>
      </c>
      <c r="F26" s="187" t="s">
        <v>589</v>
      </c>
      <c r="G26" s="187" t="s">
        <v>589</v>
      </c>
      <c r="H26" s="187" t="s">
        <v>589</v>
      </c>
      <c r="I26" s="187" t="s">
        <v>589</v>
      </c>
      <c r="J26" s="187" t="s">
        <v>589</v>
      </c>
      <c r="K26" s="187" t="s">
        <v>589</v>
      </c>
      <c r="L26" s="187" t="s">
        <v>589</v>
      </c>
      <c r="M26" s="187" t="s">
        <v>589</v>
      </c>
      <c r="N26" s="187" t="s">
        <v>589</v>
      </c>
      <c r="O26" s="187" t="s">
        <v>589</v>
      </c>
      <c r="P26" s="187" t="s">
        <v>589</v>
      </c>
      <c r="Q26" s="187" t="s">
        <v>589</v>
      </c>
      <c r="R26" s="187" t="s">
        <v>589</v>
      </c>
      <c r="S26" s="187" t="s">
        <v>589</v>
      </c>
      <c r="T26" s="187" t="s">
        <v>589</v>
      </c>
      <c r="U26" s="187" t="s">
        <v>589</v>
      </c>
      <c r="V26" s="187" t="s">
        <v>589</v>
      </c>
      <c r="W26" s="187" t="s">
        <v>589</v>
      </c>
      <c r="X26" s="187" t="s">
        <v>589</v>
      </c>
    </row>
    <row r="27" spans="1:24" ht="94.5">
      <c r="A27" s="67" t="s">
        <v>571</v>
      </c>
      <c r="B27" s="113" t="s">
        <v>687</v>
      </c>
      <c r="C27" s="187" t="s">
        <v>589</v>
      </c>
      <c r="D27" s="187" t="s">
        <v>589</v>
      </c>
      <c r="E27" s="187" t="s">
        <v>589</v>
      </c>
      <c r="F27" s="187" t="s">
        <v>589</v>
      </c>
      <c r="G27" s="187" t="s">
        <v>589</v>
      </c>
      <c r="H27" s="187" t="s">
        <v>589</v>
      </c>
      <c r="I27" s="187" t="s">
        <v>589</v>
      </c>
      <c r="J27" s="187" t="s">
        <v>589</v>
      </c>
      <c r="K27" s="187" t="s">
        <v>589</v>
      </c>
      <c r="L27" s="187" t="s">
        <v>589</v>
      </c>
      <c r="M27" s="187" t="s">
        <v>589</v>
      </c>
      <c r="N27" s="187" t="s">
        <v>589</v>
      </c>
      <c r="O27" s="187" t="s">
        <v>589</v>
      </c>
      <c r="P27" s="187" t="s">
        <v>589</v>
      </c>
      <c r="Q27" s="187" t="s">
        <v>589</v>
      </c>
      <c r="R27" s="187" t="s">
        <v>589</v>
      </c>
      <c r="S27" s="187" t="s">
        <v>589</v>
      </c>
      <c r="T27" s="187" t="s">
        <v>589</v>
      </c>
      <c r="U27" s="187" t="s">
        <v>589</v>
      </c>
      <c r="V27" s="187" t="s">
        <v>589</v>
      </c>
      <c r="W27" s="187" t="s">
        <v>589</v>
      </c>
      <c r="X27" s="187" t="s">
        <v>589</v>
      </c>
    </row>
  </sheetData>
  <sheetProtection password="84F4" sheet="1" objects="1" scenarios="1"/>
  <mergeCells count="29">
    <mergeCell ref="R13:S13"/>
    <mergeCell ref="T13:U13"/>
    <mergeCell ref="L12:M13"/>
    <mergeCell ref="H12:K12"/>
    <mergeCell ref="N12:N14"/>
    <mergeCell ref="O12:O14"/>
    <mergeCell ref="P12:P14"/>
    <mergeCell ref="Q12:Q14"/>
    <mergeCell ref="A10:X10"/>
    <mergeCell ref="H13:H14"/>
    <mergeCell ref="I13:I14"/>
    <mergeCell ref="J13:J14"/>
    <mergeCell ref="K13:K14"/>
    <mergeCell ref="A12:A14"/>
    <mergeCell ref="B12:B14"/>
    <mergeCell ref="C12:C14"/>
    <mergeCell ref="D12:D14"/>
    <mergeCell ref="E12:E14"/>
    <mergeCell ref="F12:F14"/>
    <mergeCell ref="A11:V11"/>
    <mergeCell ref="G12:G14"/>
    <mergeCell ref="R12:U12"/>
    <mergeCell ref="V12:V14"/>
    <mergeCell ref="W12:X13"/>
    <mergeCell ref="A7:X7"/>
    <mergeCell ref="A8:X8"/>
    <mergeCell ref="A9:X9"/>
    <mergeCell ref="A5:X5"/>
    <mergeCell ref="A6:X6"/>
  </mergeCells>
  <pageMargins left="0.70866141732283472" right="0.70866141732283472" top="0.74803149606299213" bottom="0.74803149606299213" header="0.31496062992125984" footer="0.31496062992125984"/>
  <pageSetup paperSize="8" scale="49" orientation="landscape" r:id="rId1"/>
  <headerFooter differentFirst="1">
    <oddHeader>&amp;C&amp;P</oddHeader>
    <oddFooter>&amp;C&amp;G</oddFooter>
    <firstFooter>&amp;C&amp;G</firstFooter>
  </headerFooter>
  <colBreaks count="1" manualBreakCount="1">
    <brk id="13" min="1" max="49" man="1"/>
  </colBreaks>
  <drawing r:id="rId2"/>
  <legacyDrawingHF r:id="rId3"/>
</worksheet>
</file>

<file path=xl/worksheets/sheet2.xml><?xml version="1.0" encoding="utf-8"?>
<worksheet xmlns="http://schemas.openxmlformats.org/spreadsheetml/2006/main" xmlns:r="http://schemas.openxmlformats.org/officeDocument/2006/relationships">
  <sheetPr>
    <tabColor rgb="FF92D050"/>
  </sheetPr>
  <dimension ref="A1:BT78"/>
  <sheetViews>
    <sheetView view="pageBreakPreview" topLeftCell="A10" zoomScale="60" zoomScaleNormal="70" workbookViewId="0">
      <pane ySplit="11" topLeftCell="A21" activePane="bottomLeft" state="frozen"/>
      <selection activeCell="A10" sqref="A10"/>
      <selection pane="bottomLeft"/>
    </sheetView>
  </sheetViews>
  <sheetFormatPr defaultColWidth="9" defaultRowHeight="12"/>
  <cols>
    <col min="1" max="1" width="9.75" style="23" customWidth="1"/>
    <col min="2" max="2" width="33.875" style="23" customWidth="1"/>
    <col min="3" max="3" width="17.75" style="23" customWidth="1"/>
    <col min="4" max="4" width="11.75" style="23" customWidth="1"/>
    <col min="5" max="5" width="12.75" style="23" customWidth="1"/>
    <col min="6" max="6" width="12.25" style="23" customWidth="1"/>
    <col min="7" max="7" width="12.75" style="23" customWidth="1"/>
    <col min="8" max="8" width="10.125" style="23" customWidth="1"/>
    <col min="9" max="9" width="11.375" style="23" customWidth="1"/>
    <col min="10" max="10" width="11.5" style="23" customWidth="1"/>
    <col min="11" max="11" width="11.125" style="23" customWidth="1"/>
    <col min="12" max="15" width="8.125" style="23" customWidth="1"/>
    <col min="16" max="16" width="13.25" style="23" customWidth="1"/>
    <col min="17" max="17" width="13.75" style="23" customWidth="1"/>
    <col min="18" max="35" width="8.125" style="23" customWidth="1"/>
    <col min="36" max="36" width="12.75" style="23" customWidth="1"/>
    <col min="37" max="37" width="13.125" style="23" customWidth="1"/>
    <col min="38" max="43" width="8.125" style="23" customWidth="1"/>
    <col min="44" max="44" width="11.25" style="23" customWidth="1"/>
    <col min="45" max="45" width="12.125" style="23" customWidth="1"/>
    <col min="46" max="46" width="14" style="23" customWidth="1"/>
    <col min="47" max="47" width="14.875" style="23" customWidth="1"/>
    <col min="48" max="48" width="11.75" style="23" customWidth="1"/>
    <col min="49" max="49" width="8.125" style="23" customWidth="1"/>
    <col min="50" max="50" width="12.25" style="23" customWidth="1"/>
    <col min="51" max="51" width="10.375" style="23" customWidth="1"/>
    <col min="52" max="52" width="12.25" style="23" customWidth="1"/>
    <col min="53" max="53" width="9.75" style="23" customWidth="1"/>
    <col min="54" max="54" width="10.125" style="23" customWidth="1"/>
    <col min="55" max="55" width="10.75" style="23" customWidth="1"/>
    <col min="56" max="57" width="11" style="23" customWidth="1"/>
    <col min="58" max="58" width="13.25" style="23" customWidth="1"/>
    <col min="59" max="59" width="14.25" style="23" customWidth="1"/>
    <col min="60" max="16384" width="9" style="23"/>
  </cols>
  <sheetData>
    <row r="1" spans="1:72" s="277" customFormat="1" ht="59.1" customHeight="1"/>
    <row r="2" spans="1:72" ht="18.75">
      <c r="BG2" s="24" t="s">
        <v>816</v>
      </c>
    </row>
    <row r="3" spans="1:72" ht="18.75">
      <c r="T3" s="145"/>
      <c r="U3" s="355"/>
      <c r="V3" s="355"/>
      <c r="W3" s="355"/>
      <c r="X3" s="355"/>
      <c r="Y3" s="355"/>
      <c r="Z3" s="355"/>
      <c r="AA3" s="355"/>
      <c r="AB3" s="355"/>
      <c r="AC3" s="355"/>
      <c r="AD3" s="355"/>
      <c r="AE3" s="355"/>
      <c r="AF3" s="355"/>
      <c r="AG3" s="355"/>
      <c r="AH3" s="355"/>
      <c r="AI3" s="355"/>
      <c r="AJ3" s="355"/>
      <c r="AK3" s="145"/>
      <c r="BG3" s="14" t="s">
        <v>1</v>
      </c>
    </row>
    <row r="4" spans="1:72" ht="18.75">
      <c r="T4" s="39"/>
      <c r="U4" s="39"/>
      <c r="V4" s="39"/>
      <c r="W4" s="39"/>
      <c r="X4" s="39"/>
      <c r="Y4" s="39"/>
      <c r="Z4" s="39"/>
      <c r="AA4" s="39"/>
      <c r="AB4" s="39"/>
      <c r="AC4" s="39"/>
      <c r="AD4" s="39"/>
      <c r="AE4" s="39"/>
      <c r="AF4" s="39"/>
      <c r="AG4" s="39"/>
      <c r="AH4" s="39"/>
      <c r="AI4" s="39"/>
      <c r="AJ4" s="39"/>
      <c r="AK4" s="39"/>
      <c r="BG4" s="14" t="s">
        <v>815</v>
      </c>
    </row>
    <row r="5" spans="1:72" ht="18.75">
      <c r="A5" s="356" t="s">
        <v>631</v>
      </c>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6"/>
      <c r="BB5" s="356"/>
      <c r="BC5" s="356"/>
      <c r="BD5" s="356"/>
      <c r="BE5" s="356"/>
      <c r="BF5" s="356"/>
      <c r="BG5" s="356"/>
    </row>
    <row r="6" spans="1:72" ht="18.75">
      <c r="A6" s="353" t="s">
        <v>760</v>
      </c>
      <c r="B6" s="353"/>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353"/>
      <c r="AQ6" s="353"/>
      <c r="AR6" s="353"/>
      <c r="AS6" s="353"/>
      <c r="AT6" s="353"/>
      <c r="AU6" s="353"/>
      <c r="AV6" s="353"/>
      <c r="AW6" s="353"/>
      <c r="AX6" s="353"/>
      <c r="AY6" s="353"/>
      <c r="AZ6" s="353"/>
      <c r="BA6" s="353"/>
      <c r="BB6" s="353"/>
      <c r="BC6" s="353"/>
      <c r="BD6" s="353"/>
      <c r="BE6" s="353"/>
      <c r="BF6" s="353"/>
      <c r="BG6" s="353"/>
    </row>
    <row r="7" spans="1:72" ht="15.75" customHeight="1"/>
    <row r="8" spans="1:72" ht="21.75" customHeight="1">
      <c r="A8" s="357" t="s">
        <v>756</v>
      </c>
      <c r="B8" s="357"/>
      <c r="C8" s="357"/>
      <c r="D8" s="357"/>
      <c r="E8" s="357"/>
      <c r="F8" s="357"/>
      <c r="G8" s="357"/>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7"/>
      <c r="AY8" s="357"/>
      <c r="AZ8" s="357"/>
      <c r="BA8" s="357"/>
      <c r="BB8" s="357"/>
      <c r="BC8" s="357"/>
      <c r="BD8" s="357"/>
      <c r="BE8" s="357"/>
      <c r="BF8" s="357"/>
      <c r="BG8" s="357"/>
    </row>
    <row r="9" spans="1:72" ht="15.75" customHeight="1">
      <c r="A9" s="358" t="s">
        <v>292</v>
      </c>
      <c r="B9" s="358"/>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358"/>
      <c r="BA9" s="358"/>
      <c r="BB9" s="358"/>
      <c r="BC9" s="358"/>
      <c r="BD9" s="358"/>
      <c r="BE9" s="358"/>
      <c r="BF9" s="358"/>
      <c r="BG9" s="358"/>
    </row>
    <row r="11" spans="1:72" ht="16.5" customHeight="1">
      <c r="A11" s="357" t="s">
        <v>1125</v>
      </c>
      <c r="B11" s="357"/>
      <c r="C11" s="357"/>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357"/>
      <c r="AW11" s="357"/>
      <c r="AX11" s="357"/>
      <c r="AY11" s="357"/>
      <c r="AZ11" s="357"/>
      <c r="BA11" s="357"/>
      <c r="BB11" s="357"/>
      <c r="BC11" s="357"/>
      <c r="BD11" s="357"/>
      <c r="BE11" s="357"/>
      <c r="BF11" s="357"/>
      <c r="BG11" s="357"/>
    </row>
    <row r="12" spans="1:72" ht="15" customHeight="1">
      <c r="A12" s="146"/>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7"/>
      <c r="AM12" s="147"/>
      <c r="AN12" s="147"/>
      <c r="AO12" s="147"/>
      <c r="AP12" s="147"/>
      <c r="AQ12" s="147"/>
      <c r="AR12" s="147"/>
      <c r="AS12" s="147"/>
      <c r="AT12" s="147"/>
      <c r="AU12" s="147"/>
      <c r="AV12" s="147"/>
      <c r="AW12" s="147"/>
      <c r="AX12" s="147"/>
      <c r="AY12" s="147"/>
      <c r="AZ12" s="147"/>
      <c r="BA12" s="147"/>
      <c r="BB12" s="146"/>
      <c r="BC12" s="146"/>
      <c r="BD12" s="146"/>
      <c r="BE12" s="146"/>
      <c r="BF12" s="146"/>
      <c r="BG12" s="146"/>
    </row>
    <row r="13" spans="1:72" s="39" customFormat="1" ht="15.75" customHeight="1">
      <c r="A13" s="354" t="s">
        <v>964</v>
      </c>
      <c r="B13" s="354"/>
      <c r="C13" s="354"/>
      <c r="D13" s="354"/>
      <c r="E13" s="354"/>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4"/>
      <c r="AM13" s="354"/>
      <c r="AN13" s="354"/>
      <c r="AO13" s="354"/>
      <c r="AP13" s="354"/>
      <c r="AQ13" s="354"/>
      <c r="AR13" s="354"/>
      <c r="AS13" s="354"/>
      <c r="AT13" s="354"/>
      <c r="AU13" s="354"/>
      <c r="AV13" s="354"/>
      <c r="AW13" s="354"/>
      <c r="AX13" s="354"/>
      <c r="AY13" s="354"/>
      <c r="AZ13" s="354"/>
      <c r="BA13" s="354"/>
      <c r="BB13" s="354"/>
      <c r="BC13" s="354"/>
      <c r="BD13" s="354"/>
      <c r="BE13" s="354"/>
      <c r="BF13" s="354"/>
      <c r="BG13" s="354"/>
      <c r="BH13" s="63"/>
      <c r="BI13" s="63"/>
      <c r="BJ13" s="63"/>
      <c r="BK13" s="63"/>
      <c r="BL13" s="63"/>
      <c r="BM13" s="63"/>
      <c r="BN13" s="63"/>
      <c r="BO13" s="63"/>
      <c r="BP13" s="63"/>
      <c r="BQ13" s="63"/>
      <c r="BR13" s="63"/>
      <c r="BS13" s="63"/>
      <c r="BT13" s="63"/>
    </row>
    <row r="14" spans="1:72" s="39" customFormat="1" ht="15.75" customHeight="1">
      <c r="A14" s="359" t="s">
        <v>155</v>
      </c>
      <c r="B14" s="359"/>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59"/>
      <c r="AQ14" s="359"/>
      <c r="AR14" s="359"/>
      <c r="AS14" s="359"/>
      <c r="AT14" s="359"/>
      <c r="AU14" s="359"/>
      <c r="AV14" s="359"/>
      <c r="AW14" s="359"/>
      <c r="AX14" s="359"/>
      <c r="AY14" s="359"/>
      <c r="AZ14" s="359"/>
      <c r="BA14" s="359"/>
      <c r="BB14" s="359"/>
      <c r="BC14" s="359"/>
      <c r="BD14" s="359"/>
      <c r="BE14" s="359"/>
      <c r="BF14" s="359"/>
      <c r="BG14" s="359"/>
      <c r="BH14" s="17"/>
      <c r="BI14" s="17"/>
      <c r="BJ14" s="17"/>
      <c r="BK14" s="17"/>
      <c r="BL14" s="17"/>
      <c r="BM14" s="17"/>
      <c r="BN14" s="17"/>
      <c r="BO14" s="17"/>
      <c r="BP14" s="17"/>
      <c r="BQ14" s="17"/>
      <c r="BR14" s="17"/>
      <c r="BS14" s="17"/>
      <c r="BT14" s="17"/>
    </row>
    <row r="15" spans="1:72" s="39" customFormat="1" ht="15.75" customHeight="1">
      <c r="A15" s="354"/>
      <c r="B15" s="354"/>
      <c r="C15" s="354"/>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4"/>
      <c r="AO15" s="354"/>
      <c r="AP15" s="354"/>
      <c r="AQ15" s="354"/>
      <c r="AR15" s="354"/>
      <c r="AS15" s="354"/>
      <c r="AT15" s="354"/>
      <c r="AU15" s="354"/>
      <c r="AV15" s="354"/>
      <c r="AW15" s="354"/>
      <c r="AX15" s="354"/>
      <c r="AY15" s="354"/>
      <c r="AZ15" s="354"/>
      <c r="BA15" s="354"/>
      <c r="BB15" s="354"/>
      <c r="BC15" s="354"/>
      <c r="BD15" s="354"/>
      <c r="BE15" s="354"/>
      <c r="BF15" s="354"/>
      <c r="BG15" s="354"/>
      <c r="BH15" s="63"/>
      <c r="BI15" s="63"/>
      <c r="BJ15" s="63"/>
      <c r="BK15" s="63"/>
      <c r="BL15" s="63"/>
      <c r="BM15" s="63"/>
      <c r="BN15" s="63"/>
      <c r="BO15" s="63"/>
      <c r="BP15" s="63"/>
      <c r="BQ15" s="63"/>
      <c r="BR15" s="63"/>
      <c r="BS15" s="63"/>
      <c r="BT15" s="63"/>
    </row>
    <row r="16" spans="1:72" s="26" customFormat="1" ht="28.9" customHeight="1">
      <c r="A16" s="352" t="s">
        <v>162</v>
      </c>
      <c r="B16" s="352" t="s">
        <v>30</v>
      </c>
      <c r="C16" s="352" t="s">
        <v>4</v>
      </c>
      <c r="D16" s="352" t="s">
        <v>156</v>
      </c>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row>
    <row r="17" spans="1:59" ht="81" customHeight="1">
      <c r="A17" s="352"/>
      <c r="B17" s="352"/>
      <c r="C17" s="352"/>
      <c r="D17" s="352" t="s">
        <v>53</v>
      </c>
      <c r="E17" s="352"/>
      <c r="F17" s="352"/>
      <c r="G17" s="352"/>
      <c r="H17" s="352"/>
      <c r="I17" s="352"/>
      <c r="J17" s="352"/>
      <c r="K17" s="352"/>
      <c r="L17" s="352"/>
      <c r="M17" s="352"/>
      <c r="N17" s="352"/>
      <c r="O17" s="352"/>
      <c r="P17" s="352"/>
      <c r="Q17" s="352"/>
      <c r="R17" s="352"/>
      <c r="S17" s="352"/>
      <c r="T17" s="352" t="s">
        <v>54</v>
      </c>
      <c r="U17" s="352"/>
      <c r="V17" s="352"/>
      <c r="W17" s="352"/>
      <c r="X17" s="352"/>
      <c r="Y17" s="352"/>
      <c r="Z17" s="352"/>
      <c r="AA17" s="352"/>
      <c r="AB17" s="352"/>
      <c r="AC17" s="352"/>
      <c r="AD17" s="352"/>
      <c r="AE17" s="352"/>
      <c r="AF17" s="352"/>
      <c r="AG17" s="352"/>
      <c r="AH17" s="352"/>
      <c r="AI17" s="352"/>
      <c r="AJ17" s="352"/>
      <c r="AK17" s="352"/>
      <c r="AL17" s="352" t="s">
        <v>48</v>
      </c>
      <c r="AM17" s="352"/>
      <c r="AN17" s="352"/>
      <c r="AO17" s="352"/>
      <c r="AP17" s="352"/>
      <c r="AQ17" s="352"/>
      <c r="AR17" s="352" t="s">
        <v>49</v>
      </c>
      <c r="AS17" s="352"/>
      <c r="AT17" s="352"/>
      <c r="AU17" s="352"/>
      <c r="AV17" s="352" t="s">
        <v>32</v>
      </c>
      <c r="AW17" s="352"/>
      <c r="AX17" s="352"/>
      <c r="AY17" s="352"/>
      <c r="AZ17" s="352"/>
      <c r="BA17" s="352"/>
      <c r="BB17" s="352" t="s">
        <v>46</v>
      </c>
      <c r="BC17" s="352"/>
      <c r="BD17" s="352"/>
      <c r="BE17" s="352"/>
      <c r="BF17" s="352" t="s">
        <v>47</v>
      </c>
      <c r="BG17" s="352"/>
    </row>
    <row r="18" spans="1:59" s="27" customFormat="1" ht="162.6" customHeight="1">
      <c r="A18" s="352"/>
      <c r="B18" s="352"/>
      <c r="C18" s="352"/>
      <c r="D18" s="360" t="s">
        <v>701</v>
      </c>
      <c r="E18" s="360"/>
      <c r="F18" s="351" t="s">
        <v>702</v>
      </c>
      <c r="G18" s="351"/>
      <c r="H18" s="351" t="s">
        <v>703</v>
      </c>
      <c r="I18" s="351"/>
      <c r="J18" s="349" t="s">
        <v>704</v>
      </c>
      <c r="K18" s="350"/>
      <c r="L18" s="349" t="s">
        <v>705</v>
      </c>
      <c r="M18" s="350"/>
      <c r="N18" s="351" t="s">
        <v>706</v>
      </c>
      <c r="O18" s="351"/>
      <c r="P18" s="351" t="s">
        <v>707</v>
      </c>
      <c r="Q18" s="351"/>
      <c r="R18" s="351" t="s">
        <v>708</v>
      </c>
      <c r="S18" s="351"/>
      <c r="T18" s="351" t="s">
        <v>758</v>
      </c>
      <c r="U18" s="351"/>
      <c r="V18" s="351" t="s">
        <v>709</v>
      </c>
      <c r="W18" s="351"/>
      <c r="X18" s="351" t="s">
        <v>710</v>
      </c>
      <c r="Y18" s="351"/>
      <c r="Z18" s="351" t="s">
        <v>759</v>
      </c>
      <c r="AA18" s="351"/>
      <c r="AB18" s="351" t="s">
        <v>711</v>
      </c>
      <c r="AC18" s="351"/>
      <c r="AD18" s="349" t="s">
        <v>712</v>
      </c>
      <c r="AE18" s="350"/>
      <c r="AF18" s="349" t="s">
        <v>713</v>
      </c>
      <c r="AG18" s="350"/>
      <c r="AH18" s="349" t="s">
        <v>714</v>
      </c>
      <c r="AI18" s="350"/>
      <c r="AJ18" s="351" t="s">
        <v>715</v>
      </c>
      <c r="AK18" s="351"/>
      <c r="AL18" s="351" t="s">
        <v>741</v>
      </c>
      <c r="AM18" s="351"/>
      <c r="AN18" s="351" t="s">
        <v>742</v>
      </c>
      <c r="AO18" s="351"/>
      <c r="AP18" s="351" t="s">
        <v>743</v>
      </c>
      <c r="AQ18" s="351"/>
      <c r="AR18" s="351" t="s">
        <v>746</v>
      </c>
      <c r="AS18" s="351"/>
      <c r="AT18" s="351" t="s">
        <v>747</v>
      </c>
      <c r="AU18" s="351"/>
      <c r="AV18" s="351" t="s">
        <v>748</v>
      </c>
      <c r="AW18" s="351"/>
      <c r="AX18" s="351" t="s">
        <v>749</v>
      </c>
      <c r="AY18" s="351"/>
      <c r="AZ18" s="351" t="s">
        <v>750</v>
      </c>
      <c r="BA18" s="351"/>
      <c r="BB18" s="351" t="s">
        <v>753</v>
      </c>
      <c r="BC18" s="351"/>
      <c r="BD18" s="351" t="s">
        <v>754</v>
      </c>
      <c r="BE18" s="351"/>
      <c r="BF18" s="361" t="s">
        <v>755</v>
      </c>
      <c r="BG18" s="362"/>
    </row>
    <row r="19" spans="1:59" ht="127.15" customHeight="1">
      <c r="A19" s="352"/>
      <c r="B19" s="352"/>
      <c r="C19" s="352"/>
      <c r="D19" s="144" t="s">
        <v>153</v>
      </c>
      <c r="E19" s="144" t="s">
        <v>154</v>
      </c>
      <c r="F19" s="144" t="s">
        <v>153</v>
      </c>
      <c r="G19" s="144" t="s">
        <v>154</v>
      </c>
      <c r="H19" s="144" t="s">
        <v>153</v>
      </c>
      <c r="I19" s="144" t="s">
        <v>154</v>
      </c>
      <c r="J19" s="144" t="s">
        <v>153</v>
      </c>
      <c r="K19" s="144" t="s">
        <v>154</v>
      </c>
      <c r="L19" s="144" t="s">
        <v>153</v>
      </c>
      <c r="M19" s="144" t="s">
        <v>154</v>
      </c>
      <c r="N19" s="144" t="s">
        <v>153</v>
      </c>
      <c r="O19" s="144" t="s">
        <v>154</v>
      </c>
      <c r="P19" s="144" t="s">
        <v>153</v>
      </c>
      <c r="Q19" s="144" t="s">
        <v>154</v>
      </c>
      <c r="R19" s="144" t="s">
        <v>153</v>
      </c>
      <c r="S19" s="144" t="s">
        <v>154</v>
      </c>
      <c r="T19" s="144" t="s">
        <v>153</v>
      </c>
      <c r="U19" s="144" t="s">
        <v>154</v>
      </c>
      <c r="V19" s="144" t="s">
        <v>153</v>
      </c>
      <c r="W19" s="144" t="s">
        <v>154</v>
      </c>
      <c r="X19" s="144" t="s">
        <v>153</v>
      </c>
      <c r="Y19" s="144" t="s">
        <v>154</v>
      </c>
      <c r="Z19" s="144" t="s">
        <v>153</v>
      </c>
      <c r="AA19" s="144" t="s">
        <v>154</v>
      </c>
      <c r="AB19" s="144" t="s">
        <v>153</v>
      </c>
      <c r="AC19" s="144" t="s">
        <v>154</v>
      </c>
      <c r="AD19" s="144" t="s">
        <v>153</v>
      </c>
      <c r="AE19" s="144" t="s">
        <v>154</v>
      </c>
      <c r="AF19" s="144" t="s">
        <v>153</v>
      </c>
      <c r="AG19" s="144" t="s">
        <v>154</v>
      </c>
      <c r="AH19" s="144" t="s">
        <v>153</v>
      </c>
      <c r="AI19" s="144" t="s">
        <v>154</v>
      </c>
      <c r="AJ19" s="144" t="s">
        <v>153</v>
      </c>
      <c r="AK19" s="144" t="s">
        <v>154</v>
      </c>
      <c r="AL19" s="144" t="s">
        <v>153</v>
      </c>
      <c r="AM19" s="144" t="s">
        <v>154</v>
      </c>
      <c r="AN19" s="144" t="s">
        <v>153</v>
      </c>
      <c r="AO19" s="144" t="s">
        <v>154</v>
      </c>
      <c r="AP19" s="144" t="s">
        <v>153</v>
      </c>
      <c r="AQ19" s="144" t="s">
        <v>154</v>
      </c>
      <c r="AR19" s="144" t="s">
        <v>153</v>
      </c>
      <c r="AS19" s="144" t="s">
        <v>154</v>
      </c>
      <c r="AT19" s="144" t="s">
        <v>153</v>
      </c>
      <c r="AU19" s="144" t="s">
        <v>154</v>
      </c>
      <c r="AV19" s="144" t="s">
        <v>153</v>
      </c>
      <c r="AW19" s="144" t="s">
        <v>154</v>
      </c>
      <c r="AX19" s="144" t="s">
        <v>153</v>
      </c>
      <c r="AY19" s="144" t="s">
        <v>154</v>
      </c>
      <c r="AZ19" s="144" t="s">
        <v>153</v>
      </c>
      <c r="BA19" s="144" t="s">
        <v>154</v>
      </c>
      <c r="BB19" s="144" t="s">
        <v>153</v>
      </c>
      <c r="BC19" s="144" t="s">
        <v>154</v>
      </c>
      <c r="BD19" s="144" t="s">
        <v>153</v>
      </c>
      <c r="BE19" s="144" t="s">
        <v>154</v>
      </c>
      <c r="BF19" s="151" t="s">
        <v>153</v>
      </c>
      <c r="BG19" s="151" t="s">
        <v>154</v>
      </c>
    </row>
    <row r="20" spans="1:59" s="29" customFormat="1" ht="15.75">
      <c r="A20" s="49">
        <v>1</v>
      </c>
      <c r="B20" s="28">
        <v>2</v>
      </c>
      <c r="C20" s="49">
        <v>3</v>
      </c>
      <c r="D20" s="75" t="s">
        <v>99</v>
      </c>
      <c r="E20" s="75" t="s">
        <v>106</v>
      </c>
      <c r="F20" s="75" t="s">
        <v>107</v>
      </c>
      <c r="G20" s="75" t="s">
        <v>144</v>
      </c>
      <c r="H20" s="75" t="s">
        <v>716</v>
      </c>
      <c r="I20" s="75" t="s">
        <v>717</v>
      </c>
      <c r="J20" s="75" t="s">
        <v>718</v>
      </c>
      <c r="K20" s="75" t="s">
        <v>719</v>
      </c>
      <c r="L20" s="75" t="s">
        <v>720</v>
      </c>
      <c r="M20" s="75" t="s">
        <v>721</v>
      </c>
      <c r="N20" s="75" t="s">
        <v>722</v>
      </c>
      <c r="O20" s="75" t="s">
        <v>723</v>
      </c>
      <c r="P20" s="75" t="s">
        <v>724</v>
      </c>
      <c r="Q20" s="75" t="s">
        <v>725</v>
      </c>
      <c r="R20" s="75" t="s">
        <v>726</v>
      </c>
      <c r="S20" s="75" t="s">
        <v>727</v>
      </c>
      <c r="T20" s="75" t="s">
        <v>92</v>
      </c>
      <c r="U20" s="75" t="s">
        <v>93</v>
      </c>
      <c r="V20" s="75" t="s">
        <v>108</v>
      </c>
      <c r="W20" s="75" t="s">
        <v>109</v>
      </c>
      <c r="X20" s="75" t="s">
        <v>500</v>
      </c>
      <c r="Y20" s="75" t="s">
        <v>728</v>
      </c>
      <c r="Z20" s="75" t="s">
        <v>729</v>
      </c>
      <c r="AA20" s="75" t="s">
        <v>730</v>
      </c>
      <c r="AB20" s="75" t="s">
        <v>731</v>
      </c>
      <c r="AC20" s="75" t="s">
        <v>732</v>
      </c>
      <c r="AD20" s="75" t="s">
        <v>733</v>
      </c>
      <c r="AE20" s="75" t="s">
        <v>734</v>
      </c>
      <c r="AF20" s="75" t="s">
        <v>735</v>
      </c>
      <c r="AG20" s="75" t="s">
        <v>736</v>
      </c>
      <c r="AH20" s="75" t="s">
        <v>737</v>
      </c>
      <c r="AI20" s="75" t="s">
        <v>738</v>
      </c>
      <c r="AJ20" s="75" t="s">
        <v>739</v>
      </c>
      <c r="AK20" s="75" t="s">
        <v>740</v>
      </c>
      <c r="AL20" s="75" t="s">
        <v>95</v>
      </c>
      <c r="AM20" s="75" t="s">
        <v>96</v>
      </c>
      <c r="AN20" s="75" t="s">
        <v>97</v>
      </c>
      <c r="AO20" s="75" t="s">
        <v>98</v>
      </c>
      <c r="AP20" s="75" t="s">
        <v>744</v>
      </c>
      <c r="AQ20" s="75" t="s">
        <v>745</v>
      </c>
      <c r="AR20" s="75" t="s">
        <v>111</v>
      </c>
      <c r="AS20" s="75" t="s">
        <v>112</v>
      </c>
      <c r="AT20" s="75" t="s">
        <v>145</v>
      </c>
      <c r="AU20" s="75" t="s">
        <v>146</v>
      </c>
      <c r="AV20" s="75" t="s">
        <v>114</v>
      </c>
      <c r="AW20" s="75" t="s">
        <v>115</v>
      </c>
      <c r="AX20" s="75" t="s">
        <v>119</v>
      </c>
      <c r="AY20" s="75" t="s">
        <v>120</v>
      </c>
      <c r="AZ20" s="75" t="s">
        <v>751</v>
      </c>
      <c r="BA20" s="75" t="s">
        <v>752</v>
      </c>
      <c r="BB20" s="75" t="s">
        <v>147</v>
      </c>
      <c r="BC20" s="75" t="s">
        <v>148</v>
      </c>
      <c r="BD20" s="75" t="s">
        <v>149</v>
      </c>
      <c r="BE20" s="75" t="s">
        <v>150</v>
      </c>
      <c r="BF20" s="75" t="s">
        <v>151</v>
      </c>
      <c r="BG20" s="75" t="s">
        <v>152</v>
      </c>
    </row>
    <row r="21" spans="1:59" s="201" customFormat="1" ht="31.5">
      <c r="A21" s="165" t="s">
        <v>634</v>
      </c>
      <c r="B21" s="166" t="s">
        <v>635</v>
      </c>
      <c r="C21" s="194" t="s">
        <v>700</v>
      </c>
      <c r="D21" s="194">
        <f>D23</f>
        <v>0</v>
      </c>
      <c r="E21" s="194">
        <f t="shared" ref="E21:BG21" si="0">E23</f>
        <v>0</v>
      </c>
      <c r="F21" s="194">
        <f t="shared" si="0"/>
        <v>0</v>
      </c>
      <c r="G21" s="194">
        <f t="shared" si="0"/>
        <v>0</v>
      </c>
      <c r="H21" s="194">
        <f t="shared" si="0"/>
        <v>0</v>
      </c>
      <c r="I21" s="194">
        <f t="shared" si="0"/>
        <v>0</v>
      </c>
      <c r="J21" s="194">
        <f t="shared" si="0"/>
        <v>0</v>
      </c>
      <c r="K21" s="194">
        <f t="shared" si="0"/>
        <v>0</v>
      </c>
      <c r="L21" s="194">
        <f t="shared" si="0"/>
        <v>0</v>
      </c>
      <c r="M21" s="194">
        <f t="shared" si="0"/>
        <v>0</v>
      </c>
      <c r="N21" s="194">
        <f t="shared" si="0"/>
        <v>0</v>
      </c>
      <c r="O21" s="194">
        <f t="shared" si="0"/>
        <v>0</v>
      </c>
      <c r="P21" s="194">
        <f t="shared" si="0"/>
        <v>0</v>
      </c>
      <c r="Q21" s="194">
        <f t="shared" si="0"/>
        <v>0</v>
      </c>
      <c r="R21" s="194">
        <f t="shared" si="0"/>
        <v>0</v>
      </c>
      <c r="S21" s="194">
        <f t="shared" si="0"/>
        <v>0</v>
      </c>
      <c r="T21" s="194">
        <f t="shared" si="0"/>
        <v>2.81</v>
      </c>
      <c r="U21" s="194">
        <f t="shared" si="0"/>
        <v>2.81</v>
      </c>
      <c r="V21" s="194">
        <f t="shared" si="0"/>
        <v>0</v>
      </c>
      <c r="W21" s="194">
        <f t="shared" si="0"/>
        <v>0</v>
      </c>
      <c r="X21" s="194">
        <f t="shared" si="0"/>
        <v>2.2999999999999998</v>
      </c>
      <c r="Y21" s="194">
        <f t="shared" si="0"/>
        <v>2.2999999999999998</v>
      </c>
      <c r="Z21" s="194">
        <f t="shared" si="0"/>
        <v>0</v>
      </c>
      <c r="AA21" s="194">
        <f t="shared" si="0"/>
        <v>0</v>
      </c>
      <c r="AB21" s="194">
        <f t="shared" si="0"/>
        <v>40.129999999999995</v>
      </c>
      <c r="AC21" s="194">
        <f t="shared" si="0"/>
        <v>40.129999999999995</v>
      </c>
      <c r="AD21" s="194">
        <f t="shared" si="0"/>
        <v>0</v>
      </c>
      <c r="AE21" s="194">
        <f t="shared" si="0"/>
        <v>0</v>
      </c>
      <c r="AF21" s="194">
        <f t="shared" si="0"/>
        <v>0</v>
      </c>
      <c r="AG21" s="194">
        <f t="shared" si="0"/>
        <v>0</v>
      </c>
      <c r="AH21" s="194">
        <f t="shared" si="0"/>
        <v>0</v>
      </c>
      <c r="AI21" s="194">
        <f t="shared" si="0"/>
        <v>0</v>
      </c>
      <c r="AJ21" s="194">
        <f t="shared" si="0"/>
        <v>0</v>
      </c>
      <c r="AK21" s="194">
        <f t="shared" si="0"/>
        <v>0</v>
      </c>
      <c r="AL21" s="194">
        <f t="shared" si="0"/>
        <v>0</v>
      </c>
      <c r="AM21" s="194">
        <f t="shared" si="0"/>
        <v>0</v>
      </c>
      <c r="AN21" s="194">
        <f t="shared" si="0"/>
        <v>0</v>
      </c>
      <c r="AO21" s="194">
        <f t="shared" si="0"/>
        <v>0</v>
      </c>
      <c r="AP21" s="194">
        <f t="shared" si="0"/>
        <v>0</v>
      </c>
      <c r="AQ21" s="194">
        <f t="shared" si="0"/>
        <v>0</v>
      </c>
      <c r="AR21" s="194">
        <f t="shared" si="0"/>
        <v>0</v>
      </c>
      <c r="AS21" s="194">
        <f t="shared" si="0"/>
        <v>0</v>
      </c>
      <c r="AT21" s="194">
        <f t="shared" si="0"/>
        <v>0</v>
      </c>
      <c r="AU21" s="194">
        <f t="shared" si="0"/>
        <v>0</v>
      </c>
      <c r="AV21" s="194">
        <f t="shared" si="0"/>
        <v>0</v>
      </c>
      <c r="AW21" s="194">
        <f t="shared" si="0"/>
        <v>0</v>
      </c>
      <c r="AX21" s="194">
        <f t="shared" si="0"/>
        <v>0</v>
      </c>
      <c r="AY21" s="194">
        <f t="shared" si="0"/>
        <v>0</v>
      </c>
      <c r="AZ21" s="194">
        <f t="shared" si="0"/>
        <v>0</v>
      </c>
      <c r="BA21" s="194">
        <f t="shared" si="0"/>
        <v>0</v>
      </c>
      <c r="BB21" s="194">
        <f t="shared" si="0"/>
        <v>0</v>
      </c>
      <c r="BC21" s="194">
        <f t="shared" si="0"/>
        <v>0</v>
      </c>
      <c r="BD21" s="194">
        <f t="shared" si="0"/>
        <v>0</v>
      </c>
      <c r="BE21" s="194">
        <f t="shared" si="0"/>
        <v>0</v>
      </c>
      <c r="BF21" s="194">
        <f t="shared" si="0"/>
        <v>0</v>
      </c>
      <c r="BG21" s="194">
        <f t="shared" si="0"/>
        <v>0</v>
      </c>
    </row>
    <row r="22" spans="1:59" ht="31.5">
      <c r="A22" s="67" t="s">
        <v>636</v>
      </c>
      <c r="B22" s="113" t="s">
        <v>637</v>
      </c>
      <c r="C22" s="241" t="s">
        <v>700</v>
      </c>
      <c r="D22" s="241">
        <v>0</v>
      </c>
      <c r="E22" s="241">
        <v>0</v>
      </c>
      <c r="F22" s="241">
        <v>0</v>
      </c>
      <c r="G22" s="241">
        <v>0</v>
      </c>
      <c r="H22" s="241">
        <v>0</v>
      </c>
      <c r="I22" s="241">
        <v>0</v>
      </c>
      <c r="J22" s="241">
        <v>0</v>
      </c>
      <c r="K22" s="241">
        <v>0</v>
      </c>
      <c r="L22" s="241">
        <v>0</v>
      </c>
      <c r="M22" s="241">
        <v>0</v>
      </c>
      <c r="N22" s="241">
        <v>0</v>
      </c>
      <c r="O22" s="241">
        <v>0</v>
      </c>
      <c r="P22" s="241">
        <v>0</v>
      </c>
      <c r="Q22" s="241">
        <v>0</v>
      </c>
      <c r="R22" s="241">
        <v>0</v>
      </c>
      <c r="S22" s="241">
        <v>0</v>
      </c>
      <c r="T22" s="241">
        <v>0</v>
      </c>
      <c r="U22" s="241">
        <v>0</v>
      </c>
      <c r="V22" s="241">
        <v>0</v>
      </c>
      <c r="W22" s="241">
        <v>0</v>
      </c>
      <c r="X22" s="241">
        <v>0</v>
      </c>
      <c r="Y22" s="241">
        <v>0</v>
      </c>
      <c r="Z22" s="241">
        <v>0</v>
      </c>
      <c r="AA22" s="241">
        <v>0</v>
      </c>
      <c r="AB22" s="241">
        <v>0</v>
      </c>
      <c r="AC22" s="241">
        <v>0</v>
      </c>
      <c r="AD22" s="241">
        <v>0</v>
      </c>
      <c r="AE22" s="241">
        <v>0</v>
      </c>
      <c r="AF22" s="241">
        <v>0</v>
      </c>
      <c r="AG22" s="241">
        <v>0</v>
      </c>
      <c r="AH22" s="241">
        <v>0</v>
      </c>
      <c r="AI22" s="241">
        <v>0</v>
      </c>
      <c r="AJ22" s="241">
        <v>0</v>
      </c>
      <c r="AK22" s="241">
        <v>0</v>
      </c>
      <c r="AL22" s="241">
        <v>0</v>
      </c>
      <c r="AM22" s="241">
        <v>0</v>
      </c>
      <c r="AN22" s="241">
        <v>0</v>
      </c>
      <c r="AO22" s="241">
        <v>0</v>
      </c>
      <c r="AP22" s="241">
        <v>0</v>
      </c>
      <c r="AQ22" s="241">
        <v>0</v>
      </c>
      <c r="AR22" s="241">
        <v>0</v>
      </c>
      <c r="AS22" s="241">
        <v>0</v>
      </c>
      <c r="AT22" s="241">
        <v>0</v>
      </c>
      <c r="AU22" s="241">
        <v>0</v>
      </c>
      <c r="AV22" s="241">
        <v>0</v>
      </c>
      <c r="AW22" s="241">
        <v>0</v>
      </c>
      <c r="AX22" s="241">
        <v>0</v>
      </c>
      <c r="AY22" s="241">
        <v>0</v>
      </c>
      <c r="AZ22" s="241">
        <v>0</v>
      </c>
      <c r="BA22" s="241">
        <v>0</v>
      </c>
      <c r="BB22" s="241">
        <v>0</v>
      </c>
      <c r="BC22" s="241">
        <v>0</v>
      </c>
      <c r="BD22" s="241">
        <v>0</v>
      </c>
      <c r="BE22" s="241">
        <v>0</v>
      </c>
      <c r="BF22" s="241">
        <v>0</v>
      </c>
      <c r="BG22" s="241">
        <v>0</v>
      </c>
    </row>
    <row r="23" spans="1:59" s="189" customFormat="1" ht="31.5">
      <c r="A23" s="165" t="s">
        <v>638</v>
      </c>
      <c r="B23" s="166" t="s">
        <v>639</v>
      </c>
      <c r="C23" s="194" t="s">
        <v>700</v>
      </c>
      <c r="D23" s="194">
        <f>D28</f>
        <v>0</v>
      </c>
      <c r="E23" s="194">
        <f t="shared" ref="E23:BG23" si="1">E28</f>
        <v>0</v>
      </c>
      <c r="F23" s="194">
        <f t="shared" si="1"/>
        <v>0</v>
      </c>
      <c r="G23" s="194">
        <f t="shared" si="1"/>
        <v>0</v>
      </c>
      <c r="H23" s="194">
        <f t="shared" si="1"/>
        <v>0</v>
      </c>
      <c r="I23" s="194">
        <f t="shared" si="1"/>
        <v>0</v>
      </c>
      <c r="J23" s="194">
        <f t="shared" si="1"/>
        <v>0</v>
      </c>
      <c r="K23" s="194">
        <f t="shared" si="1"/>
        <v>0</v>
      </c>
      <c r="L23" s="194">
        <f t="shared" si="1"/>
        <v>0</v>
      </c>
      <c r="M23" s="194">
        <f t="shared" si="1"/>
        <v>0</v>
      </c>
      <c r="N23" s="194">
        <f t="shared" si="1"/>
        <v>0</v>
      </c>
      <c r="O23" s="194">
        <f t="shared" si="1"/>
        <v>0</v>
      </c>
      <c r="P23" s="194">
        <f t="shared" si="1"/>
        <v>0</v>
      </c>
      <c r="Q23" s="194">
        <f t="shared" si="1"/>
        <v>0</v>
      </c>
      <c r="R23" s="194">
        <f t="shared" si="1"/>
        <v>0</v>
      </c>
      <c r="S23" s="194">
        <f t="shared" si="1"/>
        <v>0</v>
      </c>
      <c r="T23" s="194">
        <f t="shared" si="1"/>
        <v>2.81</v>
      </c>
      <c r="U23" s="194">
        <f t="shared" si="1"/>
        <v>2.81</v>
      </c>
      <c r="V23" s="194">
        <f t="shared" si="1"/>
        <v>0</v>
      </c>
      <c r="W23" s="194">
        <f t="shared" si="1"/>
        <v>0</v>
      </c>
      <c r="X23" s="194">
        <f t="shared" si="1"/>
        <v>2.2999999999999998</v>
      </c>
      <c r="Y23" s="194">
        <f t="shared" si="1"/>
        <v>2.2999999999999998</v>
      </c>
      <c r="Z23" s="194">
        <f t="shared" si="1"/>
        <v>0</v>
      </c>
      <c r="AA23" s="194">
        <f t="shared" si="1"/>
        <v>0</v>
      </c>
      <c r="AB23" s="194">
        <f t="shared" si="1"/>
        <v>40.129999999999995</v>
      </c>
      <c r="AC23" s="194">
        <f t="shared" si="1"/>
        <v>40.129999999999995</v>
      </c>
      <c r="AD23" s="194">
        <f t="shared" si="1"/>
        <v>0</v>
      </c>
      <c r="AE23" s="194">
        <f t="shared" si="1"/>
        <v>0</v>
      </c>
      <c r="AF23" s="194">
        <f t="shared" si="1"/>
        <v>0</v>
      </c>
      <c r="AG23" s="194">
        <f t="shared" si="1"/>
        <v>0</v>
      </c>
      <c r="AH23" s="194">
        <f t="shared" si="1"/>
        <v>0</v>
      </c>
      <c r="AI23" s="194">
        <f t="shared" si="1"/>
        <v>0</v>
      </c>
      <c r="AJ23" s="194">
        <f t="shared" si="1"/>
        <v>0</v>
      </c>
      <c r="AK23" s="194">
        <f t="shared" si="1"/>
        <v>0</v>
      </c>
      <c r="AL23" s="194">
        <f t="shared" si="1"/>
        <v>0</v>
      </c>
      <c r="AM23" s="194">
        <f t="shared" si="1"/>
        <v>0</v>
      </c>
      <c r="AN23" s="194">
        <f t="shared" si="1"/>
        <v>0</v>
      </c>
      <c r="AO23" s="194">
        <f t="shared" si="1"/>
        <v>0</v>
      </c>
      <c r="AP23" s="194">
        <f t="shared" si="1"/>
        <v>0</v>
      </c>
      <c r="AQ23" s="194">
        <f t="shared" si="1"/>
        <v>0</v>
      </c>
      <c r="AR23" s="194">
        <f t="shared" si="1"/>
        <v>0</v>
      </c>
      <c r="AS23" s="194">
        <f t="shared" si="1"/>
        <v>0</v>
      </c>
      <c r="AT23" s="194">
        <f t="shared" si="1"/>
        <v>0</v>
      </c>
      <c r="AU23" s="194">
        <f t="shared" si="1"/>
        <v>0</v>
      </c>
      <c r="AV23" s="194">
        <f t="shared" si="1"/>
        <v>0</v>
      </c>
      <c r="AW23" s="194">
        <f t="shared" si="1"/>
        <v>0</v>
      </c>
      <c r="AX23" s="194">
        <f t="shared" si="1"/>
        <v>0</v>
      </c>
      <c r="AY23" s="194">
        <f t="shared" si="1"/>
        <v>0</v>
      </c>
      <c r="AZ23" s="194">
        <f t="shared" si="1"/>
        <v>0</v>
      </c>
      <c r="BA23" s="194">
        <f t="shared" si="1"/>
        <v>0</v>
      </c>
      <c r="BB23" s="194">
        <f t="shared" si="1"/>
        <v>0</v>
      </c>
      <c r="BC23" s="194">
        <f t="shared" si="1"/>
        <v>0</v>
      </c>
      <c r="BD23" s="194">
        <f t="shared" si="1"/>
        <v>0</v>
      </c>
      <c r="BE23" s="194">
        <f t="shared" si="1"/>
        <v>0</v>
      </c>
      <c r="BF23" s="194">
        <f t="shared" si="1"/>
        <v>0</v>
      </c>
      <c r="BG23" s="194">
        <f t="shared" si="1"/>
        <v>0</v>
      </c>
    </row>
    <row r="24" spans="1:59" ht="68.45" customHeight="1">
      <c r="A24" s="67" t="s">
        <v>640</v>
      </c>
      <c r="B24" s="113" t="s">
        <v>641</v>
      </c>
      <c r="C24" s="241" t="s">
        <v>700</v>
      </c>
      <c r="D24" s="241">
        <v>0</v>
      </c>
      <c r="E24" s="241">
        <v>0</v>
      </c>
      <c r="F24" s="241">
        <v>0</v>
      </c>
      <c r="G24" s="241">
        <v>0</v>
      </c>
      <c r="H24" s="241">
        <v>0</v>
      </c>
      <c r="I24" s="241">
        <v>0</v>
      </c>
      <c r="J24" s="241">
        <v>0</v>
      </c>
      <c r="K24" s="241">
        <v>0</v>
      </c>
      <c r="L24" s="241">
        <v>0</v>
      </c>
      <c r="M24" s="241">
        <v>0</v>
      </c>
      <c r="N24" s="241">
        <v>0</v>
      </c>
      <c r="O24" s="241">
        <v>0</v>
      </c>
      <c r="P24" s="241">
        <v>0</v>
      </c>
      <c r="Q24" s="241">
        <v>0</v>
      </c>
      <c r="R24" s="241">
        <v>0</v>
      </c>
      <c r="S24" s="241">
        <v>0</v>
      </c>
      <c r="T24" s="241">
        <v>0</v>
      </c>
      <c r="U24" s="241">
        <v>0</v>
      </c>
      <c r="V24" s="241">
        <v>0</v>
      </c>
      <c r="W24" s="241">
        <v>0</v>
      </c>
      <c r="X24" s="241">
        <v>0</v>
      </c>
      <c r="Y24" s="241">
        <v>0</v>
      </c>
      <c r="Z24" s="241">
        <v>0</v>
      </c>
      <c r="AA24" s="241">
        <v>0</v>
      </c>
      <c r="AB24" s="241">
        <v>0</v>
      </c>
      <c r="AC24" s="241">
        <v>0</v>
      </c>
      <c r="AD24" s="241">
        <v>0</v>
      </c>
      <c r="AE24" s="241">
        <v>0</v>
      </c>
      <c r="AF24" s="241">
        <v>0</v>
      </c>
      <c r="AG24" s="241">
        <v>0</v>
      </c>
      <c r="AH24" s="241">
        <v>0</v>
      </c>
      <c r="AI24" s="241">
        <v>0</v>
      </c>
      <c r="AJ24" s="241">
        <v>0</v>
      </c>
      <c r="AK24" s="241">
        <v>0</v>
      </c>
      <c r="AL24" s="241">
        <v>0</v>
      </c>
      <c r="AM24" s="241">
        <v>0</v>
      </c>
      <c r="AN24" s="241">
        <v>0</v>
      </c>
      <c r="AO24" s="241">
        <v>0</v>
      </c>
      <c r="AP24" s="241">
        <v>0</v>
      </c>
      <c r="AQ24" s="241">
        <v>0</v>
      </c>
      <c r="AR24" s="241">
        <v>0</v>
      </c>
      <c r="AS24" s="241">
        <v>0</v>
      </c>
      <c r="AT24" s="241">
        <v>0</v>
      </c>
      <c r="AU24" s="241">
        <v>0</v>
      </c>
      <c r="AV24" s="241">
        <v>0</v>
      </c>
      <c r="AW24" s="241">
        <v>0</v>
      </c>
      <c r="AX24" s="241">
        <v>0</v>
      </c>
      <c r="AY24" s="241">
        <v>0</v>
      </c>
      <c r="AZ24" s="241">
        <v>0</v>
      </c>
      <c r="BA24" s="241">
        <v>0</v>
      </c>
      <c r="BB24" s="241">
        <v>0</v>
      </c>
      <c r="BC24" s="241">
        <v>0</v>
      </c>
      <c r="BD24" s="241">
        <v>0</v>
      </c>
      <c r="BE24" s="241">
        <v>0</v>
      </c>
      <c r="BF24" s="241">
        <v>0</v>
      </c>
      <c r="BG24" s="241">
        <v>0</v>
      </c>
    </row>
    <row r="25" spans="1:59" ht="47.25">
      <c r="A25" s="67" t="s">
        <v>642</v>
      </c>
      <c r="B25" s="113" t="s">
        <v>643</v>
      </c>
      <c r="C25" s="241" t="s">
        <v>700</v>
      </c>
      <c r="D25" s="241">
        <v>0</v>
      </c>
      <c r="E25" s="241">
        <v>0</v>
      </c>
      <c r="F25" s="241">
        <v>0</v>
      </c>
      <c r="G25" s="241">
        <v>0</v>
      </c>
      <c r="H25" s="241">
        <v>0</v>
      </c>
      <c r="I25" s="241">
        <v>0</v>
      </c>
      <c r="J25" s="241">
        <v>0</v>
      </c>
      <c r="K25" s="241">
        <v>0</v>
      </c>
      <c r="L25" s="241">
        <v>0</v>
      </c>
      <c r="M25" s="241">
        <v>0</v>
      </c>
      <c r="N25" s="241">
        <v>0</v>
      </c>
      <c r="O25" s="241">
        <v>0</v>
      </c>
      <c r="P25" s="241">
        <v>0</v>
      </c>
      <c r="Q25" s="241">
        <v>0</v>
      </c>
      <c r="R25" s="241">
        <v>0</v>
      </c>
      <c r="S25" s="241">
        <v>0</v>
      </c>
      <c r="T25" s="241">
        <v>0</v>
      </c>
      <c r="U25" s="241">
        <v>0</v>
      </c>
      <c r="V25" s="241">
        <v>0</v>
      </c>
      <c r="W25" s="241">
        <v>0</v>
      </c>
      <c r="X25" s="241">
        <v>0</v>
      </c>
      <c r="Y25" s="241">
        <v>0</v>
      </c>
      <c r="Z25" s="241">
        <v>0</v>
      </c>
      <c r="AA25" s="241">
        <v>0</v>
      </c>
      <c r="AB25" s="241">
        <v>0</v>
      </c>
      <c r="AC25" s="241">
        <v>0</v>
      </c>
      <c r="AD25" s="241">
        <v>0</v>
      </c>
      <c r="AE25" s="241">
        <v>0</v>
      </c>
      <c r="AF25" s="241">
        <v>0</v>
      </c>
      <c r="AG25" s="241">
        <v>0</v>
      </c>
      <c r="AH25" s="241">
        <v>0</v>
      </c>
      <c r="AI25" s="241">
        <v>0</v>
      </c>
      <c r="AJ25" s="241">
        <v>0</v>
      </c>
      <c r="AK25" s="241">
        <v>0</v>
      </c>
      <c r="AL25" s="241">
        <v>0</v>
      </c>
      <c r="AM25" s="241">
        <v>0</v>
      </c>
      <c r="AN25" s="241">
        <v>0</v>
      </c>
      <c r="AO25" s="241">
        <v>0</v>
      </c>
      <c r="AP25" s="241">
        <v>0</v>
      </c>
      <c r="AQ25" s="241">
        <v>0</v>
      </c>
      <c r="AR25" s="241">
        <v>0</v>
      </c>
      <c r="AS25" s="241">
        <v>0</v>
      </c>
      <c r="AT25" s="241">
        <v>0</v>
      </c>
      <c r="AU25" s="241">
        <v>0</v>
      </c>
      <c r="AV25" s="241">
        <v>0</v>
      </c>
      <c r="AW25" s="241">
        <v>0</v>
      </c>
      <c r="AX25" s="241">
        <v>0</v>
      </c>
      <c r="AY25" s="241">
        <v>0</v>
      </c>
      <c r="AZ25" s="241">
        <v>0</v>
      </c>
      <c r="BA25" s="241">
        <v>0</v>
      </c>
      <c r="BB25" s="241">
        <v>0</v>
      </c>
      <c r="BC25" s="241">
        <v>0</v>
      </c>
      <c r="BD25" s="241">
        <v>0</v>
      </c>
      <c r="BE25" s="241">
        <v>0</v>
      </c>
      <c r="BF25" s="241">
        <v>0</v>
      </c>
      <c r="BG25" s="241">
        <v>0</v>
      </c>
    </row>
    <row r="26" spans="1:59" ht="47.25">
      <c r="A26" s="67" t="s">
        <v>644</v>
      </c>
      <c r="B26" s="113" t="s">
        <v>645</v>
      </c>
      <c r="C26" s="241" t="s">
        <v>700</v>
      </c>
      <c r="D26" s="241">
        <v>0</v>
      </c>
      <c r="E26" s="241">
        <v>0</v>
      </c>
      <c r="F26" s="241">
        <v>0</v>
      </c>
      <c r="G26" s="241">
        <v>0</v>
      </c>
      <c r="H26" s="241">
        <v>0</v>
      </c>
      <c r="I26" s="241">
        <v>0</v>
      </c>
      <c r="J26" s="241">
        <v>0</v>
      </c>
      <c r="K26" s="241">
        <v>0</v>
      </c>
      <c r="L26" s="241">
        <v>0</v>
      </c>
      <c r="M26" s="241">
        <v>0</v>
      </c>
      <c r="N26" s="241">
        <v>0</v>
      </c>
      <c r="O26" s="241">
        <v>0</v>
      </c>
      <c r="P26" s="241">
        <v>0</v>
      </c>
      <c r="Q26" s="241">
        <v>0</v>
      </c>
      <c r="R26" s="241">
        <v>0</v>
      </c>
      <c r="S26" s="241">
        <v>0</v>
      </c>
      <c r="T26" s="241">
        <v>0</v>
      </c>
      <c r="U26" s="241">
        <v>0</v>
      </c>
      <c r="V26" s="241">
        <v>0</v>
      </c>
      <c r="W26" s="241">
        <v>0</v>
      </c>
      <c r="X26" s="241">
        <v>0</v>
      </c>
      <c r="Y26" s="241">
        <v>0</v>
      </c>
      <c r="Z26" s="241">
        <v>0</v>
      </c>
      <c r="AA26" s="241">
        <v>0</v>
      </c>
      <c r="AB26" s="241">
        <v>0</v>
      </c>
      <c r="AC26" s="241">
        <v>0</v>
      </c>
      <c r="AD26" s="241">
        <v>0</v>
      </c>
      <c r="AE26" s="241">
        <v>0</v>
      </c>
      <c r="AF26" s="241">
        <v>0</v>
      </c>
      <c r="AG26" s="241">
        <v>0</v>
      </c>
      <c r="AH26" s="241">
        <v>0</v>
      </c>
      <c r="AI26" s="241">
        <v>0</v>
      </c>
      <c r="AJ26" s="241">
        <v>0</v>
      </c>
      <c r="AK26" s="241">
        <v>0</v>
      </c>
      <c r="AL26" s="241">
        <v>0</v>
      </c>
      <c r="AM26" s="241">
        <v>0</v>
      </c>
      <c r="AN26" s="241">
        <v>0</v>
      </c>
      <c r="AO26" s="241">
        <v>0</v>
      </c>
      <c r="AP26" s="241">
        <v>0</v>
      </c>
      <c r="AQ26" s="241">
        <v>0</v>
      </c>
      <c r="AR26" s="241">
        <v>0</v>
      </c>
      <c r="AS26" s="241">
        <v>0</v>
      </c>
      <c r="AT26" s="241">
        <v>0</v>
      </c>
      <c r="AU26" s="241">
        <v>0</v>
      </c>
      <c r="AV26" s="241">
        <v>0</v>
      </c>
      <c r="AW26" s="241">
        <v>0</v>
      </c>
      <c r="AX26" s="241">
        <v>0</v>
      </c>
      <c r="AY26" s="241">
        <v>0</v>
      </c>
      <c r="AZ26" s="241">
        <v>0</v>
      </c>
      <c r="BA26" s="241">
        <v>0</v>
      </c>
      <c r="BB26" s="241">
        <v>0</v>
      </c>
      <c r="BC26" s="241">
        <v>0</v>
      </c>
      <c r="BD26" s="241">
        <v>0</v>
      </c>
      <c r="BE26" s="241">
        <v>0</v>
      </c>
      <c r="BF26" s="241">
        <v>0</v>
      </c>
      <c r="BG26" s="241">
        <v>0</v>
      </c>
    </row>
    <row r="27" spans="1:59" ht="31.5">
      <c r="A27" s="67" t="s">
        <v>646</v>
      </c>
      <c r="B27" s="148" t="s">
        <v>647</v>
      </c>
      <c r="C27" s="241" t="s">
        <v>700</v>
      </c>
      <c r="D27" s="241">
        <v>0</v>
      </c>
      <c r="E27" s="241">
        <v>0</v>
      </c>
      <c r="F27" s="241">
        <v>0</v>
      </c>
      <c r="G27" s="241">
        <v>0</v>
      </c>
      <c r="H27" s="241">
        <v>0</v>
      </c>
      <c r="I27" s="241">
        <v>0</v>
      </c>
      <c r="J27" s="241">
        <v>0</v>
      </c>
      <c r="K27" s="241">
        <v>0</v>
      </c>
      <c r="L27" s="241">
        <v>0</v>
      </c>
      <c r="M27" s="241">
        <v>0</v>
      </c>
      <c r="N27" s="241">
        <v>0</v>
      </c>
      <c r="O27" s="241">
        <v>0</v>
      </c>
      <c r="P27" s="241">
        <v>0</v>
      </c>
      <c r="Q27" s="241">
        <v>0</v>
      </c>
      <c r="R27" s="241">
        <v>0</v>
      </c>
      <c r="S27" s="241">
        <v>0</v>
      </c>
      <c r="T27" s="241">
        <v>0</v>
      </c>
      <c r="U27" s="241">
        <v>0</v>
      </c>
      <c r="V27" s="241">
        <v>0</v>
      </c>
      <c r="W27" s="241">
        <v>0</v>
      </c>
      <c r="X27" s="241">
        <v>0</v>
      </c>
      <c r="Y27" s="241">
        <v>0</v>
      </c>
      <c r="Z27" s="241">
        <v>0</v>
      </c>
      <c r="AA27" s="241">
        <v>0</v>
      </c>
      <c r="AB27" s="241">
        <v>0</v>
      </c>
      <c r="AC27" s="241">
        <v>0</v>
      </c>
      <c r="AD27" s="241">
        <v>0</v>
      </c>
      <c r="AE27" s="241">
        <v>0</v>
      </c>
      <c r="AF27" s="241">
        <v>0</v>
      </c>
      <c r="AG27" s="241">
        <v>0</v>
      </c>
      <c r="AH27" s="241">
        <v>0</v>
      </c>
      <c r="AI27" s="241">
        <v>0</v>
      </c>
      <c r="AJ27" s="241">
        <v>0</v>
      </c>
      <c r="AK27" s="241">
        <v>0</v>
      </c>
      <c r="AL27" s="241">
        <v>0</v>
      </c>
      <c r="AM27" s="241">
        <v>0</v>
      </c>
      <c r="AN27" s="241">
        <v>0</v>
      </c>
      <c r="AO27" s="241">
        <v>0</v>
      </c>
      <c r="AP27" s="241">
        <v>0</v>
      </c>
      <c r="AQ27" s="241">
        <v>0</v>
      </c>
      <c r="AR27" s="241">
        <v>0</v>
      </c>
      <c r="AS27" s="241">
        <v>0</v>
      </c>
      <c r="AT27" s="241">
        <v>0</v>
      </c>
      <c r="AU27" s="241">
        <v>0</v>
      </c>
      <c r="AV27" s="241">
        <v>0</v>
      </c>
      <c r="AW27" s="241">
        <v>0</v>
      </c>
      <c r="AX27" s="241">
        <v>0</v>
      </c>
      <c r="AY27" s="241">
        <v>0</v>
      </c>
      <c r="AZ27" s="241">
        <v>0</v>
      </c>
      <c r="BA27" s="241">
        <v>0</v>
      </c>
      <c r="BB27" s="241">
        <v>0</v>
      </c>
      <c r="BC27" s="241">
        <v>0</v>
      </c>
      <c r="BD27" s="241">
        <v>0</v>
      </c>
      <c r="BE27" s="241">
        <v>0</v>
      </c>
      <c r="BF27" s="241">
        <v>0</v>
      </c>
      <c r="BG27" s="241">
        <v>0</v>
      </c>
    </row>
    <row r="28" spans="1:59" s="189" customFormat="1" ht="27" customHeight="1">
      <c r="A28" s="165" t="s">
        <v>511</v>
      </c>
      <c r="B28" s="166" t="s">
        <v>808</v>
      </c>
      <c r="C28" s="194" t="s">
        <v>700</v>
      </c>
      <c r="D28" s="194">
        <f>D49</f>
        <v>0</v>
      </c>
      <c r="E28" s="194">
        <f t="shared" ref="E28:BG28" si="2">E49</f>
        <v>0</v>
      </c>
      <c r="F28" s="194">
        <f t="shared" si="2"/>
        <v>0</v>
      </c>
      <c r="G28" s="194">
        <f t="shared" si="2"/>
        <v>0</v>
      </c>
      <c r="H28" s="194">
        <f t="shared" si="2"/>
        <v>0</v>
      </c>
      <c r="I28" s="194">
        <f t="shared" si="2"/>
        <v>0</v>
      </c>
      <c r="J28" s="194">
        <f t="shared" si="2"/>
        <v>0</v>
      </c>
      <c r="K28" s="194">
        <f t="shared" si="2"/>
        <v>0</v>
      </c>
      <c r="L28" s="194">
        <f t="shared" si="2"/>
        <v>0</v>
      </c>
      <c r="M28" s="194">
        <f t="shared" si="2"/>
        <v>0</v>
      </c>
      <c r="N28" s="194">
        <f t="shared" si="2"/>
        <v>0</v>
      </c>
      <c r="O28" s="194">
        <f t="shared" si="2"/>
        <v>0</v>
      </c>
      <c r="P28" s="194">
        <f t="shared" si="2"/>
        <v>0</v>
      </c>
      <c r="Q28" s="194">
        <f t="shared" si="2"/>
        <v>0</v>
      </c>
      <c r="R28" s="194">
        <f t="shared" si="2"/>
        <v>0</v>
      </c>
      <c r="S28" s="194">
        <f t="shared" si="2"/>
        <v>0</v>
      </c>
      <c r="T28" s="194">
        <f t="shared" si="2"/>
        <v>2.81</v>
      </c>
      <c r="U28" s="194">
        <f t="shared" si="2"/>
        <v>2.81</v>
      </c>
      <c r="V28" s="194">
        <f t="shared" si="2"/>
        <v>0</v>
      </c>
      <c r="W28" s="194">
        <f t="shared" si="2"/>
        <v>0</v>
      </c>
      <c r="X28" s="194">
        <f t="shared" si="2"/>
        <v>2.2999999999999998</v>
      </c>
      <c r="Y28" s="194">
        <f t="shared" si="2"/>
        <v>2.2999999999999998</v>
      </c>
      <c r="Z28" s="194">
        <f t="shared" si="2"/>
        <v>0</v>
      </c>
      <c r="AA28" s="194">
        <f t="shared" si="2"/>
        <v>0</v>
      </c>
      <c r="AB28" s="194">
        <f t="shared" si="2"/>
        <v>40.129999999999995</v>
      </c>
      <c r="AC28" s="194">
        <f t="shared" si="2"/>
        <v>40.129999999999995</v>
      </c>
      <c r="AD28" s="194">
        <f t="shared" si="2"/>
        <v>0</v>
      </c>
      <c r="AE28" s="194">
        <f t="shared" si="2"/>
        <v>0</v>
      </c>
      <c r="AF28" s="194">
        <f t="shared" si="2"/>
        <v>0</v>
      </c>
      <c r="AG28" s="194">
        <f t="shared" si="2"/>
        <v>0</v>
      </c>
      <c r="AH28" s="194">
        <f t="shared" si="2"/>
        <v>0</v>
      </c>
      <c r="AI28" s="194">
        <f t="shared" si="2"/>
        <v>0</v>
      </c>
      <c r="AJ28" s="194">
        <f t="shared" si="2"/>
        <v>0</v>
      </c>
      <c r="AK28" s="194">
        <f t="shared" si="2"/>
        <v>0</v>
      </c>
      <c r="AL28" s="194">
        <f t="shared" si="2"/>
        <v>0</v>
      </c>
      <c r="AM28" s="194">
        <f t="shared" si="2"/>
        <v>0</v>
      </c>
      <c r="AN28" s="194">
        <f t="shared" si="2"/>
        <v>0</v>
      </c>
      <c r="AO28" s="194">
        <f t="shared" si="2"/>
        <v>0</v>
      </c>
      <c r="AP28" s="194">
        <f t="shared" si="2"/>
        <v>0</v>
      </c>
      <c r="AQ28" s="194">
        <f t="shared" si="2"/>
        <v>0</v>
      </c>
      <c r="AR28" s="194">
        <f t="shared" si="2"/>
        <v>0</v>
      </c>
      <c r="AS28" s="194">
        <f t="shared" si="2"/>
        <v>0</v>
      </c>
      <c r="AT28" s="194">
        <f t="shared" si="2"/>
        <v>0</v>
      </c>
      <c r="AU28" s="194">
        <f t="shared" si="2"/>
        <v>0</v>
      </c>
      <c r="AV28" s="194">
        <f t="shared" si="2"/>
        <v>0</v>
      </c>
      <c r="AW28" s="194">
        <f t="shared" si="2"/>
        <v>0</v>
      </c>
      <c r="AX28" s="194">
        <f t="shared" si="2"/>
        <v>0</v>
      </c>
      <c r="AY28" s="194">
        <f t="shared" si="2"/>
        <v>0</v>
      </c>
      <c r="AZ28" s="194">
        <f t="shared" si="2"/>
        <v>0</v>
      </c>
      <c r="BA28" s="194">
        <f t="shared" si="2"/>
        <v>0</v>
      </c>
      <c r="BB28" s="194">
        <f t="shared" si="2"/>
        <v>0</v>
      </c>
      <c r="BC28" s="194">
        <f t="shared" si="2"/>
        <v>0</v>
      </c>
      <c r="BD28" s="194">
        <f t="shared" si="2"/>
        <v>0</v>
      </c>
      <c r="BE28" s="194">
        <f t="shared" si="2"/>
        <v>0</v>
      </c>
      <c r="BF28" s="194">
        <f t="shared" si="2"/>
        <v>0</v>
      </c>
      <c r="BG28" s="194">
        <f t="shared" si="2"/>
        <v>0</v>
      </c>
    </row>
    <row r="29" spans="1:59" ht="31.5">
      <c r="A29" s="67" t="s">
        <v>512</v>
      </c>
      <c r="B29" s="113" t="s">
        <v>648</v>
      </c>
      <c r="C29" s="241" t="s">
        <v>700</v>
      </c>
      <c r="D29" s="241">
        <v>0</v>
      </c>
      <c r="E29" s="241">
        <v>0</v>
      </c>
      <c r="F29" s="241">
        <v>0</v>
      </c>
      <c r="G29" s="241">
        <v>0</v>
      </c>
      <c r="H29" s="241">
        <v>0</v>
      </c>
      <c r="I29" s="241">
        <v>0</v>
      </c>
      <c r="J29" s="241">
        <v>0</v>
      </c>
      <c r="K29" s="241">
        <v>0</v>
      </c>
      <c r="L29" s="241">
        <v>0</v>
      </c>
      <c r="M29" s="241">
        <v>0</v>
      </c>
      <c r="N29" s="241">
        <v>0</v>
      </c>
      <c r="O29" s="241">
        <v>0</v>
      </c>
      <c r="P29" s="241">
        <v>0</v>
      </c>
      <c r="Q29" s="241">
        <v>0</v>
      </c>
      <c r="R29" s="241">
        <v>0</v>
      </c>
      <c r="S29" s="241">
        <v>0</v>
      </c>
      <c r="T29" s="241">
        <v>0</v>
      </c>
      <c r="U29" s="241">
        <v>0</v>
      </c>
      <c r="V29" s="241">
        <v>0</v>
      </c>
      <c r="W29" s="241">
        <v>0</v>
      </c>
      <c r="X29" s="241">
        <v>0</v>
      </c>
      <c r="Y29" s="241">
        <v>0</v>
      </c>
      <c r="Z29" s="241">
        <v>0</v>
      </c>
      <c r="AA29" s="241">
        <v>0</v>
      </c>
      <c r="AB29" s="241">
        <v>0</v>
      </c>
      <c r="AC29" s="241">
        <v>0</v>
      </c>
      <c r="AD29" s="241">
        <v>0</v>
      </c>
      <c r="AE29" s="241">
        <v>0</v>
      </c>
      <c r="AF29" s="241">
        <v>0</v>
      </c>
      <c r="AG29" s="241">
        <v>0</v>
      </c>
      <c r="AH29" s="241">
        <v>0</v>
      </c>
      <c r="AI29" s="241">
        <v>0</v>
      </c>
      <c r="AJ29" s="241">
        <v>0</v>
      </c>
      <c r="AK29" s="241">
        <v>0</v>
      </c>
      <c r="AL29" s="241">
        <v>0</v>
      </c>
      <c r="AM29" s="241">
        <v>0</v>
      </c>
      <c r="AN29" s="241">
        <v>0</v>
      </c>
      <c r="AO29" s="241">
        <v>0</v>
      </c>
      <c r="AP29" s="241">
        <v>0</v>
      </c>
      <c r="AQ29" s="241">
        <v>0</v>
      </c>
      <c r="AR29" s="241">
        <v>0</v>
      </c>
      <c r="AS29" s="241">
        <v>0</v>
      </c>
      <c r="AT29" s="241">
        <v>0</v>
      </c>
      <c r="AU29" s="241">
        <v>0</v>
      </c>
      <c r="AV29" s="241">
        <v>0</v>
      </c>
      <c r="AW29" s="241">
        <v>0</v>
      </c>
      <c r="AX29" s="241">
        <v>0</v>
      </c>
      <c r="AY29" s="241">
        <v>0</v>
      </c>
      <c r="AZ29" s="241">
        <v>0</v>
      </c>
      <c r="BA29" s="241">
        <v>0</v>
      </c>
      <c r="BB29" s="241">
        <v>0</v>
      </c>
      <c r="BC29" s="241">
        <v>0</v>
      </c>
      <c r="BD29" s="241">
        <v>0</v>
      </c>
      <c r="BE29" s="241">
        <v>0</v>
      </c>
      <c r="BF29" s="241">
        <v>0</v>
      </c>
      <c r="BG29" s="241">
        <v>0</v>
      </c>
    </row>
    <row r="30" spans="1:59" ht="47.25">
      <c r="A30" s="67" t="s">
        <v>514</v>
      </c>
      <c r="B30" s="113" t="s">
        <v>649</v>
      </c>
      <c r="C30" s="241" t="s">
        <v>700</v>
      </c>
      <c r="D30" s="241">
        <v>0</v>
      </c>
      <c r="E30" s="241">
        <v>0</v>
      </c>
      <c r="F30" s="241">
        <v>0</v>
      </c>
      <c r="G30" s="241">
        <v>0</v>
      </c>
      <c r="H30" s="241">
        <v>0</v>
      </c>
      <c r="I30" s="241">
        <v>0</v>
      </c>
      <c r="J30" s="241">
        <v>0</v>
      </c>
      <c r="K30" s="241">
        <v>0</v>
      </c>
      <c r="L30" s="241">
        <v>0</v>
      </c>
      <c r="M30" s="241">
        <v>0</v>
      </c>
      <c r="N30" s="241">
        <v>0</v>
      </c>
      <c r="O30" s="241">
        <v>0</v>
      </c>
      <c r="P30" s="241">
        <v>0</v>
      </c>
      <c r="Q30" s="241">
        <v>0</v>
      </c>
      <c r="R30" s="241">
        <v>0</v>
      </c>
      <c r="S30" s="241">
        <v>0</v>
      </c>
      <c r="T30" s="241">
        <v>0</v>
      </c>
      <c r="U30" s="241">
        <v>0</v>
      </c>
      <c r="V30" s="241">
        <v>0</v>
      </c>
      <c r="W30" s="241">
        <v>0</v>
      </c>
      <c r="X30" s="241">
        <v>0</v>
      </c>
      <c r="Y30" s="241">
        <v>0</v>
      </c>
      <c r="Z30" s="241">
        <v>0</v>
      </c>
      <c r="AA30" s="241">
        <v>0</v>
      </c>
      <c r="AB30" s="241">
        <v>0</v>
      </c>
      <c r="AC30" s="241">
        <v>0</v>
      </c>
      <c r="AD30" s="241">
        <v>0</v>
      </c>
      <c r="AE30" s="241">
        <v>0</v>
      </c>
      <c r="AF30" s="241">
        <v>0</v>
      </c>
      <c r="AG30" s="241">
        <v>0</v>
      </c>
      <c r="AH30" s="241">
        <v>0</v>
      </c>
      <c r="AI30" s="241">
        <v>0</v>
      </c>
      <c r="AJ30" s="241">
        <v>0</v>
      </c>
      <c r="AK30" s="241">
        <v>0</v>
      </c>
      <c r="AL30" s="241">
        <v>0</v>
      </c>
      <c r="AM30" s="241">
        <v>0</v>
      </c>
      <c r="AN30" s="241">
        <v>0</v>
      </c>
      <c r="AO30" s="241">
        <v>0</v>
      </c>
      <c r="AP30" s="241">
        <v>0</v>
      </c>
      <c r="AQ30" s="241">
        <v>0</v>
      </c>
      <c r="AR30" s="241">
        <v>0</v>
      </c>
      <c r="AS30" s="241">
        <v>0</v>
      </c>
      <c r="AT30" s="241">
        <v>0</v>
      </c>
      <c r="AU30" s="241">
        <v>0</v>
      </c>
      <c r="AV30" s="241">
        <v>0</v>
      </c>
      <c r="AW30" s="241">
        <v>0</v>
      </c>
      <c r="AX30" s="241">
        <v>0</v>
      </c>
      <c r="AY30" s="241">
        <v>0</v>
      </c>
      <c r="AZ30" s="241">
        <v>0</v>
      </c>
      <c r="BA30" s="241">
        <v>0</v>
      </c>
      <c r="BB30" s="241">
        <v>0</v>
      </c>
      <c r="BC30" s="241">
        <v>0</v>
      </c>
      <c r="BD30" s="241">
        <v>0</v>
      </c>
      <c r="BE30" s="241">
        <v>0</v>
      </c>
      <c r="BF30" s="241">
        <v>0</v>
      </c>
      <c r="BG30" s="241">
        <v>0</v>
      </c>
    </row>
    <row r="31" spans="1:59" ht="78.75">
      <c r="A31" s="67" t="s">
        <v>537</v>
      </c>
      <c r="B31" s="113" t="s">
        <v>650</v>
      </c>
      <c r="C31" s="241" t="s">
        <v>700</v>
      </c>
      <c r="D31" s="241">
        <v>0</v>
      </c>
      <c r="E31" s="241">
        <v>0</v>
      </c>
      <c r="F31" s="241">
        <v>0</v>
      </c>
      <c r="G31" s="241">
        <v>0</v>
      </c>
      <c r="H31" s="241">
        <v>0</v>
      </c>
      <c r="I31" s="241">
        <v>0</v>
      </c>
      <c r="J31" s="241">
        <v>0</v>
      </c>
      <c r="K31" s="241">
        <v>0</v>
      </c>
      <c r="L31" s="241">
        <v>0</v>
      </c>
      <c r="M31" s="241">
        <v>0</v>
      </c>
      <c r="N31" s="241">
        <v>0</v>
      </c>
      <c r="O31" s="241">
        <v>0</v>
      </c>
      <c r="P31" s="241">
        <v>0</v>
      </c>
      <c r="Q31" s="241">
        <v>0</v>
      </c>
      <c r="R31" s="241">
        <v>0</v>
      </c>
      <c r="S31" s="241">
        <v>0</v>
      </c>
      <c r="T31" s="241">
        <v>0</v>
      </c>
      <c r="U31" s="241">
        <v>0</v>
      </c>
      <c r="V31" s="241">
        <v>0</v>
      </c>
      <c r="W31" s="241">
        <v>0</v>
      </c>
      <c r="X31" s="241">
        <v>0</v>
      </c>
      <c r="Y31" s="241">
        <v>0</v>
      </c>
      <c r="Z31" s="241">
        <v>0</v>
      </c>
      <c r="AA31" s="241">
        <v>0</v>
      </c>
      <c r="AB31" s="241">
        <v>0</v>
      </c>
      <c r="AC31" s="241">
        <v>0</v>
      </c>
      <c r="AD31" s="241">
        <v>0</v>
      </c>
      <c r="AE31" s="241">
        <v>0</v>
      </c>
      <c r="AF31" s="241">
        <v>0</v>
      </c>
      <c r="AG31" s="241">
        <v>0</v>
      </c>
      <c r="AH31" s="241">
        <v>0</v>
      </c>
      <c r="AI31" s="241">
        <v>0</v>
      </c>
      <c r="AJ31" s="241">
        <v>0</v>
      </c>
      <c r="AK31" s="241">
        <v>0</v>
      </c>
      <c r="AL31" s="241">
        <v>0</v>
      </c>
      <c r="AM31" s="241">
        <v>0</v>
      </c>
      <c r="AN31" s="241">
        <v>0</v>
      </c>
      <c r="AO31" s="241">
        <v>0</v>
      </c>
      <c r="AP31" s="241">
        <v>0</v>
      </c>
      <c r="AQ31" s="241">
        <v>0</v>
      </c>
      <c r="AR31" s="241">
        <v>0</v>
      </c>
      <c r="AS31" s="241">
        <v>0</v>
      </c>
      <c r="AT31" s="241">
        <v>0</v>
      </c>
      <c r="AU31" s="241">
        <v>0</v>
      </c>
      <c r="AV31" s="241">
        <v>0</v>
      </c>
      <c r="AW31" s="241">
        <v>0</v>
      </c>
      <c r="AX31" s="241">
        <v>0</v>
      </c>
      <c r="AY31" s="241">
        <v>0</v>
      </c>
      <c r="AZ31" s="241">
        <v>0</v>
      </c>
      <c r="BA31" s="241">
        <v>0</v>
      </c>
      <c r="BB31" s="241">
        <v>0</v>
      </c>
      <c r="BC31" s="241">
        <v>0</v>
      </c>
      <c r="BD31" s="241">
        <v>0</v>
      </c>
      <c r="BE31" s="241">
        <v>0</v>
      </c>
      <c r="BF31" s="241">
        <v>0</v>
      </c>
      <c r="BG31" s="241">
        <v>0</v>
      </c>
    </row>
    <row r="32" spans="1:59" ht="78.75">
      <c r="A32" s="67" t="s">
        <v>538</v>
      </c>
      <c r="B32" s="113" t="s">
        <v>651</v>
      </c>
      <c r="C32" s="241" t="s">
        <v>700</v>
      </c>
      <c r="D32" s="241">
        <v>0</v>
      </c>
      <c r="E32" s="241">
        <v>0</v>
      </c>
      <c r="F32" s="241">
        <v>0</v>
      </c>
      <c r="G32" s="241">
        <v>0</v>
      </c>
      <c r="H32" s="241">
        <v>0</v>
      </c>
      <c r="I32" s="241">
        <v>0</v>
      </c>
      <c r="J32" s="241">
        <v>0</v>
      </c>
      <c r="K32" s="241">
        <v>0</v>
      </c>
      <c r="L32" s="241">
        <v>0</v>
      </c>
      <c r="M32" s="241">
        <v>0</v>
      </c>
      <c r="N32" s="241">
        <v>0</v>
      </c>
      <c r="O32" s="241">
        <v>0</v>
      </c>
      <c r="P32" s="241">
        <v>0</v>
      </c>
      <c r="Q32" s="241">
        <v>0</v>
      </c>
      <c r="R32" s="241">
        <v>0</v>
      </c>
      <c r="S32" s="241">
        <v>0</v>
      </c>
      <c r="T32" s="241">
        <v>0</v>
      </c>
      <c r="U32" s="241">
        <v>0</v>
      </c>
      <c r="V32" s="241">
        <v>0</v>
      </c>
      <c r="W32" s="241">
        <v>0</v>
      </c>
      <c r="X32" s="241">
        <v>0</v>
      </c>
      <c r="Y32" s="241">
        <v>0</v>
      </c>
      <c r="Z32" s="241">
        <v>0</v>
      </c>
      <c r="AA32" s="241">
        <v>0</v>
      </c>
      <c r="AB32" s="241">
        <v>0</v>
      </c>
      <c r="AC32" s="241">
        <v>0</v>
      </c>
      <c r="AD32" s="241">
        <v>0</v>
      </c>
      <c r="AE32" s="241">
        <v>0</v>
      </c>
      <c r="AF32" s="241">
        <v>0</v>
      </c>
      <c r="AG32" s="241">
        <v>0</v>
      </c>
      <c r="AH32" s="241">
        <v>0</v>
      </c>
      <c r="AI32" s="241">
        <v>0</v>
      </c>
      <c r="AJ32" s="241">
        <v>0</v>
      </c>
      <c r="AK32" s="241">
        <v>0</v>
      </c>
      <c r="AL32" s="241">
        <v>0</v>
      </c>
      <c r="AM32" s="241">
        <v>0</v>
      </c>
      <c r="AN32" s="241">
        <v>0</v>
      </c>
      <c r="AO32" s="241">
        <v>0</v>
      </c>
      <c r="AP32" s="241">
        <v>0</v>
      </c>
      <c r="AQ32" s="241">
        <v>0</v>
      </c>
      <c r="AR32" s="241">
        <v>0</v>
      </c>
      <c r="AS32" s="241">
        <v>0</v>
      </c>
      <c r="AT32" s="241">
        <v>0</v>
      </c>
      <c r="AU32" s="241">
        <v>0</v>
      </c>
      <c r="AV32" s="241">
        <v>0</v>
      </c>
      <c r="AW32" s="241">
        <v>0</v>
      </c>
      <c r="AX32" s="241">
        <v>0</v>
      </c>
      <c r="AY32" s="241">
        <v>0</v>
      </c>
      <c r="AZ32" s="241">
        <v>0</v>
      </c>
      <c r="BA32" s="241">
        <v>0</v>
      </c>
      <c r="BB32" s="241">
        <v>0</v>
      </c>
      <c r="BC32" s="241">
        <v>0</v>
      </c>
      <c r="BD32" s="241">
        <v>0</v>
      </c>
      <c r="BE32" s="241">
        <v>0</v>
      </c>
      <c r="BF32" s="241">
        <v>0</v>
      </c>
      <c r="BG32" s="241">
        <v>0</v>
      </c>
    </row>
    <row r="33" spans="1:59" ht="63">
      <c r="A33" s="67" t="s">
        <v>539</v>
      </c>
      <c r="B33" s="113" t="s">
        <v>652</v>
      </c>
      <c r="C33" s="241" t="s">
        <v>700</v>
      </c>
      <c r="D33" s="241">
        <v>0</v>
      </c>
      <c r="E33" s="241">
        <v>0</v>
      </c>
      <c r="F33" s="241">
        <v>0</v>
      </c>
      <c r="G33" s="241">
        <v>0</v>
      </c>
      <c r="H33" s="241">
        <v>0</v>
      </c>
      <c r="I33" s="241">
        <v>0</v>
      </c>
      <c r="J33" s="241">
        <v>0</v>
      </c>
      <c r="K33" s="241">
        <v>0</v>
      </c>
      <c r="L33" s="241">
        <v>0</v>
      </c>
      <c r="M33" s="241">
        <v>0</v>
      </c>
      <c r="N33" s="241">
        <v>0</v>
      </c>
      <c r="O33" s="241">
        <v>0</v>
      </c>
      <c r="P33" s="241">
        <v>0</v>
      </c>
      <c r="Q33" s="241">
        <v>0</v>
      </c>
      <c r="R33" s="241">
        <v>0</v>
      </c>
      <c r="S33" s="241">
        <v>0</v>
      </c>
      <c r="T33" s="241">
        <v>0</v>
      </c>
      <c r="U33" s="241">
        <v>0</v>
      </c>
      <c r="V33" s="241">
        <v>0</v>
      </c>
      <c r="W33" s="241">
        <v>0</v>
      </c>
      <c r="X33" s="241">
        <v>0</v>
      </c>
      <c r="Y33" s="241">
        <v>0</v>
      </c>
      <c r="Z33" s="241">
        <v>0</v>
      </c>
      <c r="AA33" s="241">
        <v>0</v>
      </c>
      <c r="AB33" s="241">
        <v>0</v>
      </c>
      <c r="AC33" s="241">
        <v>0</v>
      </c>
      <c r="AD33" s="241">
        <v>0</v>
      </c>
      <c r="AE33" s="241">
        <v>0</v>
      </c>
      <c r="AF33" s="241">
        <v>0</v>
      </c>
      <c r="AG33" s="241">
        <v>0</v>
      </c>
      <c r="AH33" s="241">
        <v>0</v>
      </c>
      <c r="AI33" s="241">
        <v>0</v>
      </c>
      <c r="AJ33" s="241">
        <v>0</v>
      </c>
      <c r="AK33" s="241">
        <v>0</v>
      </c>
      <c r="AL33" s="241">
        <v>0</v>
      </c>
      <c r="AM33" s="241">
        <v>0</v>
      </c>
      <c r="AN33" s="241">
        <v>0</v>
      </c>
      <c r="AO33" s="241">
        <v>0</v>
      </c>
      <c r="AP33" s="241">
        <v>0</v>
      </c>
      <c r="AQ33" s="241">
        <v>0</v>
      </c>
      <c r="AR33" s="241">
        <v>0</v>
      </c>
      <c r="AS33" s="241">
        <v>0</v>
      </c>
      <c r="AT33" s="241">
        <v>0</v>
      </c>
      <c r="AU33" s="241">
        <v>0</v>
      </c>
      <c r="AV33" s="241">
        <v>0</v>
      </c>
      <c r="AW33" s="241">
        <v>0</v>
      </c>
      <c r="AX33" s="241">
        <v>0</v>
      </c>
      <c r="AY33" s="241">
        <v>0</v>
      </c>
      <c r="AZ33" s="241">
        <v>0</v>
      </c>
      <c r="BA33" s="241">
        <v>0</v>
      </c>
      <c r="BB33" s="241">
        <v>0</v>
      </c>
      <c r="BC33" s="241">
        <v>0</v>
      </c>
      <c r="BD33" s="241">
        <v>0</v>
      </c>
      <c r="BE33" s="241">
        <v>0</v>
      </c>
      <c r="BF33" s="241">
        <v>0</v>
      </c>
      <c r="BG33" s="241">
        <v>0</v>
      </c>
    </row>
    <row r="34" spans="1:59" ht="47.25">
      <c r="A34" s="67" t="s">
        <v>515</v>
      </c>
      <c r="B34" s="113" t="s">
        <v>653</v>
      </c>
      <c r="C34" s="241" t="s">
        <v>700</v>
      </c>
      <c r="D34" s="241">
        <v>0</v>
      </c>
      <c r="E34" s="241">
        <v>0</v>
      </c>
      <c r="F34" s="241">
        <v>0</v>
      </c>
      <c r="G34" s="241">
        <v>0</v>
      </c>
      <c r="H34" s="241">
        <v>0</v>
      </c>
      <c r="I34" s="241">
        <v>0</v>
      </c>
      <c r="J34" s="241">
        <v>0</v>
      </c>
      <c r="K34" s="241">
        <v>0</v>
      </c>
      <c r="L34" s="241">
        <v>0</v>
      </c>
      <c r="M34" s="241">
        <v>0</v>
      </c>
      <c r="N34" s="241">
        <v>0</v>
      </c>
      <c r="O34" s="241">
        <v>0</v>
      </c>
      <c r="P34" s="241">
        <v>0</v>
      </c>
      <c r="Q34" s="241">
        <v>0</v>
      </c>
      <c r="R34" s="241">
        <v>0</v>
      </c>
      <c r="S34" s="241">
        <v>0</v>
      </c>
      <c r="T34" s="241">
        <v>0</v>
      </c>
      <c r="U34" s="241">
        <v>0</v>
      </c>
      <c r="V34" s="241">
        <v>0</v>
      </c>
      <c r="W34" s="241">
        <v>0</v>
      </c>
      <c r="X34" s="241">
        <v>0</v>
      </c>
      <c r="Y34" s="241">
        <v>0</v>
      </c>
      <c r="Z34" s="241">
        <v>0</v>
      </c>
      <c r="AA34" s="241">
        <v>0</v>
      </c>
      <c r="AB34" s="241">
        <v>0</v>
      </c>
      <c r="AC34" s="241">
        <v>0</v>
      </c>
      <c r="AD34" s="241">
        <v>0</v>
      </c>
      <c r="AE34" s="241">
        <v>0</v>
      </c>
      <c r="AF34" s="241">
        <v>0</v>
      </c>
      <c r="AG34" s="241">
        <v>0</v>
      </c>
      <c r="AH34" s="241">
        <v>0</v>
      </c>
      <c r="AI34" s="241">
        <v>0</v>
      </c>
      <c r="AJ34" s="241">
        <v>0</v>
      </c>
      <c r="AK34" s="241">
        <v>0</v>
      </c>
      <c r="AL34" s="241">
        <v>0</v>
      </c>
      <c r="AM34" s="241">
        <v>0</v>
      </c>
      <c r="AN34" s="241">
        <v>0</v>
      </c>
      <c r="AO34" s="241">
        <v>0</v>
      </c>
      <c r="AP34" s="241">
        <v>0</v>
      </c>
      <c r="AQ34" s="241">
        <v>0</v>
      </c>
      <c r="AR34" s="241">
        <v>0</v>
      </c>
      <c r="AS34" s="241">
        <v>0</v>
      </c>
      <c r="AT34" s="241">
        <v>0</v>
      </c>
      <c r="AU34" s="241">
        <v>0</v>
      </c>
      <c r="AV34" s="241">
        <v>0</v>
      </c>
      <c r="AW34" s="241">
        <v>0</v>
      </c>
      <c r="AX34" s="241">
        <v>0</v>
      </c>
      <c r="AY34" s="241">
        <v>0</v>
      </c>
      <c r="AZ34" s="241">
        <v>0</v>
      </c>
      <c r="BA34" s="241">
        <v>0</v>
      </c>
      <c r="BB34" s="241">
        <v>0</v>
      </c>
      <c r="BC34" s="241">
        <v>0</v>
      </c>
      <c r="BD34" s="241">
        <v>0</v>
      </c>
      <c r="BE34" s="241">
        <v>0</v>
      </c>
      <c r="BF34" s="241">
        <v>0</v>
      </c>
      <c r="BG34" s="241">
        <v>0</v>
      </c>
    </row>
    <row r="35" spans="1:59" ht="78.75">
      <c r="A35" s="67" t="s">
        <v>541</v>
      </c>
      <c r="B35" s="113" t="s">
        <v>654</v>
      </c>
      <c r="C35" s="241" t="s">
        <v>700</v>
      </c>
      <c r="D35" s="241">
        <v>0</v>
      </c>
      <c r="E35" s="241">
        <v>0</v>
      </c>
      <c r="F35" s="241">
        <v>0</v>
      </c>
      <c r="G35" s="241">
        <v>0</v>
      </c>
      <c r="H35" s="241">
        <v>0</v>
      </c>
      <c r="I35" s="241">
        <v>0</v>
      </c>
      <c r="J35" s="241">
        <v>0</v>
      </c>
      <c r="K35" s="241">
        <v>0</v>
      </c>
      <c r="L35" s="241">
        <v>0</v>
      </c>
      <c r="M35" s="241">
        <v>0</v>
      </c>
      <c r="N35" s="241">
        <v>0</v>
      </c>
      <c r="O35" s="241">
        <v>0</v>
      </c>
      <c r="P35" s="241">
        <v>0</v>
      </c>
      <c r="Q35" s="241">
        <v>0</v>
      </c>
      <c r="R35" s="241">
        <v>0</v>
      </c>
      <c r="S35" s="241">
        <v>0</v>
      </c>
      <c r="T35" s="241">
        <v>0</v>
      </c>
      <c r="U35" s="241">
        <v>0</v>
      </c>
      <c r="V35" s="241">
        <v>0</v>
      </c>
      <c r="W35" s="241">
        <v>0</v>
      </c>
      <c r="X35" s="241">
        <v>0</v>
      </c>
      <c r="Y35" s="241">
        <v>0</v>
      </c>
      <c r="Z35" s="241">
        <v>0</v>
      </c>
      <c r="AA35" s="241">
        <v>0</v>
      </c>
      <c r="AB35" s="241">
        <v>0</v>
      </c>
      <c r="AC35" s="241">
        <v>0</v>
      </c>
      <c r="AD35" s="241">
        <v>0</v>
      </c>
      <c r="AE35" s="241">
        <v>0</v>
      </c>
      <c r="AF35" s="241">
        <v>0</v>
      </c>
      <c r="AG35" s="241">
        <v>0</v>
      </c>
      <c r="AH35" s="241">
        <v>0</v>
      </c>
      <c r="AI35" s="241">
        <v>0</v>
      </c>
      <c r="AJ35" s="241">
        <v>0</v>
      </c>
      <c r="AK35" s="241">
        <v>0</v>
      </c>
      <c r="AL35" s="241">
        <v>0</v>
      </c>
      <c r="AM35" s="241">
        <v>0</v>
      </c>
      <c r="AN35" s="241">
        <v>0</v>
      </c>
      <c r="AO35" s="241">
        <v>0</v>
      </c>
      <c r="AP35" s="241">
        <v>0</v>
      </c>
      <c r="AQ35" s="241">
        <v>0</v>
      </c>
      <c r="AR35" s="241">
        <v>0</v>
      </c>
      <c r="AS35" s="241">
        <v>0</v>
      </c>
      <c r="AT35" s="241">
        <v>0</v>
      </c>
      <c r="AU35" s="241">
        <v>0</v>
      </c>
      <c r="AV35" s="241">
        <v>0</v>
      </c>
      <c r="AW35" s="241">
        <v>0</v>
      </c>
      <c r="AX35" s="241">
        <v>0</v>
      </c>
      <c r="AY35" s="241">
        <v>0</v>
      </c>
      <c r="AZ35" s="241">
        <v>0</v>
      </c>
      <c r="BA35" s="241">
        <v>0</v>
      </c>
      <c r="BB35" s="241">
        <v>0</v>
      </c>
      <c r="BC35" s="241">
        <v>0</v>
      </c>
      <c r="BD35" s="241">
        <v>0</v>
      </c>
      <c r="BE35" s="241">
        <v>0</v>
      </c>
      <c r="BF35" s="241">
        <v>0</v>
      </c>
      <c r="BG35" s="241">
        <v>0</v>
      </c>
    </row>
    <row r="36" spans="1:59" ht="47.25">
      <c r="A36" s="67" t="s">
        <v>542</v>
      </c>
      <c r="B36" s="113" t="s">
        <v>655</v>
      </c>
      <c r="C36" s="241" t="s">
        <v>700</v>
      </c>
      <c r="D36" s="241">
        <v>0</v>
      </c>
      <c r="E36" s="241">
        <v>0</v>
      </c>
      <c r="F36" s="241">
        <v>0</v>
      </c>
      <c r="G36" s="241">
        <v>0</v>
      </c>
      <c r="H36" s="241">
        <v>0</v>
      </c>
      <c r="I36" s="241">
        <v>0</v>
      </c>
      <c r="J36" s="241">
        <v>0</v>
      </c>
      <c r="K36" s="241">
        <v>0</v>
      </c>
      <c r="L36" s="241">
        <v>0</v>
      </c>
      <c r="M36" s="241">
        <v>0</v>
      </c>
      <c r="N36" s="241">
        <v>0</v>
      </c>
      <c r="O36" s="241">
        <v>0</v>
      </c>
      <c r="P36" s="241">
        <v>0</v>
      </c>
      <c r="Q36" s="241">
        <v>0</v>
      </c>
      <c r="R36" s="241">
        <v>0</v>
      </c>
      <c r="S36" s="241">
        <v>0</v>
      </c>
      <c r="T36" s="241">
        <v>0</v>
      </c>
      <c r="U36" s="241">
        <v>0</v>
      </c>
      <c r="V36" s="241">
        <v>0</v>
      </c>
      <c r="W36" s="241">
        <v>0</v>
      </c>
      <c r="X36" s="241">
        <v>0</v>
      </c>
      <c r="Y36" s="241">
        <v>0</v>
      </c>
      <c r="Z36" s="241">
        <v>0</v>
      </c>
      <c r="AA36" s="241">
        <v>0</v>
      </c>
      <c r="AB36" s="241">
        <v>0</v>
      </c>
      <c r="AC36" s="241">
        <v>0</v>
      </c>
      <c r="AD36" s="241">
        <v>0</v>
      </c>
      <c r="AE36" s="241">
        <v>0</v>
      </c>
      <c r="AF36" s="241">
        <v>0</v>
      </c>
      <c r="AG36" s="241">
        <v>0</v>
      </c>
      <c r="AH36" s="241">
        <v>0</v>
      </c>
      <c r="AI36" s="241">
        <v>0</v>
      </c>
      <c r="AJ36" s="241">
        <v>0</v>
      </c>
      <c r="AK36" s="241">
        <v>0</v>
      </c>
      <c r="AL36" s="241">
        <v>0</v>
      </c>
      <c r="AM36" s="241">
        <v>0</v>
      </c>
      <c r="AN36" s="241">
        <v>0</v>
      </c>
      <c r="AO36" s="241">
        <v>0</v>
      </c>
      <c r="AP36" s="241">
        <v>0</v>
      </c>
      <c r="AQ36" s="241">
        <v>0</v>
      </c>
      <c r="AR36" s="241">
        <v>0</v>
      </c>
      <c r="AS36" s="241">
        <v>0</v>
      </c>
      <c r="AT36" s="241">
        <v>0</v>
      </c>
      <c r="AU36" s="241">
        <v>0</v>
      </c>
      <c r="AV36" s="241">
        <v>0</v>
      </c>
      <c r="AW36" s="241">
        <v>0</v>
      </c>
      <c r="AX36" s="241">
        <v>0</v>
      </c>
      <c r="AY36" s="241">
        <v>0</v>
      </c>
      <c r="AZ36" s="241">
        <v>0</v>
      </c>
      <c r="BA36" s="241">
        <v>0</v>
      </c>
      <c r="BB36" s="241">
        <v>0</v>
      </c>
      <c r="BC36" s="241">
        <v>0</v>
      </c>
      <c r="BD36" s="241">
        <v>0</v>
      </c>
      <c r="BE36" s="241">
        <v>0</v>
      </c>
      <c r="BF36" s="241">
        <v>0</v>
      </c>
      <c r="BG36" s="241">
        <v>0</v>
      </c>
    </row>
    <row r="37" spans="1:59" ht="63">
      <c r="A37" s="67" t="s">
        <v>516</v>
      </c>
      <c r="B37" s="113" t="s">
        <v>656</v>
      </c>
      <c r="C37" s="241" t="s">
        <v>700</v>
      </c>
      <c r="D37" s="241">
        <v>0</v>
      </c>
      <c r="E37" s="241">
        <v>0</v>
      </c>
      <c r="F37" s="241">
        <v>0</v>
      </c>
      <c r="G37" s="241">
        <v>0</v>
      </c>
      <c r="H37" s="241">
        <v>0</v>
      </c>
      <c r="I37" s="241">
        <v>0</v>
      </c>
      <c r="J37" s="241">
        <v>0</v>
      </c>
      <c r="K37" s="241">
        <v>0</v>
      </c>
      <c r="L37" s="241">
        <v>0</v>
      </c>
      <c r="M37" s="241">
        <v>0</v>
      </c>
      <c r="N37" s="241">
        <v>0</v>
      </c>
      <c r="O37" s="241">
        <v>0</v>
      </c>
      <c r="P37" s="241">
        <v>0</v>
      </c>
      <c r="Q37" s="241">
        <v>0</v>
      </c>
      <c r="R37" s="241">
        <v>0</v>
      </c>
      <c r="S37" s="241">
        <v>0</v>
      </c>
      <c r="T37" s="241">
        <v>0</v>
      </c>
      <c r="U37" s="241">
        <v>0</v>
      </c>
      <c r="V37" s="241">
        <v>0</v>
      </c>
      <c r="W37" s="241">
        <v>0</v>
      </c>
      <c r="X37" s="241">
        <v>0</v>
      </c>
      <c r="Y37" s="241">
        <v>0</v>
      </c>
      <c r="Z37" s="241">
        <v>0</v>
      </c>
      <c r="AA37" s="241">
        <v>0</v>
      </c>
      <c r="AB37" s="241">
        <v>0</v>
      </c>
      <c r="AC37" s="241">
        <v>0</v>
      </c>
      <c r="AD37" s="241">
        <v>0</v>
      </c>
      <c r="AE37" s="241">
        <v>0</v>
      </c>
      <c r="AF37" s="241">
        <v>0</v>
      </c>
      <c r="AG37" s="241">
        <v>0</v>
      </c>
      <c r="AH37" s="241">
        <v>0</v>
      </c>
      <c r="AI37" s="241">
        <v>0</v>
      </c>
      <c r="AJ37" s="241">
        <v>0</v>
      </c>
      <c r="AK37" s="241">
        <v>0</v>
      </c>
      <c r="AL37" s="241">
        <v>0</v>
      </c>
      <c r="AM37" s="241">
        <v>0</v>
      </c>
      <c r="AN37" s="241">
        <v>0</v>
      </c>
      <c r="AO37" s="241">
        <v>0</v>
      </c>
      <c r="AP37" s="241">
        <v>0</v>
      </c>
      <c r="AQ37" s="241">
        <v>0</v>
      </c>
      <c r="AR37" s="241">
        <v>0</v>
      </c>
      <c r="AS37" s="241">
        <v>0</v>
      </c>
      <c r="AT37" s="241">
        <v>0</v>
      </c>
      <c r="AU37" s="241">
        <v>0</v>
      </c>
      <c r="AV37" s="241">
        <v>0</v>
      </c>
      <c r="AW37" s="241">
        <v>0</v>
      </c>
      <c r="AX37" s="241">
        <v>0</v>
      </c>
      <c r="AY37" s="241">
        <v>0</v>
      </c>
      <c r="AZ37" s="241">
        <v>0</v>
      </c>
      <c r="BA37" s="241">
        <v>0</v>
      </c>
      <c r="BB37" s="241">
        <v>0</v>
      </c>
      <c r="BC37" s="241">
        <v>0</v>
      </c>
      <c r="BD37" s="241">
        <v>0</v>
      </c>
      <c r="BE37" s="241">
        <v>0</v>
      </c>
      <c r="BF37" s="241">
        <v>0</v>
      </c>
      <c r="BG37" s="241">
        <v>0</v>
      </c>
    </row>
    <row r="38" spans="1:59" ht="47.25">
      <c r="A38" s="67" t="s">
        <v>545</v>
      </c>
      <c r="B38" s="113" t="s">
        <v>657</v>
      </c>
      <c r="C38" s="241" t="s">
        <v>700</v>
      </c>
      <c r="D38" s="241">
        <v>0</v>
      </c>
      <c r="E38" s="241">
        <v>0</v>
      </c>
      <c r="F38" s="241">
        <v>0</v>
      </c>
      <c r="G38" s="241">
        <v>0</v>
      </c>
      <c r="H38" s="241">
        <v>0</v>
      </c>
      <c r="I38" s="241">
        <v>0</v>
      </c>
      <c r="J38" s="241">
        <v>0</v>
      </c>
      <c r="K38" s="241">
        <v>0</v>
      </c>
      <c r="L38" s="241">
        <v>0</v>
      </c>
      <c r="M38" s="241">
        <v>0</v>
      </c>
      <c r="N38" s="241">
        <v>0</v>
      </c>
      <c r="O38" s="241">
        <v>0</v>
      </c>
      <c r="P38" s="241">
        <v>0</v>
      </c>
      <c r="Q38" s="241">
        <v>0</v>
      </c>
      <c r="R38" s="241">
        <v>0</v>
      </c>
      <c r="S38" s="241">
        <v>0</v>
      </c>
      <c r="T38" s="241">
        <v>0</v>
      </c>
      <c r="U38" s="241">
        <v>0</v>
      </c>
      <c r="V38" s="241">
        <v>0</v>
      </c>
      <c r="W38" s="241">
        <v>0</v>
      </c>
      <c r="X38" s="241">
        <v>0</v>
      </c>
      <c r="Y38" s="241">
        <v>0</v>
      </c>
      <c r="Z38" s="241">
        <v>0</v>
      </c>
      <c r="AA38" s="241">
        <v>0</v>
      </c>
      <c r="AB38" s="241">
        <v>0</v>
      </c>
      <c r="AC38" s="241">
        <v>0</v>
      </c>
      <c r="AD38" s="241">
        <v>0</v>
      </c>
      <c r="AE38" s="241">
        <v>0</v>
      </c>
      <c r="AF38" s="241">
        <v>0</v>
      </c>
      <c r="AG38" s="241">
        <v>0</v>
      </c>
      <c r="AH38" s="241">
        <v>0</v>
      </c>
      <c r="AI38" s="241">
        <v>0</v>
      </c>
      <c r="AJ38" s="241">
        <v>0</v>
      </c>
      <c r="AK38" s="241">
        <v>0</v>
      </c>
      <c r="AL38" s="241">
        <v>0</v>
      </c>
      <c r="AM38" s="241">
        <v>0</v>
      </c>
      <c r="AN38" s="241">
        <v>0</v>
      </c>
      <c r="AO38" s="241">
        <v>0</v>
      </c>
      <c r="AP38" s="241">
        <v>0</v>
      </c>
      <c r="AQ38" s="241">
        <v>0</v>
      </c>
      <c r="AR38" s="241">
        <v>0</v>
      </c>
      <c r="AS38" s="241">
        <v>0</v>
      </c>
      <c r="AT38" s="241">
        <v>0</v>
      </c>
      <c r="AU38" s="241">
        <v>0</v>
      </c>
      <c r="AV38" s="241">
        <v>0</v>
      </c>
      <c r="AW38" s="241">
        <v>0</v>
      </c>
      <c r="AX38" s="241">
        <v>0</v>
      </c>
      <c r="AY38" s="241">
        <v>0</v>
      </c>
      <c r="AZ38" s="241">
        <v>0</v>
      </c>
      <c r="BA38" s="241">
        <v>0</v>
      </c>
      <c r="BB38" s="241">
        <v>0</v>
      </c>
      <c r="BC38" s="241">
        <v>0</v>
      </c>
      <c r="BD38" s="241">
        <v>0</v>
      </c>
      <c r="BE38" s="241">
        <v>0</v>
      </c>
      <c r="BF38" s="241">
        <v>0</v>
      </c>
      <c r="BG38" s="241">
        <v>0</v>
      </c>
    </row>
    <row r="39" spans="1:59" ht="141.75">
      <c r="A39" s="67" t="s">
        <v>545</v>
      </c>
      <c r="B39" s="113" t="s">
        <v>658</v>
      </c>
      <c r="C39" s="241" t="s">
        <v>700</v>
      </c>
      <c r="D39" s="241">
        <v>0</v>
      </c>
      <c r="E39" s="241">
        <v>0</v>
      </c>
      <c r="F39" s="241">
        <v>0</v>
      </c>
      <c r="G39" s="241">
        <v>0</v>
      </c>
      <c r="H39" s="241">
        <v>0</v>
      </c>
      <c r="I39" s="241">
        <v>0</v>
      </c>
      <c r="J39" s="241">
        <v>0</v>
      </c>
      <c r="K39" s="241">
        <v>0</v>
      </c>
      <c r="L39" s="241">
        <v>0</v>
      </c>
      <c r="M39" s="241">
        <v>0</v>
      </c>
      <c r="N39" s="241">
        <v>0</v>
      </c>
      <c r="O39" s="241">
        <v>0</v>
      </c>
      <c r="P39" s="241">
        <v>0</v>
      </c>
      <c r="Q39" s="241">
        <v>0</v>
      </c>
      <c r="R39" s="241">
        <v>0</v>
      </c>
      <c r="S39" s="241">
        <v>0</v>
      </c>
      <c r="T39" s="241">
        <v>0</v>
      </c>
      <c r="U39" s="241">
        <v>0</v>
      </c>
      <c r="V39" s="241">
        <v>0</v>
      </c>
      <c r="W39" s="241">
        <v>0</v>
      </c>
      <c r="X39" s="241">
        <v>0</v>
      </c>
      <c r="Y39" s="241">
        <v>0</v>
      </c>
      <c r="Z39" s="241">
        <v>0</v>
      </c>
      <c r="AA39" s="241">
        <v>0</v>
      </c>
      <c r="AB39" s="241">
        <v>0</v>
      </c>
      <c r="AC39" s="241">
        <v>0</v>
      </c>
      <c r="AD39" s="241">
        <v>0</v>
      </c>
      <c r="AE39" s="241">
        <v>0</v>
      </c>
      <c r="AF39" s="241">
        <v>0</v>
      </c>
      <c r="AG39" s="241">
        <v>0</v>
      </c>
      <c r="AH39" s="241">
        <v>0</v>
      </c>
      <c r="AI39" s="241">
        <v>0</v>
      </c>
      <c r="AJ39" s="241">
        <v>0</v>
      </c>
      <c r="AK39" s="241">
        <v>0</v>
      </c>
      <c r="AL39" s="241">
        <v>0</v>
      </c>
      <c r="AM39" s="241">
        <v>0</v>
      </c>
      <c r="AN39" s="241">
        <v>0</v>
      </c>
      <c r="AO39" s="241">
        <v>0</v>
      </c>
      <c r="AP39" s="241">
        <v>0</v>
      </c>
      <c r="AQ39" s="241">
        <v>0</v>
      </c>
      <c r="AR39" s="241">
        <v>0</v>
      </c>
      <c r="AS39" s="241">
        <v>0</v>
      </c>
      <c r="AT39" s="241">
        <v>0</v>
      </c>
      <c r="AU39" s="241">
        <v>0</v>
      </c>
      <c r="AV39" s="241">
        <v>0</v>
      </c>
      <c r="AW39" s="241">
        <v>0</v>
      </c>
      <c r="AX39" s="241">
        <v>0</v>
      </c>
      <c r="AY39" s="241">
        <v>0</v>
      </c>
      <c r="AZ39" s="241">
        <v>0</v>
      </c>
      <c r="BA39" s="241">
        <v>0</v>
      </c>
      <c r="BB39" s="241">
        <v>0</v>
      </c>
      <c r="BC39" s="241">
        <v>0</v>
      </c>
      <c r="BD39" s="241">
        <v>0</v>
      </c>
      <c r="BE39" s="241">
        <v>0</v>
      </c>
      <c r="BF39" s="241">
        <v>0</v>
      </c>
      <c r="BG39" s="241">
        <v>0</v>
      </c>
    </row>
    <row r="40" spans="1:59" ht="110.25">
      <c r="A40" s="67" t="s">
        <v>545</v>
      </c>
      <c r="B40" s="113" t="s">
        <v>659</v>
      </c>
      <c r="C40" s="241" t="s">
        <v>700</v>
      </c>
      <c r="D40" s="241">
        <v>0</v>
      </c>
      <c r="E40" s="241">
        <v>0</v>
      </c>
      <c r="F40" s="241">
        <v>0</v>
      </c>
      <c r="G40" s="241">
        <v>0</v>
      </c>
      <c r="H40" s="241">
        <v>0</v>
      </c>
      <c r="I40" s="241">
        <v>0</v>
      </c>
      <c r="J40" s="241">
        <v>0</v>
      </c>
      <c r="K40" s="241">
        <v>0</v>
      </c>
      <c r="L40" s="241">
        <v>0</v>
      </c>
      <c r="M40" s="241">
        <v>0</v>
      </c>
      <c r="N40" s="241">
        <v>0</v>
      </c>
      <c r="O40" s="241">
        <v>0</v>
      </c>
      <c r="P40" s="241">
        <v>0</v>
      </c>
      <c r="Q40" s="241">
        <v>0</v>
      </c>
      <c r="R40" s="241">
        <v>0</v>
      </c>
      <c r="S40" s="241">
        <v>0</v>
      </c>
      <c r="T40" s="241">
        <v>0</v>
      </c>
      <c r="U40" s="241">
        <v>0</v>
      </c>
      <c r="V40" s="241">
        <v>0</v>
      </c>
      <c r="W40" s="241">
        <v>0</v>
      </c>
      <c r="X40" s="241">
        <v>0</v>
      </c>
      <c r="Y40" s="241">
        <v>0</v>
      </c>
      <c r="Z40" s="241">
        <v>0</v>
      </c>
      <c r="AA40" s="241">
        <v>0</v>
      </c>
      <c r="AB40" s="241">
        <v>0</v>
      </c>
      <c r="AC40" s="241">
        <v>0</v>
      </c>
      <c r="AD40" s="241">
        <v>0</v>
      </c>
      <c r="AE40" s="241">
        <v>0</v>
      </c>
      <c r="AF40" s="241">
        <v>0</v>
      </c>
      <c r="AG40" s="241">
        <v>0</v>
      </c>
      <c r="AH40" s="241">
        <v>0</v>
      </c>
      <c r="AI40" s="241">
        <v>0</v>
      </c>
      <c r="AJ40" s="241">
        <v>0</v>
      </c>
      <c r="AK40" s="241">
        <v>0</v>
      </c>
      <c r="AL40" s="241">
        <v>0</v>
      </c>
      <c r="AM40" s="241">
        <v>0</v>
      </c>
      <c r="AN40" s="241">
        <v>0</v>
      </c>
      <c r="AO40" s="241">
        <v>0</v>
      </c>
      <c r="AP40" s="241">
        <v>0</v>
      </c>
      <c r="AQ40" s="241">
        <v>0</v>
      </c>
      <c r="AR40" s="241">
        <v>0</v>
      </c>
      <c r="AS40" s="241">
        <v>0</v>
      </c>
      <c r="AT40" s="241">
        <v>0</v>
      </c>
      <c r="AU40" s="241">
        <v>0</v>
      </c>
      <c r="AV40" s="241">
        <v>0</v>
      </c>
      <c r="AW40" s="241">
        <v>0</v>
      </c>
      <c r="AX40" s="241">
        <v>0</v>
      </c>
      <c r="AY40" s="241">
        <v>0</v>
      </c>
      <c r="AZ40" s="241">
        <v>0</v>
      </c>
      <c r="BA40" s="241">
        <v>0</v>
      </c>
      <c r="BB40" s="241">
        <v>0</v>
      </c>
      <c r="BC40" s="241">
        <v>0</v>
      </c>
      <c r="BD40" s="241">
        <v>0</v>
      </c>
      <c r="BE40" s="241">
        <v>0</v>
      </c>
      <c r="BF40" s="241">
        <v>0</v>
      </c>
      <c r="BG40" s="241">
        <v>0</v>
      </c>
    </row>
    <row r="41" spans="1:59" ht="126">
      <c r="A41" s="67" t="s">
        <v>545</v>
      </c>
      <c r="B41" s="113" t="s">
        <v>660</v>
      </c>
      <c r="C41" s="241" t="s">
        <v>700</v>
      </c>
      <c r="D41" s="241">
        <v>0</v>
      </c>
      <c r="E41" s="241">
        <v>0</v>
      </c>
      <c r="F41" s="241">
        <v>0</v>
      </c>
      <c r="G41" s="241">
        <v>0</v>
      </c>
      <c r="H41" s="241">
        <v>0</v>
      </c>
      <c r="I41" s="241">
        <v>0</v>
      </c>
      <c r="J41" s="241">
        <v>0</v>
      </c>
      <c r="K41" s="241">
        <v>0</v>
      </c>
      <c r="L41" s="241">
        <v>0</v>
      </c>
      <c r="M41" s="241">
        <v>0</v>
      </c>
      <c r="N41" s="241">
        <v>0</v>
      </c>
      <c r="O41" s="241">
        <v>0</v>
      </c>
      <c r="P41" s="241">
        <v>0</v>
      </c>
      <c r="Q41" s="241">
        <v>0</v>
      </c>
      <c r="R41" s="241">
        <v>0</v>
      </c>
      <c r="S41" s="241">
        <v>0</v>
      </c>
      <c r="T41" s="241">
        <v>0</v>
      </c>
      <c r="U41" s="241">
        <v>0</v>
      </c>
      <c r="V41" s="241">
        <v>0</v>
      </c>
      <c r="W41" s="241">
        <v>0</v>
      </c>
      <c r="X41" s="241">
        <v>0</v>
      </c>
      <c r="Y41" s="241">
        <v>0</v>
      </c>
      <c r="Z41" s="241">
        <v>0</v>
      </c>
      <c r="AA41" s="241">
        <v>0</v>
      </c>
      <c r="AB41" s="241">
        <v>0</v>
      </c>
      <c r="AC41" s="241">
        <v>0</v>
      </c>
      <c r="AD41" s="241">
        <v>0</v>
      </c>
      <c r="AE41" s="241">
        <v>0</v>
      </c>
      <c r="AF41" s="241">
        <v>0</v>
      </c>
      <c r="AG41" s="241">
        <v>0</v>
      </c>
      <c r="AH41" s="241">
        <v>0</v>
      </c>
      <c r="AI41" s="241">
        <v>0</v>
      </c>
      <c r="AJ41" s="241">
        <v>0</v>
      </c>
      <c r="AK41" s="241">
        <v>0</v>
      </c>
      <c r="AL41" s="241">
        <v>0</v>
      </c>
      <c r="AM41" s="241">
        <v>0</v>
      </c>
      <c r="AN41" s="241">
        <v>0</v>
      </c>
      <c r="AO41" s="241">
        <v>0</v>
      </c>
      <c r="AP41" s="241">
        <v>0</v>
      </c>
      <c r="AQ41" s="241">
        <v>0</v>
      </c>
      <c r="AR41" s="241">
        <v>0</v>
      </c>
      <c r="AS41" s="241">
        <v>0</v>
      </c>
      <c r="AT41" s="241">
        <v>0</v>
      </c>
      <c r="AU41" s="241">
        <v>0</v>
      </c>
      <c r="AV41" s="241">
        <v>0</v>
      </c>
      <c r="AW41" s="241">
        <v>0</v>
      </c>
      <c r="AX41" s="241">
        <v>0</v>
      </c>
      <c r="AY41" s="241">
        <v>0</v>
      </c>
      <c r="AZ41" s="241">
        <v>0</v>
      </c>
      <c r="BA41" s="241">
        <v>0</v>
      </c>
      <c r="BB41" s="241">
        <v>0</v>
      </c>
      <c r="BC41" s="241">
        <v>0</v>
      </c>
      <c r="BD41" s="241">
        <v>0</v>
      </c>
      <c r="BE41" s="241">
        <v>0</v>
      </c>
      <c r="BF41" s="241">
        <v>0</v>
      </c>
      <c r="BG41" s="241">
        <v>0</v>
      </c>
    </row>
    <row r="42" spans="1:59" ht="47.25">
      <c r="A42" s="67" t="s">
        <v>546</v>
      </c>
      <c r="B42" s="113" t="s">
        <v>657</v>
      </c>
      <c r="C42" s="241" t="s">
        <v>700</v>
      </c>
      <c r="D42" s="241">
        <v>0</v>
      </c>
      <c r="E42" s="241">
        <v>0</v>
      </c>
      <c r="F42" s="241">
        <v>0</v>
      </c>
      <c r="G42" s="241">
        <v>0</v>
      </c>
      <c r="H42" s="241">
        <v>0</v>
      </c>
      <c r="I42" s="241">
        <v>0</v>
      </c>
      <c r="J42" s="241">
        <v>0</v>
      </c>
      <c r="K42" s="241">
        <v>0</v>
      </c>
      <c r="L42" s="241">
        <v>0</v>
      </c>
      <c r="M42" s="241">
        <v>0</v>
      </c>
      <c r="N42" s="241">
        <v>0</v>
      </c>
      <c r="O42" s="241">
        <v>0</v>
      </c>
      <c r="P42" s="241">
        <v>0</v>
      </c>
      <c r="Q42" s="241">
        <v>0</v>
      </c>
      <c r="R42" s="241">
        <v>0</v>
      </c>
      <c r="S42" s="241">
        <v>0</v>
      </c>
      <c r="T42" s="241">
        <v>0</v>
      </c>
      <c r="U42" s="241">
        <v>0</v>
      </c>
      <c r="V42" s="241">
        <v>0</v>
      </c>
      <c r="W42" s="241">
        <v>0</v>
      </c>
      <c r="X42" s="241">
        <v>0</v>
      </c>
      <c r="Y42" s="241">
        <v>0</v>
      </c>
      <c r="Z42" s="241">
        <v>0</v>
      </c>
      <c r="AA42" s="241">
        <v>0</v>
      </c>
      <c r="AB42" s="241">
        <v>0</v>
      </c>
      <c r="AC42" s="241">
        <v>0</v>
      </c>
      <c r="AD42" s="241">
        <v>0</v>
      </c>
      <c r="AE42" s="241">
        <v>0</v>
      </c>
      <c r="AF42" s="241">
        <v>0</v>
      </c>
      <c r="AG42" s="241">
        <v>0</v>
      </c>
      <c r="AH42" s="241">
        <v>0</v>
      </c>
      <c r="AI42" s="241">
        <v>0</v>
      </c>
      <c r="AJ42" s="241">
        <v>0</v>
      </c>
      <c r="AK42" s="241">
        <v>0</v>
      </c>
      <c r="AL42" s="241">
        <v>0</v>
      </c>
      <c r="AM42" s="241">
        <v>0</v>
      </c>
      <c r="AN42" s="241">
        <v>0</v>
      </c>
      <c r="AO42" s="241">
        <v>0</v>
      </c>
      <c r="AP42" s="241">
        <v>0</v>
      </c>
      <c r="AQ42" s="241">
        <v>0</v>
      </c>
      <c r="AR42" s="241">
        <v>0</v>
      </c>
      <c r="AS42" s="241">
        <v>0</v>
      </c>
      <c r="AT42" s="241">
        <v>0</v>
      </c>
      <c r="AU42" s="241">
        <v>0</v>
      </c>
      <c r="AV42" s="241">
        <v>0</v>
      </c>
      <c r="AW42" s="241">
        <v>0</v>
      </c>
      <c r="AX42" s="241">
        <v>0</v>
      </c>
      <c r="AY42" s="241">
        <v>0</v>
      </c>
      <c r="AZ42" s="241">
        <v>0</v>
      </c>
      <c r="BA42" s="241">
        <v>0</v>
      </c>
      <c r="BB42" s="241">
        <v>0</v>
      </c>
      <c r="BC42" s="241">
        <v>0</v>
      </c>
      <c r="BD42" s="241">
        <v>0</v>
      </c>
      <c r="BE42" s="241">
        <v>0</v>
      </c>
      <c r="BF42" s="241">
        <v>0</v>
      </c>
      <c r="BG42" s="241">
        <v>0</v>
      </c>
    </row>
    <row r="43" spans="1:59" ht="141.75">
      <c r="A43" s="67" t="s">
        <v>546</v>
      </c>
      <c r="B43" s="113" t="s">
        <v>658</v>
      </c>
      <c r="C43" s="241" t="s">
        <v>700</v>
      </c>
      <c r="D43" s="241">
        <v>0</v>
      </c>
      <c r="E43" s="241">
        <v>0</v>
      </c>
      <c r="F43" s="241">
        <v>0</v>
      </c>
      <c r="G43" s="241">
        <v>0</v>
      </c>
      <c r="H43" s="241">
        <v>0</v>
      </c>
      <c r="I43" s="241">
        <v>0</v>
      </c>
      <c r="J43" s="241">
        <v>0</v>
      </c>
      <c r="K43" s="241">
        <v>0</v>
      </c>
      <c r="L43" s="241">
        <v>0</v>
      </c>
      <c r="M43" s="241">
        <v>0</v>
      </c>
      <c r="N43" s="241">
        <v>0</v>
      </c>
      <c r="O43" s="241">
        <v>0</v>
      </c>
      <c r="P43" s="241">
        <v>0</v>
      </c>
      <c r="Q43" s="241">
        <v>0</v>
      </c>
      <c r="R43" s="241">
        <v>0</v>
      </c>
      <c r="S43" s="241">
        <v>0</v>
      </c>
      <c r="T43" s="241">
        <v>0</v>
      </c>
      <c r="U43" s="241">
        <v>0</v>
      </c>
      <c r="V43" s="241">
        <v>0</v>
      </c>
      <c r="W43" s="241">
        <v>0</v>
      </c>
      <c r="X43" s="241">
        <v>0</v>
      </c>
      <c r="Y43" s="241">
        <v>0</v>
      </c>
      <c r="Z43" s="241">
        <v>0</v>
      </c>
      <c r="AA43" s="241">
        <v>0</v>
      </c>
      <c r="AB43" s="241">
        <v>0</v>
      </c>
      <c r="AC43" s="241">
        <v>0</v>
      </c>
      <c r="AD43" s="241">
        <v>0</v>
      </c>
      <c r="AE43" s="241">
        <v>0</v>
      </c>
      <c r="AF43" s="241">
        <v>0</v>
      </c>
      <c r="AG43" s="241">
        <v>0</v>
      </c>
      <c r="AH43" s="241">
        <v>0</v>
      </c>
      <c r="AI43" s="241">
        <v>0</v>
      </c>
      <c r="AJ43" s="241">
        <v>0</v>
      </c>
      <c r="AK43" s="241">
        <v>0</v>
      </c>
      <c r="AL43" s="241">
        <v>0</v>
      </c>
      <c r="AM43" s="241">
        <v>0</v>
      </c>
      <c r="AN43" s="241">
        <v>0</v>
      </c>
      <c r="AO43" s="241">
        <v>0</v>
      </c>
      <c r="AP43" s="241">
        <v>0</v>
      </c>
      <c r="AQ43" s="241">
        <v>0</v>
      </c>
      <c r="AR43" s="241">
        <v>0</v>
      </c>
      <c r="AS43" s="241">
        <v>0</v>
      </c>
      <c r="AT43" s="241">
        <v>0</v>
      </c>
      <c r="AU43" s="241">
        <v>0</v>
      </c>
      <c r="AV43" s="241">
        <v>0</v>
      </c>
      <c r="AW43" s="241">
        <v>0</v>
      </c>
      <c r="AX43" s="241">
        <v>0</v>
      </c>
      <c r="AY43" s="241">
        <v>0</v>
      </c>
      <c r="AZ43" s="241">
        <v>0</v>
      </c>
      <c r="BA43" s="241">
        <v>0</v>
      </c>
      <c r="BB43" s="241">
        <v>0</v>
      </c>
      <c r="BC43" s="241">
        <v>0</v>
      </c>
      <c r="BD43" s="241">
        <v>0</v>
      </c>
      <c r="BE43" s="241">
        <v>0</v>
      </c>
      <c r="BF43" s="241">
        <v>0</v>
      </c>
      <c r="BG43" s="241">
        <v>0</v>
      </c>
    </row>
    <row r="44" spans="1:59" ht="110.25">
      <c r="A44" s="67" t="s">
        <v>546</v>
      </c>
      <c r="B44" s="113" t="s">
        <v>659</v>
      </c>
      <c r="C44" s="241" t="s">
        <v>700</v>
      </c>
      <c r="D44" s="241">
        <v>0</v>
      </c>
      <c r="E44" s="241">
        <v>0</v>
      </c>
      <c r="F44" s="241">
        <v>0</v>
      </c>
      <c r="G44" s="241">
        <v>0</v>
      </c>
      <c r="H44" s="241">
        <v>0</v>
      </c>
      <c r="I44" s="241">
        <v>0</v>
      </c>
      <c r="J44" s="241">
        <v>0</v>
      </c>
      <c r="K44" s="241">
        <v>0</v>
      </c>
      <c r="L44" s="241">
        <v>0</v>
      </c>
      <c r="M44" s="241">
        <v>0</v>
      </c>
      <c r="N44" s="241">
        <v>0</v>
      </c>
      <c r="O44" s="241">
        <v>0</v>
      </c>
      <c r="P44" s="241">
        <v>0</v>
      </c>
      <c r="Q44" s="241">
        <v>0</v>
      </c>
      <c r="R44" s="241">
        <v>0</v>
      </c>
      <c r="S44" s="241">
        <v>0</v>
      </c>
      <c r="T44" s="241">
        <v>0</v>
      </c>
      <c r="U44" s="241">
        <v>0</v>
      </c>
      <c r="V44" s="241">
        <v>0</v>
      </c>
      <c r="W44" s="241">
        <v>0</v>
      </c>
      <c r="X44" s="241">
        <v>0</v>
      </c>
      <c r="Y44" s="241">
        <v>0</v>
      </c>
      <c r="Z44" s="241">
        <v>0</v>
      </c>
      <c r="AA44" s="241">
        <v>0</v>
      </c>
      <c r="AB44" s="241">
        <v>0</v>
      </c>
      <c r="AC44" s="241">
        <v>0</v>
      </c>
      <c r="AD44" s="241">
        <v>0</v>
      </c>
      <c r="AE44" s="241">
        <v>0</v>
      </c>
      <c r="AF44" s="241">
        <v>0</v>
      </c>
      <c r="AG44" s="241">
        <v>0</v>
      </c>
      <c r="AH44" s="241">
        <v>0</v>
      </c>
      <c r="AI44" s="241">
        <v>0</v>
      </c>
      <c r="AJ44" s="241">
        <v>0</v>
      </c>
      <c r="AK44" s="241">
        <v>0</v>
      </c>
      <c r="AL44" s="241">
        <v>0</v>
      </c>
      <c r="AM44" s="241">
        <v>0</v>
      </c>
      <c r="AN44" s="241">
        <v>0</v>
      </c>
      <c r="AO44" s="241">
        <v>0</v>
      </c>
      <c r="AP44" s="241">
        <v>0</v>
      </c>
      <c r="AQ44" s="241">
        <v>0</v>
      </c>
      <c r="AR44" s="241">
        <v>0</v>
      </c>
      <c r="AS44" s="241">
        <v>0</v>
      </c>
      <c r="AT44" s="241">
        <v>0</v>
      </c>
      <c r="AU44" s="241">
        <v>0</v>
      </c>
      <c r="AV44" s="241">
        <v>0</v>
      </c>
      <c r="AW44" s="241">
        <v>0</v>
      </c>
      <c r="AX44" s="241">
        <v>0</v>
      </c>
      <c r="AY44" s="241">
        <v>0</v>
      </c>
      <c r="AZ44" s="241">
        <v>0</v>
      </c>
      <c r="BA44" s="241">
        <v>0</v>
      </c>
      <c r="BB44" s="241">
        <v>0</v>
      </c>
      <c r="BC44" s="241">
        <v>0</v>
      </c>
      <c r="BD44" s="241">
        <v>0</v>
      </c>
      <c r="BE44" s="241">
        <v>0</v>
      </c>
      <c r="BF44" s="241">
        <v>0</v>
      </c>
      <c r="BG44" s="241">
        <v>0</v>
      </c>
    </row>
    <row r="45" spans="1:59" ht="126">
      <c r="A45" s="67" t="s">
        <v>546</v>
      </c>
      <c r="B45" s="113" t="s">
        <v>661</v>
      </c>
      <c r="C45" s="241" t="s">
        <v>700</v>
      </c>
      <c r="D45" s="241">
        <v>0</v>
      </c>
      <c r="E45" s="241">
        <v>0</v>
      </c>
      <c r="F45" s="241">
        <v>0</v>
      </c>
      <c r="G45" s="241">
        <v>0</v>
      </c>
      <c r="H45" s="241">
        <v>0</v>
      </c>
      <c r="I45" s="241">
        <v>0</v>
      </c>
      <c r="J45" s="241">
        <v>0</v>
      </c>
      <c r="K45" s="241">
        <v>0</v>
      </c>
      <c r="L45" s="241">
        <v>0</v>
      </c>
      <c r="M45" s="241">
        <v>0</v>
      </c>
      <c r="N45" s="241">
        <v>0</v>
      </c>
      <c r="O45" s="241">
        <v>0</v>
      </c>
      <c r="P45" s="241">
        <v>0</v>
      </c>
      <c r="Q45" s="241">
        <v>0</v>
      </c>
      <c r="R45" s="241">
        <v>0</v>
      </c>
      <c r="S45" s="241">
        <v>0</v>
      </c>
      <c r="T45" s="241">
        <v>0</v>
      </c>
      <c r="U45" s="241">
        <v>0</v>
      </c>
      <c r="V45" s="241">
        <v>0</v>
      </c>
      <c r="W45" s="241">
        <v>0</v>
      </c>
      <c r="X45" s="241">
        <v>0</v>
      </c>
      <c r="Y45" s="241">
        <v>0</v>
      </c>
      <c r="Z45" s="241">
        <v>0</v>
      </c>
      <c r="AA45" s="241">
        <v>0</v>
      </c>
      <c r="AB45" s="241">
        <v>0</v>
      </c>
      <c r="AC45" s="241">
        <v>0</v>
      </c>
      <c r="AD45" s="241">
        <v>0</v>
      </c>
      <c r="AE45" s="241">
        <v>0</v>
      </c>
      <c r="AF45" s="241">
        <v>0</v>
      </c>
      <c r="AG45" s="241">
        <v>0</v>
      </c>
      <c r="AH45" s="241">
        <v>0</v>
      </c>
      <c r="AI45" s="241">
        <v>0</v>
      </c>
      <c r="AJ45" s="241">
        <v>0</v>
      </c>
      <c r="AK45" s="241">
        <v>0</v>
      </c>
      <c r="AL45" s="241">
        <v>0</v>
      </c>
      <c r="AM45" s="241">
        <v>0</v>
      </c>
      <c r="AN45" s="241">
        <v>0</v>
      </c>
      <c r="AO45" s="241">
        <v>0</v>
      </c>
      <c r="AP45" s="241">
        <v>0</v>
      </c>
      <c r="AQ45" s="241">
        <v>0</v>
      </c>
      <c r="AR45" s="241">
        <v>0</v>
      </c>
      <c r="AS45" s="241">
        <v>0</v>
      </c>
      <c r="AT45" s="241">
        <v>0</v>
      </c>
      <c r="AU45" s="241">
        <v>0</v>
      </c>
      <c r="AV45" s="241">
        <v>0</v>
      </c>
      <c r="AW45" s="241">
        <v>0</v>
      </c>
      <c r="AX45" s="241">
        <v>0</v>
      </c>
      <c r="AY45" s="241">
        <v>0</v>
      </c>
      <c r="AZ45" s="241">
        <v>0</v>
      </c>
      <c r="BA45" s="241">
        <v>0</v>
      </c>
      <c r="BB45" s="241">
        <v>0</v>
      </c>
      <c r="BC45" s="241">
        <v>0</v>
      </c>
      <c r="BD45" s="241">
        <v>0</v>
      </c>
      <c r="BE45" s="241">
        <v>0</v>
      </c>
      <c r="BF45" s="241">
        <v>0</v>
      </c>
      <c r="BG45" s="241">
        <v>0</v>
      </c>
    </row>
    <row r="46" spans="1:59" ht="94.5">
      <c r="A46" s="67" t="s">
        <v>517</v>
      </c>
      <c r="B46" s="113" t="s">
        <v>662</v>
      </c>
      <c r="C46" s="241" t="s">
        <v>700</v>
      </c>
      <c r="D46" s="241">
        <v>0</v>
      </c>
      <c r="E46" s="241">
        <v>0</v>
      </c>
      <c r="F46" s="241">
        <v>0</v>
      </c>
      <c r="G46" s="241">
        <v>0</v>
      </c>
      <c r="H46" s="241">
        <v>0</v>
      </c>
      <c r="I46" s="241">
        <v>0</v>
      </c>
      <c r="J46" s="241">
        <v>0</v>
      </c>
      <c r="K46" s="241">
        <v>0</v>
      </c>
      <c r="L46" s="241">
        <v>0</v>
      </c>
      <c r="M46" s="241">
        <v>0</v>
      </c>
      <c r="N46" s="241">
        <v>0</v>
      </c>
      <c r="O46" s="241">
        <v>0</v>
      </c>
      <c r="P46" s="241">
        <v>0</v>
      </c>
      <c r="Q46" s="241">
        <v>0</v>
      </c>
      <c r="R46" s="241">
        <v>0</v>
      </c>
      <c r="S46" s="241">
        <v>0</v>
      </c>
      <c r="T46" s="241">
        <v>0</v>
      </c>
      <c r="U46" s="241">
        <v>0</v>
      </c>
      <c r="V46" s="241">
        <v>0</v>
      </c>
      <c r="W46" s="241">
        <v>0</v>
      </c>
      <c r="X46" s="241">
        <v>0</v>
      </c>
      <c r="Y46" s="241">
        <v>0</v>
      </c>
      <c r="Z46" s="241">
        <v>0</v>
      </c>
      <c r="AA46" s="241">
        <v>0</v>
      </c>
      <c r="AB46" s="241">
        <v>0</v>
      </c>
      <c r="AC46" s="241">
        <v>0</v>
      </c>
      <c r="AD46" s="241">
        <v>0</v>
      </c>
      <c r="AE46" s="241">
        <v>0</v>
      </c>
      <c r="AF46" s="241">
        <v>0</v>
      </c>
      <c r="AG46" s="241">
        <v>0</v>
      </c>
      <c r="AH46" s="241">
        <v>0</v>
      </c>
      <c r="AI46" s="241">
        <v>0</v>
      </c>
      <c r="AJ46" s="241">
        <v>0</v>
      </c>
      <c r="AK46" s="241">
        <v>0</v>
      </c>
      <c r="AL46" s="241">
        <v>0</v>
      </c>
      <c r="AM46" s="241">
        <v>0</v>
      </c>
      <c r="AN46" s="241">
        <v>0</v>
      </c>
      <c r="AO46" s="241">
        <v>0</v>
      </c>
      <c r="AP46" s="241">
        <v>0</v>
      </c>
      <c r="AQ46" s="241">
        <v>0</v>
      </c>
      <c r="AR46" s="241">
        <v>0</v>
      </c>
      <c r="AS46" s="241">
        <v>0</v>
      </c>
      <c r="AT46" s="241">
        <v>0</v>
      </c>
      <c r="AU46" s="241">
        <v>0</v>
      </c>
      <c r="AV46" s="241">
        <v>0</v>
      </c>
      <c r="AW46" s="241">
        <v>0</v>
      </c>
      <c r="AX46" s="241">
        <v>0</v>
      </c>
      <c r="AY46" s="241">
        <v>0</v>
      </c>
      <c r="AZ46" s="241">
        <v>0</v>
      </c>
      <c r="BA46" s="241">
        <v>0</v>
      </c>
      <c r="BB46" s="241">
        <v>0</v>
      </c>
      <c r="BC46" s="241">
        <v>0</v>
      </c>
      <c r="BD46" s="241">
        <v>0</v>
      </c>
      <c r="BE46" s="241">
        <v>0</v>
      </c>
      <c r="BF46" s="241">
        <v>0</v>
      </c>
      <c r="BG46" s="241">
        <v>0</v>
      </c>
    </row>
    <row r="47" spans="1:59" ht="78.75">
      <c r="A47" s="67" t="s">
        <v>549</v>
      </c>
      <c r="B47" s="113" t="s">
        <v>663</v>
      </c>
      <c r="C47" s="241" t="s">
        <v>700</v>
      </c>
      <c r="D47" s="241">
        <v>0</v>
      </c>
      <c r="E47" s="241">
        <v>0</v>
      </c>
      <c r="F47" s="241">
        <v>0</v>
      </c>
      <c r="G47" s="241">
        <v>0</v>
      </c>
      <c r="H47" s="241">
        <v>0</v>
      </c>
      <c r="I47" s="241">
        <v>0</v>
      </c>
      <c r="J47" s="241">
        <v>0</v>
      </c>
      <c r="K47" s="241">
        <v>0</v>
      </c>
      <c r="L47" s="241">
        <v>0</v>
      </c>
      <c r="M47" s="241">
        <v>0</v>
      </c>
      <c r="N47" s="241">
        <v>0</v>
      </c>
      <c r="O47" s="241">
        <v>0</v>
      </c>
      <c r="P47" s="241">
        <v>0</v>
      </c>
      <c r="Q47" s="241">
        <v>0</v>
      </c>
      <c r="R47" s="241">
        <v>0</v>
      </c>
      <c r="S47" s="241">
        <v>0</v>
      </c>
      <c r="T47" s="241">
        <v>0</v>
      </c>
      <c r="U47" s="241">
        <v>0</v>
      </c>
      <c r="V47" s="241">
        <v>0</v>
      </c>
      <c r="W47" s="241">
        <v>0</v>
      </c>
      <c r="X47" s="241">
        <v>0</v>
      </c>
      <c r="Y47" s="241">
        <v>0</v>
      </c>
      <c r="Z47" s="241">
        <v>0</v>
      </c>
      <c r="AA47" s="241">
        <v>0</v>
      </c>
      <c r="AB47" s="241">
        <v>0</v>
      </c>
      <c r="AC47" s="241">
        <v>0</v>
      </c>
      <c r="AD47" s="241">
        <v>0</v>
      </c>
      <c r="AE47" s="241">
        <v>0</v>
      </c>
      <c r="AF47" s="241">
        <v>0</v>
      </c>
      <c r="AG47" s="241">
        <v>0</v>
      </c>
      <c r="AH47" s="241">
        <v>0</v>
      </c>
      <c r="AI47" s="241">
        <v>0</v>
      </c>
      <c r="AJ47" s="241">
        <v>0</v>
      </c>
      <c r="AK47" s="241">
        <v>0</v>
      </c>
      <c r="AL47" s="241">
        <v>0</v>
      </c>
      <c r="AM47" s="241">
        <v>0</v>
      </c>
      <c r="AN47" s="241">
        <v>0</v>
      </c>
      <c r="AO47" s="241">
        <v>0</v>
      </c>
      <c r="AP47" s="241">
        <v>0</v>
      </c>
      <c r="AQ47" s="241">
        <v>0</v>
      </c>
      <c r="AR47" s="241">
        <v>0</v>
      </c>
      <c r="AS47" s="241">
        <v>0</v>
      </c>
      <c r="AT47" s="241">
        <v>0</v>
      </c>
      <c r="AU47" s="241">
        <v>0</v>
      </c>
      <c r="AV47" s="241">
        <v>0</v>
      </c>
      <c r="AW47" s="241">
        <v>0</v>
      </c>
      <c r="AX47" s="241">
        <v>0</v>
      </c>
      <c r="AY47" s="241">
        <v>0</v>
      </c>
      <c r="AZ47" s="241">
        <v>0</v>
      </c>
      <c r="BA47" s="241">
        <v>0</v>
      </c>
      <c r="BB47" s="241">
        <v>0</v>
      </c>
      <c r="BC47" s="241">
        <v>0</v>
      </c>
      <c r="BD47" s="241">
        <v>0</v>
      </c>
      <c r="BE47" s="241">
        <v>0</v>
      </c>
      <c r="BF47" s="241">
        <v>0</v>
      </c>
      <c r="BG47" s="241">
        <v>0</v>
      </c>
    </row>
    <row r="48" spans="1:59" ht="94.5">
      <c r="A48" s="67" t="s">
        <v>550</v>
      </c>
      <c r="B48" s="113" t="s">
        <v>664</v>
      </c>
      <c r="C48" s="241" t="s">
        <v>700</v>
      </c>
      <c r="D48" s="241">
        <v>0</v>
      </c>
      <c r="E48" s="241">
        <v>0</v>
      </c>
      <c r="F48" s="241">
        <v>0</v>
      </c>
      <c r="G48" s="241">
        <v>0</v>
      </c>
      <c r="H48" s="241">
        <v>0</v>
      </c>
      <c r="I48" s="241">
        <v>0</v>
      </c>
      <c r="J48" s="241">
        <v>0</v>
      </c>
      <c r="K48" s="241">
        <v>0</v>
      </c>
      <c r="L48" s="241">
        <v>0</v>
      </c>
      <c r="M48" s="241">
        <v>0</v>
      </c>
      <c r="N48" s="241">
        <v>0</v>
      </c>
      <c r="O48" s="241">
        <v>0</v>
      </c>
      <c r="P48" s="241">
        <v>0</v>
      </c>
      <c r="Q48" s="241">
        <v>0</v>
      </c>
      <c r="R48" s="241">
        <v>0</v>
      </c>
      <c r="S48" s="241">
        <v>0</v>
      </c>
      <c r="T48" s="241">
        <v>0</v>
      </c>
      <c r="U48" s="241">
        <v>0</v>
      </c>
      <c r="V48" s="241">
        <v>0</v>
      </c>
      <c r="W48" s="241">
        <v>0</v>
      </c>
      <c r="X48" s="241">
        <v>0</v>
      </c>
      <c r="Y48" s="241">
        <v>0</v>
      </c>
      <c r="Z48" s="241">
        <v>0</v>
      </c>
      <c r="AA48" s="241">
        <v>0</v>
      </c>
      <c r="AB48" s="241">
        <v>0</v>
      </c>
      <c r="AC48" s="241">
        <v>0</v>
      </c>
      <c r="AD48" s="241">
        <v>0</v>
      </c>
      <c r="AE48" s="241">
        <v>0</v>
      </c>
      <c r="AF48" s="241">
        <v>0</v>
      </c>
      <c r="AG48" s="241">
        <v>0</v>
      </c>
      <c r="AH48" s="241">
        <v>0</v>
      </c>
      <c r="AI48" s="241">
        <v>0</v>
      </c>
      <c r="AJ48" s="241">
        <v>0</v>
      </c>
      <c r="AK48" s="241">
        <v>0</v>
      </c>
      <c r="AL48" s="241">
        <v>0</v>
      </c>
      <c r="AM48" s="241">
        <v>0</v>
      </c>
      <c r="AN48" s="241">
        <v>0</v>
      </c>
      <c r="AO48" s="241">
        <v>0</v>
      </c>
      <c r="AP48" s="241">
        <v>0</v>
      </c>
      <c r="AQ48" s="241">
        <v>0</v>
      </c>
      <c r="AR48" s="241">
        <v>0</v>
      </c>
      <c r="AS48" s="241">
        <v>0</v>
      </c>
      <c r="AT48" s="241">
        <v>0</v>
      </c>
      <c r="AU48" s="241">
        <v>0</v>
      </c>
      <c r="AV48" s="241">
        <v>0</v>
      </c>
      <c r="AW48" s="241">
        <v>0</v>
      </c>
      <c r="AX48" s="241">
        <v>0</v>
      </c>
      <c r="AY48" s="241">
        <v>0</v>
      </c>
      <c r="AZ48" s="241">
        <v>0</v>
      </c>
      <c r="BA48" s="241">
        <v>0</v>
      </c>
      <c r="BB48" s="241">
        <v>0</v>
      </c>
      <c r="BC48" s="241">
        <v>0</v>
      </c>
      <c r="BD48" s="241">
        <v>0</v>
      </c>
      <c r="BE48" s="241">
        <v>0</v>
      </c>
      <c r="BF48" s="241">
        <v>0</v>
      </c>
      <c r="BG48" s="241">
        <v>0</v>
      </c>
    </row>
    <row r="49" spans="1:59" s="189" customFormat="1" ht="47.25">
      <c r="A49" s="165" t="s">
        <v>513</v>
      </c>
      <c r="B49" s="166" t="s">
        <v>665</v>
      </c>
      <c r="C49" s="194" t="s">
        <v>700</v>
      </c>
      <c r="D49" s="194">
        <f t="shared" ref="D49:AI49" si="3">D50+D54</f>
        <v>0</v>
      </c>
      <c r="E49" s="194">
        <f t="shared" si="3"/>
        <v>0</v>
      </c>
      <c r="F49" s="194">
        <f t="shared" si="3"/>
        <v>0</v>
      </c>
      <c r="G49" s="194">
        <f t="shared" si="3"/>
        <v>0</v>
      </c>
      <c r="H49" s="194">
        <f t="shared" si="3"/>
        <v>0</v>
      </c>
      <c r="I49" s="194">
        <f t="shared" si="3"/>
        <v>0</v>
      </c>
      <c r="J49" s="194">
        <f t="shared" si="3"/>
        <v>0</v>
      </c>
      <c r="K49" s="194">
        <f t="shared" si="3"/>
        <v>0</v>
      </c>
      <c r="L49" s="194">
        <f t="shared" si="3"/>
        <v>0</v>
      </c>
      <c r="M49" s="194">
        <f t="shared" si="3"/>
        <v>0</v>
      </c>
      <c r="N49" s="194">
        <f t="shared" si="3"/>
        <v>0</v>
      </c>
      <c r="O49" s="194">
        <f t="shared" si="3"/>
        <v>0</v>
      </c>
      <c r="P49" s="194">
        <f t="shared" si="3"/>
        <v>0</v>
      </c>
      <c r="Q49" s="194">
        <f t="shared" si="3"/>
        <v>0</v>
      </c>
      <c r="R49" s="194">
        <f t="shared" si="3"/>
        <v>0</v>
      </c>
      <c r="S49" s="194">
        <f t="shared" si="3"/>
        <v>0</v>
      </c>
      <c r="T49" s="194">
        <f t="shared" si="3"/>
        <v>2.81</v>
      </c>
      <c r="U49" s="194">
        <f t="shared" si="3"/>
        <v>2.81</v>
      </c>
      <c r="V49" s="194">
        <f t="shared" si="3"/>
        <v>0</v>
      </c>
      <c r="W49" s="194">
        <f t="shared" si="3"/>
        <v>0</v>
      </c>
      <c r="X49" s="194">
        <f t="shared" si="3"/>
        <v>2.2999999999999998</v>
      </c>
      <c r="Y49" s="194">
        <f t="shared" si="3"/>
        <v>2.2999999999999998</v>
      </c>
      <c r="Z49" s="194">
        <f t="shared" si="3"/>
        <v>0</v>
      </c>
      <c r="AA49" s="194">
        <f t="shared" si="3"/>
        <v>0</v>
      </c>
      <c r="AB49" s="194">
        <f t="shared" si="3"/>
        <v>40.129999999999995</v>
      </c>
      <c r="AC49" s="194">
        <f t="shared" si="3"/>
        <v>40.129999999999995</v>
      </c>
      <c r="AD49" s="194">
        <f t="shared" si="3"/>
        <v>0</v>
      </c>
      <c r="AE49" s="194">
        <f t="shared" si="3"/>
        <v>0</v>
      </c>
      <c r="AF49" s="194">
        <f t="shared" si="3"/>
        <v>0</v>
      </c>
      <c r="AG49" s="194">
        <f t="shared" si="3"/>
        <v>0</v>
      </c>
      <c r="AH49" s="194">
        <f t="shared" si="3"/>
        <v>0</v>
      </c>
      <c r="AI49" s="194">
        <f t="shared" si="3"/>
        <v>0</v>
      </c>
      <c r="AJ49" s="194">
        <f t="shared" ref="AJ49:BG49" si="4">AJ50+AJ54</f>
        <v>0</v>
      </c>
      <c r="AK49" s="194">
        <f t="shared" si="4"/>
        <v>0</v>
      </c>
      <c r="AL49" s="194">
        <f t="shared" si="4"/>
        <v>0</v>
      </c>
      <c r="AM49" s="194">
        <f t="shared" si="4"/>
        <v>0</v>
      </c>
      <c r="AN49" s="194">
        <f t="shared" si="4"/>
        <v>0</v>
      </c>
      <c r="AO49" s="194">
        <f t="shared" si="4"/>
        <v>0</v>
      </c>
      <c r="AP49" s="194">
        <f t="shared" si="4"/>
        <v>0</v>
      </c>
      <c r="AQ49" s="194">
        <f t="shared" si="4"/>
        <v>0</v>
      </c>
      <c r="AR49" s="194">
        <f t="shared" si="4"/>
        <v>0</v>
      </c>
      <c r="AS49" s="194">
        <f t="shared" si="4"/>
        <v>0</v>
      </c>
      <c r="AT49" s="194">
        <f t="shared" si="4"/>
        <v>0</v>
      </c>
      <c r="AU49" s="194">
        <f t="shared" si="4"/>
        <v>0</v>
      </c>
      <c r="AV49" s="194">
        <f t="shared" si="4"/>
        <v>0</v>
      </c>
      <c r="AW49" s="194">
        <f t="shared" si="4"/>
        <v>0</v>
      </c>
      <c r="AX49" s="194">
        <f t="shared" si="4"/>
        <v>0</v>
      </c>
      <c r="AY49" s="194">
        <f t="shared" si="4"/>
        <v>0</v>
      </c>
      <c r="AZ49" s="194">
        <f t="shared" si="4"/>
        <v>0</v>
      </c>
      <c r="BA49" s="194">
        <f t="shared" si="4"/>
        <v>0</v>
      </c>
      <c r="BB49" s="194">
        <f t="shared" si="4"/>
        <v>0</v>
      </c>
      <c r="BC49" s="194">
        <f t="shared" si="4"/>
        <v>0</v>
      </c>
      <c r="BD49" s="194">
        <f t="shared" si="4"/>
        <v>0</v>
      </c>
      <c r="BE49" s="194">
        <f t="shared" si="4"/>
        <v>0</v>
      </c>
      <c r="BF49" s="194">
        <f t="shared" si="4"/>
        <v>0</v>
      </c>
      <c r="BG49" s="194">
        <f t="shared" si="4"/>
        <v>0</v>
      </c>
    </row>
    <row r="50" spans="1:59" s="189" customFormat="1" ht="78.75">
      <c r="A50" s="165" t="s">
        <v>518</v>
      </c>
      <c r="B50" s="166" t="s">
        <v>666</v>
      </c>
      <c r="C50" s="194" t="s">
        <v>700</v>
      </c>
      <c r="D50" s="194">
        <f t="shared" ref="D50:AI50" si="5">D51+D52</f>
        <v>0</v>
      </c>
      <c r="E50" s="194">
        <f t="shared" si="5"/>
        <v>0</v>
      </c>
      <c r="F50" s="194">
        <f t="shared" si="5"/>
        <v>0</v>
      </c>
      <c r="G50" s="194">
        <f t="shared" si="5"/>
        <v>0</v>
      </c>
      <c r="H50" s="194">
        <f t="shared" si="5"/>
        <v>0</v>
      </c>
      <c r="I50" s="194">
        <f t="shared" si="5"/>
        <v>0</v>
      </c>
      <c r="J50" s="194">
        <f t="shared" si="5"/>
        <v>0</v>
      </c>
      <c r="K50" s="194">
        <f t="shared" si="5"/>
        <v>0</v>
      </c>
      <c r="L50" s="194">
        <f t="shared" si="5"/>
        <v>0</v>
      </c>
      <c r="M50" s="194">
        <f t="shared" si="5"/>
        <v>0</v>
      </c>
      <c r="N50" s="194">
        <f t="shared" si="5"/>
        <v>0</v>
      </c>
      <c r="O50" s="194">
        <f t="shared" si="5"/>
        <v>0</v>
      </c>
      <c r="P50" s="194">
        <f t="shared" si="5"/>
        <v>0</v>
      </c>
      <c r="Q50" s="194">
        <f t="shared" si="5"/>
        <v>0</v>
      </c>
      <c r="R50" s="194">
        <f t="shared" si="5"/>
        <v>0</v>
      </c>
      <c r="S50" s="194">
        <f t="shared" si="5"/>
        <v>0</v>
      </c>
      <c r="T50" s="194">
        <f t="shared" si="5"/>
        <v>0</v>
      </c>
      <c r="U50" s="194">
        <f t="shared" si="5"/>
        <v>0</v>
      </c>
      <c r="V50" s="194">
        <f t="shared" si="5"/>
        <v>0</v>
      </c>
      <c r="W50" s="194">
        <f t="shared" si="5"/>
        <v>0</v>
      </c>
      <c r="X50" s="194">
        <f t="shared" si="5"/>
        <v>0</v>
      </c>
      <c r="Y50" s="194">
        <f t="shared" si="5"/>
        <v>0</v>
      </c>
      <c r="Z50" s="194">
        <f t="shared" si="5"/>
        <v>0</v>
      </c>
      <c r="AA50" s="194">
        <f t="shared" si="5"/>
        <v>0</v>
      </c>
      <c r="AB50" s="194">
        <f t="shared" si="5"/>
        <v>0</v>
      </c>
      <c r="AC50" s="194">
        <f t="shared" si="5"/>
        <v>0</v>
      </c>
      <c r="AD50" s="194">
        <f t="shared" si="5"/>
        <v>0</v>
      </c>
      <c r="AE50" s="194">
        <f t="shared" si="5"/>
        <v>0</v>
      </c>
      <c r="AF50" s="194">
        <f t="shared" si="5"/>
        <v>0</v>
      </c>
      <c r="AG50" s="194">
        <f t="shared" si="5"/>
        <v>0</v>
      </c>
      <c r="AH50" s="194">
        <f t="shared" si="5"/>
        <v>0</v>
      </c>
      <c r="AI50" s="194">
        <f t="shared" si="5"/>
        <v>0</v>
      </c>
      <c r="AJ50" s="194">
        <f t="shared" ref="AJ50:BG50" si="6">AJ51+AJ52</f>
        <v>0</v>
      </c>
      <c r="AK50" s="194">
        <f t="shared" si="6"/>
        <v>0</v>
      </c>
      <c r="AL50" s="194">
        <f t="shared" si="6"/>
        <v>0</v>
      </c>
      <c r="AM50" s="194">
        <f t="shared" si="6"/>
        <v>0</v>
      </c>
      <c r="AN50" s="194">
        <f t="shared" si="6"/>
        <v>0</v>
      </c>
      <c r="AO50" s="194">
        <f t="shared" si="6"/>
        <v>0</v>
      </c>
      <c r="AP50" s="194">
        <f t="shared" si="6"/>
        <v>0</v>
      </c>
      <c r="AQ50" s="194">
        <f t="shared" si="6"/>
        <v>0</v>
      </c>
      <c r="AR50" s="194">
        <f t="shared" si="6"/>
        <v>0</v>
      </c>
      <c r="AS50" s="194">
        <f t="shared" si="6"/>
        <v>0</v>
      </c>
      <c r="AT50" s="194">
        <f t="shared" si="6"/>
        <v>0</v>
      </c>
      <c r="AU50" s="194">
        <f t="shared" si="6"/>
        <v>0</v>
      </c>
      <c r="AV50" s="194">
        <f t="shared" si="6"/>
        <v>0</v>
      </c>
      <c r="AW50" s="194">
        <f t="shared" si="6"/>
        <v>0</v>
      </c>
      <c r="AX50" s="194">
        <f t="shared" si="6"/>
        <v>0</v>
      </c>
      <c r="AY50" s="194">
        <f t="shared" si="6"/>
        <v>0</v>
      </c>
      <c r="AZ50" s="194">
        <f t="shared" si="6"/>
        <v>0</v>
      </c>
      <c r="BA50" s="194">
        <f t="shared" si="6"/>
        <v>0</v>
      </c>
      <c r="BB50" s="194">
        <f t="shared" si="6"/>
        <v>0</v>
      </c>
      <c r="BC50" s="194">
        <f t="shared" si="6"/>
        <v>0</v>
      </c>
      <c r="BD50" s="194">
        <f t="shared" si="6"/>
        <v>0</v>
      </c>
      <c r="BE50" s="194">
        <f t="shared" si="6"/>
        <v>0</v>
      </c>
      <c r="BF50" s="194">
        <f t="shared" si="6"/>
        <v>0</v>
      </c>
      <c r="BG50" s="194">
        <f t="shared" si="6"/>
        <v>0</v>
      </c>
    </row>
    <row r="51" spans="1:59" s="189" customFormat="1" ht="31.5">
      <c r="A51" s="165" t="s">
        <v>560</v>
      </c>
      <c r="B51" s="166" t="s">
        <v>667</v>
      </c>
      <c r="C51" s="194" t="s">
        <v>700</v>
      </c>
      <c r="D51" s="194">
        <v>0</v>
      </c>
      <c r="E51" s="194">
        <v>0</v>
      </c>
      <c r="F51" s="194">
        <v>0</v>
      </c>
      <c r="G51" s="194">
        <v>0</v>
      </c>
      <c r="H51" s="194">
        <v>0</v>
      </c>
      <c r="I51" s="194">
        <v>0</v>
      </c>
      <c r="J51" s="194">
        <v>0</v>
      </c>
      <c r="K51" s="194">
        <v>0</v>
      </c>
      <c r="L51" s="194">
        <v>0</v>
      </c>
      <c r="M51" s="194">
        <v>0</v>
      </c>
      <c r="N51" s="194">
        <v>0</v>
      </c>
      <c r="O51" s="194">
        <v>0</v>
      </c>
      <c r="P51" s="194">
        <v>0</v>
      </c>
      <c r="Q51" s="194">
        <v>0</v>
      </c>
      <c r="R51" s="194">
        <v>0</v>
      </c>
      <c r="S51" s="194">
        <v>0</v>
      </c>
      <c r="T51" s="194">
        <v>0</v>
      </c>
      <c r="U51" s="194">
        <v>0</v>
      </c>
      <c r="V51" s="194">
        <v>0</v>
      </c>
      <c r="W51" s="194">
        <v>0</v>
      </c>
      <c r="X51" s="194">
        <v>0</v>
      </c>
      <c r="Y51" s="194">
        <v>0</v>
      </c>
      <c r="Z51" s="194">
        <v>0</v>
      </c>
      <c r="AA51" s="194">
        <v>0</v>
      </c>
      <c r="AB51" s="194">
        <v>0</v>
      </c>
      <c r="AC51" s="194">
        <v>0</v>
      </c>
      <c r="AD51" s="194">
        <v>0</v>
      </c>
      <c r="AE51" s="194">
        <v>0</v>
      </c>
      <c r="AF51" s="194">
        <v>0</v>
      </c>
      <c r="AG51" s="194">
        <v>0</v>
      </c>
      <c r="AH51" s="194">
        <v>0</v>
      </c>
      <c r="AI51" s="194">
        <v>0</v>
      </c>
      <c r="AJ51" s="194">
        <v>0</v>
      </c>
      <c r="AK51" s="194">
        <v>0</v>
      </c>
      <c r="AL51" s="194">
        <v>0</v>
      </c>
      <c r="AM51" s="194">
        <v>0</v>
      </c>
      <c r="AN51" s="194">
        <v>0</v>
      </c>
      <c r="AO51" s="194">
        <v>0</v>
      </c>
      <c r="AP51" s="194">
        <v>0</v>
      </c>
      <c r="AQ51" s="194">
        <v>0</v>
      </c>
      <c r="AR51" s="194">
        <v>0</v>
      </c>
      <c r="AS51" s="194">
        <v>0</v>
      </c>
      <c r="AT51" s="194">
        <v>0</v>
      </c>
      <c r="AU51" s="194">
        <v>0</v>
      </c>
      <c r="AV51" s="194">
        <v>0</v>
      </c>
      <c r="AW51" s="194">
        <v>0</v>
      </c>
      <c r="AX51" s="194">
        <v>0</v>
      </c>
      <c r="AY51" s="194">
        <v>0</v>
      </c>
      <c r="AZ51" s="194">
        <v>0</v>
      </c>
      <c r="BA51" s="194">
        <v>0</v>
      </c>
      <c r="BB51" s="194">
        <v>0</v>
      </c>
      <c r="BC51" s="194">
        <v>0</v>
      </c>
      <c r="BD51" s="194">
        <v>0</v>
      </c>
      <c r="BE51" s="194">
        <v>0</v>
      </c>
      <c r="BF51" s="194">
        <v>0</v>
      </c>
      <c r="BG51" s="194">
        <v>0</v>
      </c>
    </row>
    <row r="52" spans="1:59" s="189" customFormat="1" ht="78.75">
      <c r="A52" s="165" t="s">
        <v>561</v>
      </c>
      <c r="B52" s="166" t="s">
        <v>668</v>
      </c>
      <c r="C52" s="194" t="s">
        <v>700</v>
      </c>
      <c r="D52" s="194">
        <f t="shared" ref="D52:AI52" si="7">SUM(D53:D53)</f>
        <v>0</v>
      </c>
      <c r="E52" s="194">
        <f t="shared" si="7"/>
        <v>0</v>
      </c>
      <c r="F52" s="194">
        <f t="shared" si="7"/>
        <v>0</v>
      </c>
      <c r="G52" s="194">
        <f t="shared" si="7"/>
        <v>0</v>
      </c>
      <c r="H52" s="194">
        <f t="shared" si="7"/>
        <v>0</v>
      </c>
      <c r="I52" s="194">
        <f t="shared" si="7"/>
        <v>0</v>
      </c>
      <c r="J52" s="194">
        <f t="shared" si="7"/>
        <v>0</v>
      </c>
      <c r="K52" s="194">
        <f t="shared" si="7"/>
        <v>0</v>
      </c>
      <c r="L52" s="194">
        <f t="shared" si="7"/>
        <v>0</v>
      </c>
      <c r="M52" s="194">
        <f t="shared" si="7"/>
        <v>0</v>
      </c>
      <c r="N52" s="194">
        <f t="shared" si="7"/>
        <v>0</v>
      </c>
      <c r="O52" s="194">
        <f t="shared" si="7"/>
        <v>0</v>
      </c>
      <c r="P52" s="194">
        <f t="shared" si="7"/>
        <v>0</v>
      </c>
      <c r="Q52" s="194">
        <f t="shared" si="7"/>
        <v>0</v>
      </c>
      <c r="R52" s="194">
        <f t="shared" si="7"/>
        <v>0</v>
      </c>
      <c r="S52" s="194">
        <f t="shared" si="7"/>
        <v>0</v>
      </c>
      <c r="T52" s="194">
        <f t="shared" si="7"/>
        <v>0</v>
      </c>
      <c r="U52" s="194">
        <f t="shared" si="7"/>
        <v>0</v>
      </c>
      <c r="V52" s="194">
        <f t="shared" si="7"/>
        <v>0</v>
      </c>
      <c r="W52" s="194">
        <f t="shared" si="7"/>
        <v>0</v>
      </c>
      <c r="X52" s="194">
        <f t="shared" si="7"/>
        <v>0</v>
      </c>
      <c r="Y52" s="194">
        <f t="shared" si="7"/>
        <v>0</v>
      </c>
      <c r="Z52" s="194">
        <f t="shared" si="7"/>
        <v>0</v>
      </c>
      <c r="AA52" s="194">
        <f t="shared" si="7"/>
        <v>0</v>
      </c>
      <c r="AB52" s="194">
        <f t="shared" si="7"/>
        <v>0</v>
      </c>
      <c r="AC52" s="194">
        <f t="shared" si="7"/>
        <v>0</v>
      </c>
      <c r="AD52" s="194">
        <f t="shared" si="7"/>
        <v>0</v>
      </c>
      <c r="AE52" s="194">
        <f t="shared" si="7"/>
        <v>0</v>
      </c>
      <c r="AF52" s="194">
        <f t="shared" si="7"/>
        <v>0</v>
      </c>
      <c r="AG52" s="194">
        <f t="shared" si="7"/>
        <v>0</v>
      </c>
      <c r="AH52" s="194">
        <f t="shared" si="7"/>
        <v>0</v>
      </c>
      <c r="AI52" s="194">
        <f t="shared" si="7"/>
        <v>0</v>
      </c>
      <c r="AJ52" s="194">
        <f t="shared" ref="AJ52:BG52" si="8">SUM(AJ53:AJ53)</f>
        <v>0</v>
      </c>
      <c r="AK52" s="194">
        <f t="shared" si="8"/>
        <v>0</v>
      </c>
      <c r="AL52" s="194">
        <f t="shared" si="8"/>
        <v>0</v>
      </c>
      <c r="AM52" s="194">
        <f t="shared" si="8"/>
        <v>0</v>
      </c>
      <c r="AN52" s="194">
        <f t="shared" si="8"/>
        <v>0</v>
      </c>
      <c r="AO52" s="194">
        <f t="shared" si="8"/>
        <v>0</v>
      </c>
      <c r="AP52" s="194">
        <f t="shared" si="8"/>
        <v>0</v>
      </c>
      <c r="AQ52" s="194">
        <f t="shared" si="8"/>
        <v>0</v>
      </c>
      <c r="AR52" s="194">
        <f t="shared" si="8"/>
        <v>0</v>
      </c>
      <c r="AS52" s="194">
        <f t="shared" si="8"/>
        <v>0</v>
      </c>
      <c r="AT52" s="194">
        <f t="shared" si="8"/>
        <v>0</v>
      </c>
      <c r="AU52" s="194">
        <f t="shared" si="8"/>
        <v>0</v>
      </c>
      <c r="AV52" s="194">
        <f t="shared" si="8"/>
        <v>0</v>
      </c>
      <c r="AW52" s="194">
        <f t="shared" si="8"/>
        <v>0</v>
      </c>
      <c r="AX52" s="194">
        <f t="shared" si="8"/>
        <v>0</v>
      </c>
      <c r="AY52" s="194">
        <f t="shared" si="8"/>
        <v>0</v>
      </c>
      <c r="AZ52" s="194">
        <f t="shared" si="8"/>
        <v>0</v>
      </c>
      <c r="BA52" s="194">
        <f t="shared" si="8"/>
        <v>0</v>
      </c>
      <c r="BB52" s="194">
        <f t="shared" si="8"/>
        <v>0</v>
      </c>
      <c r="BC52" s="194">
        <f t="shared" si="8"/>
        <v>0</v>
      </c>
      <c r="BD52" s="194">
        <f t="shared" si="8"/>
        <v>0</v>
      </c>
      <c r="BE52" s="194">
        <f t="shared" si="8"/>
        <v>0</v>
      </c>
      <c r="BF52" s="194">
        <f t="shared" si="8"/>
        <v>0</v>
      </c>
      <c r="BG52" s="194">
        <f t="shared" si="8"/>
        <v>0</v>
      </c>
    </row>
    <row r="53" spans="1:59" s="277" customFormat="1" ht="15.75">
      <c r="A53" s="296"/>
      <c r="B53" s="294"/>
      <c r="C53" s="293"/>
      <c r="D53" s="296"/>
      <c r="E53" s="296"/>
      <c r="F53" s="296"/>
      <c r="G53" s="296"/>
      <c r="H53" s="296"/>
      <c r="I53" s="296"/>
      <c r="J53" s="296"/>
      <c r="K53" s="296"/>
      <c r="L53" s="296"/>
      <c r="M53" s="296"/>
      <c r="N53" s="296"/>
      <c r="O53" s="296"/>
      <c r="P53" s="296"/>
      <c r="Q53" s="296"/>
      <c r="R53" s="296"/>
      <c r="S53" s="296"/>
      <c r="T53" s="293"/>
      <c r="U53" s="293"/>
      <c r="V53" s="296"/>
      <c r="W53" s="296"/>
      <c r="X53" s="296"/>
      <c r="Y53" s="296"/>
      <c r="Z53" s="296"/>
      <c r="AA53" s="296"/>
      <c r="AB53" s="296"/>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6"/>
      <c r="AY53" s="296"/>
      <c r="AZ53" s="296"/>
      <c r="BA53" s="296"/>
      <c r="BB53" s="296"/>
      <c r="BC53" s="296"/>
      <c r="BD53" s="296"/>
      <c r="BE53" s="296"/>
      <c r="BF53" s="296"/>
      <c r="BG53" s="296"/>
    </row>
    <row r="54" spans="1:59" s="189" customFormat="1" ht="47.25">
      <c r="A54" s="165" t="s">
        <v>519</v>
      </c>
      <c r="B54" s="166" t="s">
        <v>669</v>
      </c>
      <c r="C54" s="194" t="s">
        <v>700</v>
      </c>
      <c r="D54" s="194">
        <f t="shared" ref="D54:AI54" si="9">D55+D56</f>
        <v>0</v>
      </c>
      <c r="E54" s="194">
        <f t="shared" si="9"/>
        <v>0</v>
      </c>
      <c r="F54" s="194">
        <f t="shared" si="9"/>
        <v>0</v>
      </c>
      <c r="G54" s="194">
        <f t="shared" si="9"/>
        <v>0</v>
      </c>
      <c r="H54" s="194">
        <f t="shared" si="9"/>
        <v>0</v>
      </c>
      <c r="I54" s="194">
        <f t="shared" si="9"/>
        <v>0</v>
      </c>
      <c r="J54" s="194">
        <f t="shared" si="9"/>
        <v>0</v>
      </c>
      <c r="K54" s="194">
        <f t="shared" si="9"/>
        <v>0</v>
      </c>
      <c r="L54" s="194">
        <f t="shared" si="9"/>
        <v>0</v>
      </c>
      <c r="M54" s="194">
        <f t="shared" si="9"/>
        <v>0</v>
      </c>
      <c r="N54" s="194">
        <f t="shared" si="9"/>
        <v>0</v>
      </c>
      <c r="O54" s="194">
        <f t="shared" si="9"/>
        <v>0</v>
      </c>
      <c r="P54" s="194">
        <f t="shared" si="9"/>
        <v>0</v>
      </c>
      <c r="Q54" s="194">
        <f t="shared" si="9"/>
        <v>0</v>
      </c>
      <c r="R54" s="194">
        <f t="shared" si="9"/>
        <v>0</v>
      </c>
      <c r="S54" s="194">
        <f t="shared" si="9"/>
        <v>0</v>
      </c>
      <c r="T54" s="194">
        <f t="shared" si="9"/>
        <v>2.81</v>
      </c>
      <c r="U54" s="194">
        <f t="shared" si="9"/>
        <v>2.81</v>
      </c>
      <c r="V54" s="194">
        <f t="shared" si="9"/>
        <v>0</v>
      </c>
      <c r="W54" s="194">
        <f t="shared" si="9"/>
        <v>0</v>
      </c>
      <c r="X54" s="194">
        <f t="shared" si="9"/>
        <v>2.2999999999999998</v>
      </c>
      <c r="Y54" s="194">
        <f t="shared" si="9"/>
        <v>2.2999999999999998</v>
      </c>
      <c r="Z54" s="194">
        <f t="shared" si="9"/>
        <v>0</v>
      </c>
      <c r="AA54" s="194">
        <f t="shared" si="9"/>
        <v>0</v>
      </c>
      <c r="AB54" s="194">
        <f t="shared" si="9"/>
        <v>40.129999999999995</v>
      </c>
      <c r="AC54" s="194">
        <f t="shared" si="9"/>
        <v>40.129999999999995</v>
      </c>
      <c r="AD54" s="194">
        <f t="shared" si="9"/>
        <v>0</v>
      </c>
      <c r="AE54" s="194">
        <f t="shared" si="9"/>
        <v>0</v>
      </c>
      <c r="AF54" s="194">
        <f t="shared" si="9"/>
        <v>0</v>
      </c>
      <c r="AG54" s="194">
        <f t="shared" si="9"/>
        <v>0</v>
      </c>
      <c r="AH54" s="194">
        <f t="shared" si="9"/>
        <v>0</v>
      </c>
      <c r="AI54" s="194">
        <f t="shared" si="9"/>
        <v>0</v>
      </c>
      <c r="AJ54" s="194">
        <f t="shared" ref="AJ54:BG54" si="10">AJ55+AJ56</f>
        <v>0</v>
      </c>
      <c r="AK54" s="194">
        <f t="shared" si="10"/>
        <v>0</v>
      </c>
      <c r="AL54" s="194">
        <f t="shared" si="10"/>
        <v>0</v>
      </c>
      <c r="AM54" s="194">
        <f t="shared" si="10"/>
        <v>0</v>
      </c>
      <c r="AN54" s="194">
        <f t="shared" si="10"/>
        <v>0</v>
      </c>
      <c r="AO54" s="194">
        <f t="shared" si="10"/>
        <v>0</v>
      </c>
      <c r="AP54" s="194">
        <f t="shared" si="10"/>
        <v>0</v>
      </c>
      <c r="AQ54" s="194">
        <f t="shared" si="10"/>
        <v>0</v>
      </c>
      <c r="AR54" s="194">
        <f t="shared" si="10"/>
        <v>0</v>
      </c>
      <c r="AS54" s="194">
        <f t="shared" si="10"/>
        <v>0</v>
      </c>
      <c r="AT54" s="194">
        <f t="shared" si="10"/>
        <v>0</v>
      </c>
      <c r="AU54" s="194">
        <f t="shared" si="10"/>
        <v>0</v>
      </c>
      <c r="AV54" s="194">
        <f t="shared" si="10"/>
        <v>0</v>
      </c>
      <c r="AW54" s="194">
        <f t="shared" si="10"/>
        <v>0</v>
      </c>
      <c r="AX54" s="194">
        <f t="shared" si="10"/>
        <v>0</v>
      </c>
      <c r="AY54" s="194">
        <f t="shared" si="10"/>
        <v>0</v>
      </c>
      <c r="AZ54" s="194">
        <f t="shared" si="10"/>
        <v>0</v>
      </c>
      <c r="BA54" s="194">
        <f t="shared" si="10"/>
        <v>0</v>
      </c>
      <c r="BB54" s="194">
        <f t="shared" si="10"/>
        <v>0</v>
      </c>
      <c r="BC54" s="194">
        <f t="shared" si="10"/>
        <v>0</v>
      </c>
      <c r="BD54" s="194">
        <f t="shared" si="10"/>
        <v>0</v>
      </c>
      <c r="BE54" s="194">
        <f t="shared" si="10"/>
        <v>0</v>
      </c>
      <c r="BF54" s="194">
        <f t="shared" si="10"/>
        <v>0</v>
      </c>
      <c r="BG54" s="194">
        <f t="shared" si="10"/>
        <v>0</v>
      </c>
    </row>
    <row r="55" spans="1:59" s="189" customFormat="1" ht="31.5">
      <c r="A55" s="165" t="s">
        <v>564</v>
      </c>
      <c r="B55" s="166" t="s">
        <v>670</v>
      </c>
      <c r="C55" s="194" t="s">
        <v>700</v>
      </c>
      <c r="D55" s="194">
        <v>0</v>
      </c>
      <c r="E55" s="194">
        <v>0</v>
      </c>
      <c r="F55" s="194">
        <v>0</v>
      </c>
      <c r="G55" s="194">
        <v>0</v>
      </c>
      <c r="H55" s="194">
        <v>0</v>
      </c>
      <c r="I55" s="194">
        <v>0</v>
      </c>
      <c r="J55" s="194">
        <v>0</v>
      </c>
      <c r="K55" s="194">
        <v>0</v>
      </c>
      <c r="L55" s="194">
        <v>0</v>
      </c>
      <c r="M55" s="194">
        <v>0</v>
      </c>
      <c r="N55" s="194">
        <v>0</v>
      </c>
      <c r="O55" s="194">
        <v>0</v>
      </c>
      <c r="P55" s="194">
        <v>0</v>
      </c>
      <c r="Q55" s="194">
        <v>0</v>
      </c>
      <c r="R55" s="194">
        <v>0</v>
      </c>
      <c r="S55" s="194">
        <v>0</v>
      </c>
      <c r="T55" s="194">
        <v>0</v>
      </c>
      <c r="U55" s="194">
        <v>0</v>
      </c>
      <c r="V55" s="194">
        <v>0</v>
      </c>
      <c r="W55" s="194">
        <v>0</v>
      </c>
      <c r="X55" s="194">
        <v>0</v>
      </c>
      <c r="Y55" s="194">
        <v>0</v>
      </c>
      <c r="Z55" s="194">
        <v>0</v>
      </c>
      <c r="AA55" s="194">
        <v>0</v>
      </c>
      <c r="AB55" s="194">
        <v>0</v>
      </c>
      <c r="AC55" s="194">
        <v>0</v>
      </c>
      <c r="AD55" s="194">
        <v>0</v>
      </c>
      <c r="AE55" s="194">
        <v>0</v>
      </c>
      <c r="AF55" s="194">
        <v>0</v>
      </c>
      <c r="AG55" s="194">
        <v>0</v>
      </c>
      <c r="AH55" s="194">
        <v>0</v>
      </c>
      <c r="AI55" s="194">
        <v>0</v>
      </c>
      <c r="AJ55" s="194">
        <v>0</v>
      </c>
      <c r="AK55" s="194">
        <v>0</v>
      </c>
      <c r="AL55" s="194">
        <v>0</v>
      </c>
      <c r="AM55" s="194">
        <v>0</v>
      </c>
      <c r="AN55" s="194">
        <v>0</v>
      </c>
      <c r="AO55" s="194">
        <v>0</v>
      </c>
      <c r="AP55" s="194">
        <v>0</v>
      </c>
      <c r="AQ55" s="194">
        <v>0</v>
      </c>
      <c r="AR55" s="194">
        <v>0</v>
      </c>
      <c r="AS55" s="194">
        <v>0</v>
      </c>
      <c r="AT55" s="194">
        <v>0</v>
      </c>
      <c r="AU55" s="194">
        <v>0</v>
      </c>
      <c r="AV55" s="194">
        <v>0</v>
      </c>
      <c r="AW55" s="194">
        <v>0</v>
      </c>
      <c r="AX55" s="194">
        <v>0</v>
      </c>
      <c r="AY55" s="194">
        <v>0</v>
      </c>
      <c r="AZ55" s="194">
        <v>0</v>
      </c>
      <c r="BA55" s="194">
        <v>0</v>
      </c>
      <c r="BB55" s="194">
        <v>0</v>
      </c>
      <c r="BC55" s="194">
        <v>0</v>
      </c>
      <c r="BD55" s="194">
        <v>0</v>
      </c>
      <c r="BE55" s="194">
        <v>0</v>
      </c>
      <c r="BF55" s="194">
        <v>0</v>
      </c>
      <c r="BG55" s="194">
        <v>0</v>
      </c>
    </row>
    <row r="56" spans="1:59" s="189" customFormat="1" ht="47.25">
      <c r="A56" s="165" t="s">
        <v>565</v>
      </c>
      <c r="B56" s="166" t="s">
        <v>671</v>
      </c>
      <c r="C56" s="194" t="s">
        <v>700</v>
      </c>
      <c r="D56" s="194">
        <f t="shared" ref="D56:AI56" si="11">SUM(D57:D59)</f>
        <v>0</v>
      </c>
      <c r="E56" s="194">
        <f t="shared" si="11"/>
        <v>0</v>
      </c>
      <c r="F56" s="194">
        <f t="shared" si="11"/>
        <v>0</v>
      </c>
      <c r="G56" s="194">
        <f t="shared" si="11"/>
        <v>0</v>
      </c>
      <c r="H56" s="194">
        <f t="shared" si="11"/>
        <v>0</v>
      </c>
      <c r="I56" s="194">
        <f t="shared" si="11"/>
        <v>0</v>
      </c>
      <c r="J56" s="194">
        <f t="shared" si="11"/>
        <v>0</v>
      </c>
      <c r="K56" s="194">
        <f t="shared" si="11"/>
        <v>0</v>
      </c>
      <c r="L56" s="194">
        <f t="shared" si="11"/>
        <v>0</v>
      </c>
      <c r="M56" s="194">
        <f t="shared" si="11"/>
        <v>0</v>
      </c>
      <c r="N56" s="194">
        <f t="shared" si="11"/>
        <v>0</v>
      </c>
      <c r="O56" s="194">
        <f t="shared" si="11"/>
        <v>0</v>
      </c>
      <c r="P56" s="194">
        <f t="shared" si="11"/>
        <v>0</v>
      </c>
      <c r="Q56" s="194">
        <f t="shared" si="11"/>
        <v>0</v>
      </c>
      <c r="R56" s="194">
        <f t="shared" si="11"/>
        <v>0</v>
      </c>
      <c r="S56" s="194">
        <f t="shared" si="11"/>
        <v>0</v>
      </c>
      <c r="T56" s="194">
        <f t="shared" si="11"/>
        <v>2.81</v>
      </c>
      <c r="U56" s="194">
        <f t="shared" si="11"/>
        <v>2.81</v>
      </c>
      <c r="V56" s="194">
        <f t="shared" si="11"/>
        <v>0</v>
      </c>
      <c r="W56" s="194">
        <f t="shared" si="11"/>
        <v>0</v>
      </c>
      <c r="X56" s="194">
        <f t="shared" si="11"/>
        <v>2.2999999999999998</v>
      </c>
      <c r="Y56" s="194">
        <f t="shared" si="11"/>
        <v>2.2999999999999998</v>
      </c>
      <c r="Z56" s="194">
        <f t="shared" si="11"/>
        <v>0</v>
      </c>
      <c r="AA56" s="194">
        <f t="shared" si="11"/>
        <v>0</v>
      </c>
      <c r="AB56" s="194">
        <f t="shared" si="11"/>
        <v>40.129999999999995</v>
      </c>
      <c r="AC56" s="194">
        <f t="shared" si="11"/>
        <v>40.129999999999995</v>
      </c>
      <c r="AD56" s="194">
        <f t="shared" si="11"/>
        <v>0</v>
      </c>
      <c r="AE56" s="194">
        <f t="shared" si="11"/>
        <v>0</v>
      </c>
      <c r="AF56" s="194">
        <f t="shared" si="11"/>
        <v>0</v>
      </c>
      <c r="AG56" s="194">
        <f t="shared" si="11"/>
        <v>0</v>
      </c>
      <c r="AH56" s="194">
        <f t="shared" si="11"/>
        <v>0</v>
      </c>
      <c r="AI56" s="194">
        <f t="shared" si="11"/>
        <v>0</v>
      </c>
      <c r="AJ56" s="194">
        <f t="shared" ref="AJ56:BG56" si="12">SUM(AJ57:AJ59)</f>
        <v>0</v>
      </c>
      <c r="AK56" s="194">
        <f t="shared" si="12"/>
        <v>0</v>
      </c>
      <c r="AL56" s="194">
        <f t="shared" si="12"/>
        <v>0</v>
      </c>
      <c r="AM56" s="194">
        <f t="shared" si="12"/>
        <v>0</v>
      </c>
      <c r="AN56" s="194">
        <f t="shared" si="12"/>
        <v>0</v>
      </c>
      <c r="AO56" s="194">
        <f t="shared" si="12"/>
        <v>0</v>
      </c>
      <c r="AP56" s="194">
        <f t="shared" si="12"/>
        <v>0</v>
      </c>
      <c r="AQ56" s="194">
        <f t="shared" si="12"/>
        <v>0</v>
      </c>
      <c r="AR56" s="194">
        <f t="shared" si="12"/>
        <v>0</v>
      </c>
      <c r="AS56" s="194">
        <f t="shared" si="12"/>
        <v>0</v>
      </c>
      <c r="AT56" s="194">
        <f t="shared" si="12"/>
        <v>0</v>
      </c>
      <c r="AU56" s="194">
        <f t="shared" si="12"/>
        <v>0</v>
      </c>
      <c r="AV56" s="194">
        <f t="shared" si="12"/>
        <v>0</v>
      </c>
      <c r="AW56" s="194">
        <f t="shared" si="12"/>
        <v>0</v>
      </c>
      <c r="AX56" s="194">
        <f t="shared" si="12"/>
        <v>0</v>
      </c>
      <c r="AY56" s="194">
        <f t="shared" si="12"/>
        <v>0</v>
      </c>
      <c r="AZ56" s="194">
        <f t="shared" si="12"/>
        <v>0</v>
      </c>
      <c r="BA56" s="194">
        <f t="shared" si="12"/>
        <v>0</v>
      </c>
      <c r="BB56" s="194">
        <f t="shared" si="12"/>
        <v>0</v>
      </c>
      <c r="BC56" s="194">
        <f t="shared" si="12"/>
        <v>0</v>
      </c>
      <c r="BD56" s="194">
        <f t="shared" si="12"/>
        <v>0</v>
      </c>
      <c r="BE56" s="194">
        <f t="shared" si="12"/>
        <v>0</v>
      </c>
      <c r="BF56" s="194">
        <f t="shared" si="12"/>
        <v>0</v>
      </c>
      <c r="BG56" s="194">
        <f t="shared" si="12"/>
        <v>0</v>
      </c>
    </row>
    <row r="57" spans="1:59" s="277" customFormat="1" ht="63">
      <c r="A57" s="288" t="s">
        <v>565</v>
      </c>
      <c r="B57" s="291" t="s">
        <v>817</v>
      </c>
      <c r="C57" s="293" t="s">
        <v>852</v>
      </c>
      <c r="D57" s="296">
        <v>0</v>
      </c>
      <c r="E57" s="296">
        <v>0</v>
      </c>
      <c r="F57" s="296">
        <v>0</v>
      </c>
      <c r="G57" s="296">
        <v>0</v>
      </c>
      <c r="H57" s="296">
        <v>0</v>
      </c>
      <c r="I57" s="296">
        <v>0</v>
      </c>
      <c r="J57" s="296">
        <v>0</v>
      </c>
      <c r="K57" s="296">
        <v>0</v>
      </c>
      <c r="L57" s="296">
        <v>0</v>
      </c>
      <c r="M57" s="296">
        <v>0</v>
      </c>
      <c r="N57" s="296">
        <v>0</v>
      </c>
      <c r="O57" s="296">
        <v>0</v>
      </c>
      <c r="P57" s="296">
        <v>0</v>
      </c>
      <c r="Q57" s="296">
        <v>0</v>
      </c>
      <c r="R57" s="296">
        <v>0</v>
      </c>
      <c r="S57" s="296">
        <v>0</v>
      </c>
      <c r="T57" s="296">
        <v>1.55</v>
      </c>
      <c r="U57" s="296">
        <v>1.55</v>
      </c>
      <c r="V57" s="296">
        <v>0</v>
      </c>
      <c r="W57" s="296">
        <v>0</v>
      </c>
      <c r="X57" s="296">
        <v>0</v>
      </c>
      <c r="Y57" s="296">
        <v>0</v>
      </c>
      <c r="Z57" s="296">
        <v>0</v>
      </c>
      <c r="AA57" s="296">
        <v>0</v>
      </c>
      <c r="AB57" s="296">
        <v>20.75</v>
      </c>
      <c r="AC57" s="296">
        <v>20.75</v>
      </c>
      <c r="AD57" s="296">
        <v>0</v>
      </c>
      <c r="AE57" s="296">
        <v>0</v>
      </c>
      <c r="AF57" s="296">
        <v>0</v>
      </c>
      <c r="AG57" s="296">
        <v>0</v>
      </c>
      <c r="AH57" s="296">
        <v>0</v>
      </c>
      <c r="AI57" s="296">
        <v>0</v>
      </c>
      <c r="AJ57" s="296">
        <v>0</v>
      </c>
      <c r="AK57" s="296">
        <v>0</v>
      </c>
      <c r="AL57" s="296">
        <v>0</v>
      </c>
      <c r="AM57" s="296">
        <v>0</v>
      </c>
      <c r="AN57" s="296">
        <v>0</v>
      </c>
      <c r="AO57" s="296">
        <v>0</v>
      </c>
      <c r="AP57" s="296">
        <v>0</v>
      </c>
      <c r="AQ57" s="296">
        <v>0</v>
      </c>
      <c r="AR57" s="296">
        <v>0</v>
      </c>
      <c r="AS57" s="296">
        <v>0</v>
      </c>
      <c r="AT57" s="296">
        <v>0</v>
      </c>
      <c r="AU57" s="296">
        <v>0</v>
      </c>
      <c r="AV57" s="296">
        <v>0</v>
      </c>
      <c r="AW57" s="296">
        <v>0</v>
      </c>
      <c r="AX57" s="296">
        <v>0</v>
      </c>
      <c r="AY57" s="296">
        <v>0</v>
      </c>
      <c r="AZ57" s="296">
        <v>0</v>
      </c>
      <c r="BA57" s="296">
        <v>0</v>
      </c>
      <c r="BB57" s="296">
        <v>0</v>
      </c>
      <c r="BC57" s="296">
        <v>0</v>
      </c>
      <c r="BD57" s="296">
        <v>0</v>
      </c>
      <c r="BE57" s="296">
        <v>0</v>
      </c>
      <c r="BF57" s="296">
        <v>0</v>
      </c>
      <c r="BG57" s="296">
        <v>0</v>
      </c>
    </row>
    <row r="58" spans="1:59" s="277" customFormat="1" ht="31.5">
      <c r="A58" s="288" t="s">
        <v>565</v>
      </c>
      <c r="B58" s="291" t="s">
        <v>834</v>
      </c>
      <c r="C58" s="293" t="s">
        <v>872</v>
      </c>
      <c r="D58" s="296">
        <v>0</v>
      </c>
      <c r="E58" s="296">
        <v>0</v>
      </c>
      <c r="F58" s="296">
        <v>0</v>
      </c>
      <c r="G58" s="296">
        <v>0</v>
      </c>
      <c r="H58" s="296">
        <v>0</v>
      </c>
      <c r="I58" s="296">
        <v>0</v>
      </c>
      <c r="J58" s="296">
        <v>0</v>
      </c>
      <c r="K58" s="296">
        <v>0</v>
      </c>
      <c r="L58" s="296">
        <v>0</v>
      </c>
      <c r="M58" s="296">
        <v>0</v>
      </c>
      <c r="N58" s="296">
        <v>0</v>
      </c>
      <c r="O58" s="296">
        <v>0</v>
      </c>
      <c r="P58" s="296">
        <v>0</v>
      </c>
      <c r="Q58" s="296">
        <v>0</v>
      </c>
      <c r="R58" s="296">
        <v>0</v>
      </c>
      <c r="S58" s="296">
        <v>0</v>
      </c>
      <c r="T58" s="296">
        <v>0</v>
      </c>
      <c r="U58" s="296">
        <v>0</v>
      </c>
      <c r="V58" s="296">
        <v>0</v>
      </c>
      <c r="W58" s="296">
        <v>0</v>
      </c>
      <c r="X58" s="296">
        <v>0</v>
      </c>
      <c r="Y58" s="296">
        <v>0</v>
      </c>
      <c r="Z58" s="296">
        <v>0</v>
      </c>
      <c r="AA58" s="296">
        <v>0</v>
      </c>
      <c r="AB58" s="296">
        <v>7.4</v>
      </c>
      <c r="AC58" s="296">
        <v>7.4</v>
      </c>
      <c r="AD58" s="296">
        <v>0</v>
      </c>
      <c r="AE58" s="296">
        <v>0</v>
      </c>
      <c r="AF58" s="296">
        <v>0</v>
      </c>
      <c r="AG58" s="296">
        <v>0</v>
      </c>
      <c r="AH58" s="296">
        <v>0</v>
      </c>
      <c r="AI58" s="296">
        <v>0</v>
      </c>
      <c r="AJ58" s="296">
        <v>0</v>
      </c>
      <c r="AK58" s="296">
        <v>0</v>
      </c>
      <c r="AL58" s="296">
        <v>0</v>
      </c>
      <c r="AM58" s="296">
        <v>0</v>
      </c>
      <c r="AN58" s="296">
        <v>0</v>
      </c>
      <c r="AO58" s="296">
        <v>0</v>
      </c>
      <c r="AP58" s="296">
        <v>0</v>
      </c>
      <c r="AQ58" s="296">
        <v>0</v>
      </c>
      <c r="AR58" s="296">
        <v>0</v>
      </c>
      <c r="AS58" s="296">
        <v>0</v>
      </c>
      <c r="AT58" s="296">
        <v>0</v>
      </c>
      <c r="AU58" s="296">
        <v>0</v>
      </c>
      <c r="AV58" s="296">
        <v>0</v>
      </c>
      <c r="AW58" s="296">
        <v>0</v>
      </c>
      <c r="AX58" s="296">
        <v>0</v>
      </c>
      <c r="AY58" s="296">
        <v>0</v>
      </c>
      <c r="AZ58" s="296">
        <v>0</v>
      </c>
      <c r="BA58" s="296">
        <v>0</v>
      </c>
      <c r="BB58" s="296">
        <v>0</v>
      </c>
      <c r="BC58" s="296">
        <v>0</v>
      </c>
      <c r="BD58" s="296">
        <v>0</v>
      </c>
      <c r="BE58" s="296">
        <v>0</v>
      </c>
      <c r="BF58" s="296">
        <v>0</v>
      </c>
      <c r="BG58" s="296">
        <v>0</v>
      </c>
    </row>
    <row r="59" spans="1:59" s="277" customFormat="1" ht="78.75">
      <c r="A59" s="288" t="s">
        <v>565</v>
      </c>
      <c r="B59" s="291" t="s">
        <v>819</v>
      </c>
      <c r="C59" s="293" t="s">
        <v>854</v>
      </c>
      <c r="D59" s="296">
        <v>0</v>
      </c>
      <c r="E59" s="296">
        <v>0</v>
      </c>
      <c r="F59" s="296">
        <v>0</v>
      </c>
      <c r="G59" s="296">
        <v>0</v>
      </c>
      <c r="H59" s="296">
        <v>0</v>
      </c>
      <c r="I59" s="296">
        <v>0</v>
      </c>
      <c r="J59" s="296">
        <v>0</v>
      </c>
      <c r="K59" s="296">
        <v>0</v>
      </c>
      <c r="L59" s="296">
        <v>0</v>
      </c>
      <c r="M59" s="296">
        <v>0</v>
      </c>
      <c r="N59" s="296">
        <v>0</v>
      </c>
      <c r="O59" s="296">
        <v>0</v>
      </c>
      <c r="P59" s="296">
        <v>0</v>
      </c>
      <c r="Q59" s="296">
        <v>0</v>
      </c>
      <c r="R59" s="296">
        <v>0</v>
      </c>
      <c r="S59" s="296">
        <v>0</v>
      </c>
      <c r="T59" s="296">
        <v>1.26</v>
      </c>
      <c r="U59" s="296">
        <v>1.26</v>
      </c>
      <c r="V59" s="296">
        <v>0</v>
      </c>
      <c r="W59" s="296">
        <v>0</v>
      </c>
      <c r="X59" s="296">
        <v>2.2999999999999998</v>
      </c>
      <c r="Y59" s="296">
        <v>2.2999999999999998</v>
      </c>
      <c r="Z59" s="296">
        <v>0</v>
      </c>
      <c r="AA59" s="296">
        <v>0</v>
      </c>
      <c r="AB59" s="296">
        <v>11.98</v>
      </c>
      <c r="AC59" s="296">
        <v>11.98</v>
      </c>
      <c r="AD59" s="296">
        <v>0</v>
      </c>
      <c r="AE59" s="296">
        <v>0</v>
      </c>
      <c r="AF59" s="296">
        <v>0</v>
      </c>
      <c r="AG59" s="296">
        <v>0</v>
      </c>
      <c r="AH59" s="296">
        <v>0</v>
      </c>
      <c r="AI59" s="296">
        <v>0</v>
      </c>
      <c r="AJ59" s="296">
        <v>0</v>
      </c>
      <c r="AK59" s="296">
        <v>0</v>
      </c>
      <c r="AL59" s="296">
        <v>0</v>
      </c>
      <c r="AM59" s="296">
        <v>0</v>
      </c>
      <c r="AN59" s="296">
        <v>0</v>
      </c>
      <c r="AO59" s="296">
        <v>0</v>
      </c>
      <c r="AP59" s="296">
        <v>0</v>
      </c>
      <c r="AQ59" s="296">
        <v>0</v>
      </c>
      <c r="AR59" s="296">
        <v>0</v>
      </c>
      <c r="AS59" s="296">
        <v>0</v>
      </c>
      <c r="AT59" s="296">
        <v>0</v>
      </c>
      <c r="AU59" s="296">
        <v>0</v>
      </c>
      <c r="AV59" s="296">
        <v>0</v>
      </c>
      <c r="AW59" s="296">
        <v>0</v>
      </c>
      <c r="AX59" s="296">
        <v>0</v>
      </c>
      <c r="AY59" s="296">
        <v>0</v>
      </c>
      <c r="AZ59" s="296">
        <v>0</v>
      </c>
      <c r="BA59" s="296">
        <v>0</v>
      </c>
      <c r="BB59" s="296">
        <v>0</v>
      </c>
      <c r="BC59" s="296">
        <v>0</v>
      </c>
      <c r="BD59" s="296">
        <v>0</v>
      </c>
      <c r="BE59" s="296">
        <v>0</v>
      </c>
      <c r="BF59" s="296">
        <v>0</v>
      </c>
      <c r="BG59" s="296">
        <v>0</v>
      </c>
    </row>
    <row r="60" spans="1:59" ht="47.25">
      <c r="A60" s="67" t="s">
        <v>520</v>
      </c>
      <c r="B60" s="113" t="s">
        <v>672</v>
      </c>
      <c r="C60" s="241" t="s">
        <v>700</v>
      </c>
      <c r="D60" s="241">
        <v>0</v>
      </c>
      <c r="E60" s="241">
        <v>0</v>
      </c>
      <c r="F60" s="241">
        <v>0</v>
      </c>
      <c r="G60" s="241">
        <v>0</v>
      </c>
      <c r="H60" s="241">
        <v>0</v>
      </c>
      <c r="I60" s="241">
        <v>0</v>
      </c>
      <c r="J60" s="241">
        <v>0</v>
      </c>
      <c r="K60" s="241">
        <v>0</v>
      </c>
      <c r="L60" s="241">
        <v>0</v>
      </c>
      <c r="M60" s="241">
        <v>0</v>
      </c>
      <c r="N60" s="241">
        <v>0</v>
      </c>
      <c r="O60" s="241">
        <v>0</v>
      </c>
      <c r="P60" s="241">
        <v>0</v>
      </c>
      <c r="Q60" s="241">
        <v>0</v>
      </c>
      <c r="R60" s="241">
        <v>0</v>
      </c>
      <c r="S60" s="241">
        <v>0</v>
      </c>
      <c r="T60" s="241">
        <v>0</v>
      </c>
      <c r="U60" s="241">
        <v>0</v>
      </c>
      <c r="V60" s="241">
        <v>0</v>
      </c>
      <c r="W60" s="241">
        <v>0</v>
      </c>
      <c r="X60" s="241">
        <v>0</v>
      </c>
      <c r="Y60" s="241">
        <v>0</v>
      </c>
      <c r="Z60" s="241">
        <v>0</v>
      </c>
      <c r="AA60" s="241">
        <v>0</v>
      </c>
      <c r="AB60" s="241">
        <v>0</v>
      </c>
      <c r="AC60" s="241">
        <v>0</v>
      </c>
      <c r="AD60" s="241">
        <v>0</v>
      </c>
      <c r="AE60" s="241">
        <v>0</v>
      </c>
      <c r="AF60" s="241">
        <v>0</v>
      </c>
      <c r="AG60" s="241">
        <v>0</v>
      </c>
      <c r="AH60" s="241">
        <v>0</v>
      </c>
      <c r="AI60" s="241">
        <v>0</v>
      </c>
      <c r="AJ60" s="241">
        <v>0</v>
      </c>
      <c r="AK60" s="241">
        <v>0</v>
      </c>
      <c r="AL60" s="241">
        <v>0</v>
      </c>
      <c r="AM60" s="241">
        <v>0</v>
      </c>
      <c r="AN60" s="241">
        <v>0</v>
      </c>
      <c r="AO60" s="241">
        <v>0</v>
      </c>
      <c r="AP60" s="241">
        <v>0</v>
      </c>
      <c r="AQ60" s="241">
        <v>0</v>
      </c>
      <c r="AR60" s="241">
        <v>0</v>
      </c>
      <c r="AS60" s="241">
        <v>0</v>
      </c>
      <c r="AT60" s="241">
        <v>0</v>
      </c>
      <c r="AU60" s="241">
        <v>0</v>
      </c>
      <c r="AV60" s="241">
        <v>0</v>
      </c>
      <c r="AW60" s="241">
        <v>0</v>
      </c>
      <c r="AX60" s="241">
        <v>0</v>
      </c>
      <c r="AY60" s="241">
        <v>0</v>
      </c>
      <c r="AZ60" s="241">
        <v>0</v>
      </c>
      <c r="BA60" s="241">
        <v>0</v>
      </c>
      <c r="BB60" s="241">
        <v>0</v>
      </c>
      <c r="BC60" s="241">
        <v>0</v>
      </c>
      <c r="BD60" s="241">
        <v>0</v>
      </c>
      <c r="BE60" s="241">
        <v>0</v>
      </c>
      <c r="BF60" s="241">
        <v>0</v>
      </c>
      <c r="BG60" s="241">
        <v>0</v>
      </c>
    </row>
    <row r="61" spans="1:59" ht="47.25">
      <c r="A61" s="67" t="s">
        <v>568</v>
      </c>
      <c r="B61" s="113" t="s">
        <v>673</v>
      </c>
      <c r="C61" s="241" t="s">
        <v>700</v>
      </c>
      <c r="D61" s="241">
        <v>0</v>
      </c>
      <c r="E61" s="241">
        <v>0</v>
      </c>
      <c r="F61" s="241">
        <v>0</v>
      </c>
      <c r="G61" s="241">
        <v>0</v>
      </c>
      <c r="H61" s="241">
        <v>0</v>
      </c>
      <c r="I61" s="241">
        <v>0</v>
      </c>
      <c r="J61" s="241">
        <v>0</v>
      </c>
      <c r="K61" s="241">
        <v>0</v>
      </c>
      <c r="L61" s="241">
        <v>0</v>
      </c>
      <c r="M61" s="241">
        <v>0</v>
      </c>
      <c r="N61" s="241">
        <v>0</v>
      </c>
      <c r="O61" s="241">
        <v>0</v>
      </c>
      <c r="P61" s="241">
        <v>0</v>
      </c>
      <c r="Q61" s="241">
        <v>0</v>
      </c>
      <c r="R61" s="241">
        <v>0</v>
      </c>
      <c r="S61" s="241">
        <v>0</v>
      </c>
      <c r="T61" s="241">
        <v>0</v>
      </c>
      <c r="U61" s="241">
        <v>0</v>
      </c>
      <c r="V61" s="241">
        <v>0</v>
      </c>
      <c r="W61" s="241">
        <v>0</v>
      </c>
      <c r="X61" s="241">
        <v>0</v>
      </c>
      <c r="Y61" s="241">
        <v>0</v>
      </c>
      <c r="Z61" s="241">
        <v>0</v>
      </c>
      <c r="AA61" s="241">
        <v>0</v>
      </c>
      <c r="AB61" s="241">
        <v>0</v>
      </c>
      <c r="AC61" s="241">
        <v>0</v>
      </c>
      <c r="AD61" s="241">
        <v>0</v>
      </c>
      <c r="AE61" s="241">
        <v>0</v>
      </c>
      <c r="AF61" s="241">
        <v>0</v>
      </c>
      <c r="AG61" s="241">
        <v>0</v>
      </c>
      <c r="AH61" s="241">
        <v>0</v>
      </c>
      <c r="AI61" s="241">
        <v>0</v>
      </c>
      <c r="AJ61" s="241">
        <v>0</v>
      </c>
      <c r="AK61" s="241">
        <v>0</v>
      </c>
      <c r="AL61" s="241">
        <v>0</v>
      </c>
      <c r="AM61" s="241">
        <v>0</v>
      </c>
      <c r="AN61" s="241">
        <v>0</v>
      </c>
      <c r="AO61" s="241">
        <v>0</v>
      </c>
      <c r="AP61" s="241">
        <v>0</v>
      </c>
      <c r="AQ61" s="241">
        <v>0</v>
      </c>
      <c r="AR61" s="241">
        <v>0</v>
      </c>
      <c r="AS61" s="241">
        <v>0</v>
      </c>
      <c r="AT61" s="241">
        <v>0</v>
      </c>
      <c r="AU61" s="241">
        <v>0</v>
      </c>
      <c r="AV61" s="241">
        <v>0</v>
      </c>
      <c r="AW61" s="241">
        <v>0</v>
      </c>
      <c r="AX61" s="241">
        <v>0</v>
      </c>
      <c r="AY61" s="241">
        <v>0</v>
      </c>
      <c r="AZ61" s="241">
        <v>0</v>
      </c>
      <c r="BA61" s="241">
        <v>0</v>
      </c>
      <c r="BB61" s="241">
        <v>0</v>
      </c>
      <c r="BC61" s="241">
        <v>0</v>
      </c>
      <c r="BD61" s="241">
        <v>0</v>
      </c>
      <c r="BE61" s="241">
        <v>0</v>
      </c>
      <c r="BF61" s="241">
        <v>0</v>
      </c>
      <c r="BG61" s="241">
        <v>0</v>
      </c>
    </row>
    <row r="62" spans="1:59" ht="47.25">
      <c r="A62" s="67" t="s">
        <v>569</v>
      </c>
      <c r="B62" s="113" t="s">
        <v>674</v>
      </c>
      <c r="C62" s="241" t="s">
        <v>700</v>
      </c>
      <c r="D62" s="241">
        <v>0</v>
      </c>
      <c r="E62" s="241">
        <v>0</v>
      </c>
      <c r="F62" s="241">
        <v>0</v>
      </c>
      <c r="G62" s="241">
        <v>0</v>
      </c>
      <c r="H62" s="241">
        <v>0</v>
      </c>
      <c r="I62" s="241">
        <v>0</v>
      </c>
      <c r="J62" s="241">
        <v>0</v>
      </c>
      <c r="K62" s="241">
        <v>0</v>
      </c>
      <c r="L62" s="241">
        <v>0</v>
      </c>
      <c r="M62" s="241">
        <v>0</v>
      </c>
      <c r="N62" s="241">
        <v>0</v>
      </c>
      <c r="O62" s="241">
        <v>0</v>
      </c>
      <c r="P62" s="241">
        <v>0</v>
      </c>
      <c r="Q62" s="241">
        <v>0</v>
      </c>
      <c r="R62" s="241">
        <v>0</v>
      </c>
      <c r="S62" s="241">
        <v>0</v>
      </c>
      <c r="T62" s="241">
        <v>0</v>
      </c>
      <c r="U62" s="241">
        <v>0</v>
      </c>
      <c r="V62" s="241">
        <v>0</v>
      </c>
      <c r="W62" s="241">
        <v>0</v>
      </c>
      <c r="X62" s="241">
        <v>0</v>
      </c>
      <c r="Y62" s="241">
        <v>0</v>
      </c>
      <c r="Z62" s="241">
        <v>0</v>
      </c>
      <c r="AA62" s="241">
        <v>0</v>
      </c>
      <c r="AB62" s="241">
        <v>0</v>
      </c>
      <c r="AC62" s="241">
        <v>0</v>
      </c>
      <c r="AD62" s="241">
        <v>0</v>
      </c>
      <c r="AE62" s="241">
        <v>0</v>
      </c>
      <c r="AF62" s="241">
        <v>0</v>
      </c>
      <c r="AG62" s="241">
        <v>0</v>
      </c>
      <c r="AH62" s="241">
        <v>0</v>
      </c>
      <c r="AI62" s="241">
        <v>0</v>
      </c>
      <c r="AJ62" s="241">
        <v>0</v>
      </c>
      <c r="AK62" s="241">
        <v>0</v>
      </c>
      <c r="AL62" s="241">
        <v>0</v>
      </c>
      <c r="AM62" s="241">
        <v>0</v>
      </c>
      <c r="AN62" s="241">
        <v>0</v>
      </c>
      <c r="AO62" s="241">
        <v>0</v>
      </c>
      <c r="AP62" s="241">
        <v>0</v>
      </c>
      <c r="AQ62" s="241">
        <v>0</v>
      </c>
      <c r="AR62" s="241">
        <v>0</v>
      </c>
      <c r="AS62" s="241">
        <v>0</v>
      </c>
      <c r="AT62" s="241">
        <v>0</v>
      </c>
      <c r="AU62" s="241">
        <v>0</v>
      </c>
      <c r="AV62" s="241">
        <v>0</v>
      </c>
      <c r="AW62" s="241">
        <v>0</v>
      </c>
      <c r="AX62" s="241">
        <v>0</v>
      </c>
      <c r="AY62" s="241">
        <v>0</v>
      </c>
      <c r="AZ62" s="241">
        <v>0</v>
      </c>
      <c r="BA62" s="241">
        <v>0</v>
      </c>
      <c r="BB62" s="241">
        <v>0</v>
      </c>
      <c r="BC62" s="241">
        <v>0</v>
      </c>
      <c r="BD62" s="241">
        <v>0</v>
      </c>
      <c r="BE62" s="241">
        <v>0</v>
      </c>
      <c r="BF62" s="241">
        <v>0</v>
      </c>
      <c r="BG62" s="241">
        <v>0</v>
      </c>
    </row>
    <row r="63" spans="1:59" ht="47.25">
      <c r="A63" s="67" t="s">
        <v>570</v>
      </c>
      <c r="B63" s="113" t="s">
        <v>675</v>
      </c>
      <c r="C63" s="241" t="s">
        <v>700</v>
      </c>
      <c r="D63" s="241">
        <v>0</v>
      </c>
      <c r="E63" s="241">
        <v>0</v>
      </c>
      <c r="F63" s="241">
        <v>0</v>
      </c>
      <c r="G63" s="241">
        <v>0</v>
      </c>
      <c r="H63" s="241">
        <v>0</v>
      </c>
      <c r="I63" s="241">
        <v>0</v>
      </c>
      <c r="J63" s="241">
        <v>0</v>
      </c>
      <c r="K63" s="241">
        <v>0</v>
      </c>
      <c r="L63" s="241">
        <v>0</v>
      </c>
      <c r="M63" s="241">
        <v>0</v>
      </c>
      <c r="N63" s="241">
        <v>0</v>
      </c>
      <c r="O63" s="241">
        <v>0</v>
      </c>
      <c r="P63" s="241">
        <v>0</v>
      </c>
      <c r="Q63" s="241">
        <v>0</v>
      </c>
      <c r="R63" s="241">
        <v>0</v>
      </c>
      <c r="S63" s="241">
        <v>0</v>
      </c>
      <c r="T63" s="241">
        <v>0</v>
      </c>
      <c r="U63" s="241">
        <v>0</v>
      </c>
      <c r="V63" s="241">
        <v>0</v>
      </c>
      <c r="W63" s="241">
        <v>0</v>
      </c>
      <c r="X63" s="241">
        <v>0</v>
      </c>
      <c r="Y63" s="241">
        <v>0</v>
      </c>
      <c r="Z63" s="241">
        <v>0</v>
      </c>
      <c r="AA63" s="241">
        <v>0</v>
      </c>
      <c r="AB63" s="241">
        <v>0</v>
      </c>
      <c r="AC63" s="241">
        <v>0</v>
      </c>
      <c r="AD63" s="241">
        <v>0</v>
      </c>
      <c r="AE63" s="241">
        <v>0</v>
      </c>
      <c r="AF63" s="241">
        <v>0</v>
      </c>
      <c r="AG63" s="241">
        <v>0</v>
      </c>
      <c r="AH63" s="241">
        <v>0</v>
      </c>
      <c r="AI63" s="241">
        <v>0</v>
      </c>
      <c r="AJ63" s="241">
        <v>0</v>
      </c>
      <c r="AK63" s="241">
        <v>0</v>
      </c>
      <c r="AL63" s="241">
        <v>0</v>
      </c>
      <c r="AM63" s="241">
        <v>0</v>
      </c>
      <c r="AN63" s="241">
        <v>0</v>
      </c>
      <c r="AO63" s="241">
        <v>0</v>
      </c>
      <c r="AP63" s="241">
        <v>0</v>
      </c>
      <c r="AQ63" s="241">
        <v>0</v>
      </c>
      <c r="AR63" s="241">
        <v>0</v>
      </c>
      <c r="AS63" s="241">
        <v>0</v>
      </c>
      <c r="AT63" s="241">
        <v>0</v>
      </c>
      <c r="AU63" s="241">
        <v>0</v>
      </c>
      <c r="AV63" s="241">
        <v>0</v>
      </c>
      <c r="AW63" s="241">
        <v>0</v>
      </c>
      <c r="AX63" s="241">
        <v>0</v>
      </c>
      <c r="AY63" s="241">
        <v>0</v>
      </c>
      <c r="AZ63" s="241">
        <v>0</v>
      </c>
      <c r="BA63" s="241">
        <v>0</v>
      </c>
      <c r="BB63" s="241">
        <v>0</v>
      </c>
      <c r="BC63" s="241">
        <v>0</v>
      </c>
      <c r="BD63" s="241">
        <v>0</v>
      </c>
      <c r="BE63" s="241">
        <v>0</v>
      </c>
      <c r="BF63" s="241">
        <v>0</v>
      </c>
      <c r="BG63" s="241">
        <v>0</v>
      </c>
    </row>
    <row r="64" spans="1:59" ht="47.25">
      <c r="A64" s="67" t="s">
        <v>571</v>
      </c>
      <c r="B64" s="113" t="s">
        <v>676</v>
      </c>
      <c r="C64" s="241" t="s">
        <v>700</v>
      </c>
      <c r="D64" s="241">
        <v>0</v>
      </c>
      <c r="E64" s="241">
        <v>0</v>
      </c>
      <c r="F64" s="241">
        <v>0</v>
      </c>
      <c r="G64" s="241">
        <v>0</v>
      </c>
      <c r="H64" s="241">
        <v>0</v>
      </c>
      <c r="I64" s="241">
        <v>0</v>
      </c>
      <c r="J64" s="241">
        <v>0</v>
      </c>
      <c r="K64" s="241">
        <v>0</v>
      </c>
      <c r="L64" s="241">
        <v>0</v>
      </c>
      <c r="M64" s="241">
        <v>0</v>
      </c>
      <c r="N64" s="241">
        <v>0</v>
      </c>
      <c r="O64" s="241">
        <v>0</v>
      </c>
      <c r="P64" s="241">
        <v>0</v>
      </c>
      <c r="Q64" s="241">
        <v>0</v>
      </c>
      <c r="R64" s="241">
        <v>0</v>
      </c>
      <c r="S64" s="241">
        <v>0</v>
      </c>
      <c r="T64" s="241">
        <v>0</v>
      </c>
      <c r="U64" s="241">
        <v>0</v>
      </c>
      <c r="V64" s="241">
        <v>0</v>
      </c>
      <c r="W64" s="241">
        <v>0</v>
      </c>
      <c r="X64" s="241">
        <v>0</v>
      </c>
      <c r="Y64" s="241">
        <v>0</v>
      </c>
      <c r="Z64" s="241">
        <v>0</v>
      </c>
      <c r="AA64" s="241">
        <v>0</v>
      </c>
      <c r="AB64" s="241">
        <v>0</v>
      </c>
      <c r="AC64" s="241">
        <v>0</v>
      </c>
      <c r="AD64" s="241">
        <v>0</v>
      </c>
      <c r="AE64" s="241">
        <v>0</v>
      </c>
      <c r="AF64" s="241">
        <v>0</v>
      </c>
      <c r="AG64" s="241">
        <v>0</v>
      </c>
      <c r="AH64" s="241">
        <v>0</v>
      </c>
      <c r="AI64" s="241">
        <v>0</v>
      </c>
      <c r="AJ64" s="241">
        <v>0</v>
      </c>
      <c r="AK64" s="241">
        <v>0</v>
      </c>
      <c r="AL64" s="241">
        <v>0</v>
      </c>
      <c r="AM64" s="241">
        <v>0</v>
      </c>
      <c r="AN64" s="241">
        <v>0</v>
      </c>
      <c r="AO64" s="241">
        <v>0</v>
      </c>
      <c r="AP64" s="241">
        <v>0</v>
      </c>
      <c r="AQ64" s="241">
        <v>0</v>
      </c>
      <c r="AR64" s="241">
        <v>0</v>
      </c>
      <c r="AS64" s="241">
        <v>0</v>
      </c>
      <c r="AT64" s="241">
        <v>0</v>
      </c>
      <c r="AU64" s="241">
        <v>0</v>
      </c>
      <c r="AV64" s="241">
        <v>0</v>
      </c>
      <c r="AW64" s="241">
        <v>0</v>
      </c>
      <c r="AX64" s="241">
        <v>0</v>
      </c>
      <c r="AY64" s="241">
        <v>0</v>
      </c>
      <c r="AZ64" s="241">
        <v>0</v>
      </c>
      <c r="BA64" s="241">
        <v>0</v>
      </c>
      <c r="BB64" s="241">
        <v>0</v>
      </c>
      <c r="BC64" s="241">
        <v>0</v>
      </c>
      <c r="BD64" s="241">
        <v>0</v>
      </c>
      <c r="BE64" s="241">
        <v>0</v>
      </c>
      <c r="BF64" s="241">
        <v>0</v>
      </c>
      <c r="BG64" s="241">
        <v>0</v>
      </c>
    </row>
    <row r="65" spans="1:59" ht="63">
      <c r="A65" s="67" t="s">
        <v>677</v>
      </c>
      <c r="B65" s="113" t="s">
        <v>678</v>
      </c>
      <c r="C65" s="241" t="s">
        <v>700</v>
      </c>
      <c r="D65" s="241">
        <v>0</v>
      </c>
      <c r="E65" s="241">
        <v>0</v>
      </c>
      <c r="F65" s="241">
        <v>0</v>
      </c>
      <c r="G65" s="241">
        <v>0</v>
      </c>
      <c r="H65" s="241">
        <v>0</v>
      </c>
      <c r="I65" s="241">
        <v>0</v>
      </c>
      <c r="J65" s="241">
        <v>0</v>
      </c>
      <c r="K65" s="241">
        <v>0</v>
      </c>
      <c r="L65" s="241">
        <v>0</v>
      </c>
      <c r="M65" s="241">
        <v>0</v>
      </c>
      <c r="N65" s="241">
        <v>0</v>
      </c>
      <c r="O65" s="241">
        <v>0</v>
      </c>
      <c r="P65" s="241">
        <v>0</v>
      </c>
      <c r="Q65" s="241">
        <v>0</v>
      </c>
      <c r="R65" s="241">
        <v>0</v>
      </c>
      <c r="S65" s="241">
        <v>0</v>
      </c>
      <c r="T65" s="241">
        <v>0</v>
      </c>
      <c r="U65" s="241">
        <v>0</v>
      </c>
      <c r="V65" s="241">
        <v>0</v>
      </c>
      <c r="W65" s="241">
        <v>0</v>
      </c>
      <c r="X65" s="241">
        <v>0</v>
      </c>
      <c r="Y65" s="241">
        <v>0</v>
      </c>
      <c r="Z65" s="241">
        <v>0</v>
      </c>
      <c r="AA65" s="241">
        <v>0</v>
      </c>
      <c r="AB65" s="241">
        <v>0</v>
      </c>
      <c r="AC65" s="241">
        <v>0</v>
      </c>
      <c r="AD65" s="241">
        <v>0</v>
      </c>
      <c r="AE65" s="241">
        <v>0</v>
      </c>
      <c r="AF65" s="241">
        <v>0</v>
      </c>
      <c r="AG65" s="241">
        <v>0</v>
      </c>
      <c r="AH65" s="241">
        <v>0</v>
      </c>
      <c r="AI65" s="241">
        <v>0</v>
      </c>
      <c r="AJ65" s="241">
        <v>0</v>
      </c>
      <c r="AK65" s="241">
        <v>0</v>
      </c>
      <c r="AL65" s="241">
        <v>0</v>
      </c>
      <c r="AM65" s="241">
        <v>0</v>
      </c>
      <c r="AN65" s="241">
        <v>0</v>
      </c>
      <c r="AO65" s="241">
        <v>0</v>
      </c>
      <c r="AP65" s="241">
        <v>0</v>
      </c>
      <c r="AQ65" s="241">
        <v>0</v>
      </c>
      <c r="AR65" s="241">
        <v>0</v>
      </c>
      <c r="AS65" s="241">
        <v>0</v>
      </c>
      <c r="AT65" s="241">
        <v>0</v>
      </c>
      <c r="AU65" s="241">
        <v>0</v>
      </c>
      <c r="AV65" s="241">
        <v>0</v>
      </c>
      <c r="AW65" s="241">
        <v>0</v>
      </c>
      <c r="AX65" s="241">
        <v>0</v>
      </c>
      <c r="AY65" s="241">
        <v>0</v>
      </c>
      <c r="AZ65" s="241">
        <v>0</v>
      </c>
      <c r="BA65" s="241">
        <v>0</v>
      </c>
      <c r="BB65" s="241">
        <v>0</v>
      </c>
      <c r="BC65" s="241">
        <v>0</v>
      </c>
      <c r="BD65" s="241">
        <v>0</v>
      </c>
      <c r="BE65" s="241">
        <v>0</v>
      </c>
      <c r="BF65" s="241">
        <v>0</v>
      </c>
      <c r="BG65" s="241">
        <v>0</v>
      </c>
    </row>
    <row r="66" spans="1:59" ht="63">
      <c r="A66" s="67" t="s">
        <v>679</v>
      </c>
      <c r="B66" s="113" t="s">
        <v>680</v>
      </c>
      <c r="C66" s="241" t="s">
        <v>700</v>
      </c>
      <c r="D66" s="241">
        <v>0</v>
      </c>
      <c r="E66" s="241">
        <v>0</v>
      </c>
      <c r="F66" s="241">
        <v>0</v>
      </c>
      <c r="G66" s="241">
        <v>0</v>
      </c>
      <c r="H66" s="241">
        <v>0</v>
      </c>
      <c r="I66" s="241">
        <v>0</v>
      </c>
      <c r="J66" s="241">
        <v>0</v>
      </c>
      <c r="K66" s="241">
        <v>0</v>
      </c>
      <c r="L66" s="241">
        <v>0</v>
      </c>
      <c r="M66" s="241">
        <v>0</v>
      </c>
      <c r="N66" s="241">
        <v>0</v>
      </c>
      <c r="O66" s="241">
        <v>0</v>
      </c>
      <c r="P66" s="241">
        <v>0</v>
      </c>
      <c r="Q66" s="241">
        <v>0</v>
      </c>
      <c r="R66" s="241">
        <v>0</v>
      </c>
      <c r="S66" s="241">
        <v>0</v>
      </c>
      <c r="T66" s="241">
        <v>0</v>
      </c>
      <c r="U66" s="241">
        <v>0</v>
      </c>
      <c r="V66" s="241">
        <v>0</v>
      </c>
      <c r="W66" s="241">
        <v>0</v>
      </c>
      <c r="X66" s="241">
        <v>0</v>
      </c>
      <c r="Y66" s="241">
        <v>0</v>
      </c>
      <c r="Z66" s="241">
        <v>0</v>
      </c>
      <c r="AA66" s="241">
        <v>0</v>
      </c>
      <c r="AB66" s="241">
        <v>0</v>
      </c>
      <c r="AC66" s="241">
        <v>0</v>
      </c>
      <c r="AD66" s="241">
        <v>0</v>
      </c>
      <c r="AE66" s="241">
        <v>0</v>
      </c>
      <c r="AF66" s="241">
        <v>0</v>
      </c>
      <c r="AG66" s="241">
        <v>0</v>
      </c>
      <c r="AH66" s="241">
        <v>0</v>
      </c>
      <c r="AI66" s="241">
        <v>0</v>
      </c>
      <c r="AJ66" s="241">
        <v>0</v>
      </c>
      <c r="AK66" s="241">
        <v>0</v>
      </c>
      <c r="AL66" s="241">
        <v>0</v>
      </c>
      <c r="AM66" s="241">
        <v>0</v>
      </c>
      <c r="AN66" s="241">
        <v>0</v>
      </c>
      <c r="AO66" s="241">
        <v>0</v>
      </c>
      <c r="AP66" s="241">
        <v>0</v>
      </c>
      <c r="AQ66" s="241">
        <v>0</v>
      </c>
      <c r="AR66" s="241">
        <v>0</v>
      </c>
      <c r="AS66" s="241">
        <v>0</v>
      </c>
      <c r="AT66" s="241">
        <v>0</v>
      </c>
      <c r="AU66" s="241">
        <v>0</v>
      </c>
      <c r="AV66" s="241">
        <v>0</v>
      </c>
      <c r="AW66" s="241">
        <v>0</v>
      </c>
      <c r="AX66" s="241">
        <v>0</v>
      </c>
      <c r="AY66" s="241">
        <v>0</v>
      </c>
      <c r="AZ66" s="241">
        <v>0</v>
      </c>
      <c r="BA66" s="241">
        <v>0</v>
      </c>
      <c r="BB66" s="241">
        <v>0</v>
      </c>
      <c r="BC66" s="241">
        <v>0</v>
      </c>
      <c r="BD66" s="241">
        <v>0</v>
      </c>
      <c r="BE66" s="241">
        <v>0</v>
      </c>
      <c r="BF66" s="241">
        <v>0</v>
      </c>
      <c r="BG66" s="241">
        <v>0</v>
      </c>
    </row>
    <row r="67" spans="1:59" ht="63">
      <c r="A67" s="67" t="s">
        <v>681</v>
      </c>
      <c r="B67" s="113" t="s">
        <v>682</v>
      </c>
      <c r="C67" s="241" t="s">
        <v>700</v>
      </c>
      <c r="D67" s="241">
        <v>0</v>
      </c>
      <c r="E67" s="241">
        <v>0</v>
      </c>
      <c r="F67" s="241">
        <v>0</v>
      </c>
      <c r="G67" s="241">
        <v>0</v>
      </c>
      <c r="H67" s="241">
        <v>0</v>
      </c>
      <c r="I67" s="241">
        <v>0</v>
      </c>
      <c r="J67" s="241">
        <v>0</v>
      </c>
      <c r="K67" s="241">
        <v>0</v>
      </c>
      <c r="L67" s="241">
        <v>0</v>
      </c>
      <c r="M67" s="241">
        <v>0</v>
      </c>
      <c r="N67" s="241">
        <v>0</v>
      </c>
      <c r="O67" s="241">
        <v>0</v>
      </c>
      <c r="P67" s="241">
        <v>0</v>
      </c>
      <c r="Q67" s="241">
        <v>0</v>
      </c>
      <c r="R67" s="241">
        <v>0</v>
      </c>
      <c r="S67" s="241">
        <v>0</v>
      </c>
      <c r="T67" s="241">
        <v>0</v>
      </c>
      <c r="U67" s="241">
        <v>0</v>
      </c>
      <c r="V67" s="241">
        <v>0</v>
      </c>
      <c r="W67" s="241">
        <v>0</v>
      </c>
      <c r="X67" s="241">
        <v>0</v>
      </c>
      <c r="Y67" s="241">
        <v>0</v>
      </c>
      <c r="Z67" s="241">
        <v>0</v>
      </c>
      <c r="AA67" s="241">
        <v>0</v>
      </c>
      <c r="AB67" s="241">
        <v>0</v>
      </c>
      <c r="AC67" s="241">
        <v>0</v>
      </c>
      <c r="AD67" s="241">
        <v>0</v>
      </c>
      <c r="AE67" s="241">
        <v>0</v>
      </c>
      <c r="AF67" s="241">
        <v>0</v>
      </c>
      <c r="AG67" s="241">
        <v>0</v>
      </c>
      <c r="AH67" s="241">
        <v>0</v>
      </c>
      <c r="AI67" s="241">
        <v>0</v>
      </c>
      <c r="AJ67" s="241">
        <v>0</v>
      </c>
      <c r="AK67" s="241">
        <v>0</v>
      </c>
      <c r="AL67" s="241">
        <v>0</v>
      </c>
      <c r="AM67" s="241">
        <v>0</v>
      </c>
      <c r="AN67" s="241">
        <v>0</v>
      </c>
      <c r="AO67" s="241">
        <v>0</v>
      </c>
      <c r="AP67" s="241">
        <v>0</v>
      </c>
      <c r="AQ67" s="241">
        <v>0</v>
      </c>
      <c r="AR67" s="241">
        <v>0</v>
      </c>
      <c r="AS67" s="241">
        <v>0</v>
      </c>
      <c r="AT67" s="241">
        <v>0</v>
      </c>
      <c r="AU67" s="241">
        <v>0</v>
      </c>
      <c r="AV67" s="241">
        <v>0</v>
      </c>
      <c r="AW67" s="241">
        <v>0</v>
      </c>
      <c r="AX67" s="241">
        <v>0</v>
      </c>
      <c r="AY67" s="241">
        <v>0</v>
      </c>
      <c r="AZ67" s="241">
        <v>0</v>
      </c>
      <c r="BA67" s="241">
        <v>0</v>
      </c>
      <c r="BB67" s="241">
        <v>0</v>
      </c>
      <c r="BC67" s="241">
        <v>0</v>
      </c>
      <c r="BD67" s="241">
        <v>0</v>
      </c>
      <c r="BE67" s="241">
        <v>0</v>
      </c>
      <c r="BF67" s="241">
        <v>0</v>
      </c>
      <c r="BG67" s="241">
        <v>0</v>
      </c>
    </row>
    <row r="68" spans="1:59" ht="63">
      <c r="A68" s="67" t="s">
        <v>683</v>
      </c>
      <c r="B68" s="113" t="s">
        <v>684</v>
      </c>
      <c r="C68" s="241" t="s">
        <v>700</v>
      </c>
      <c r="D68" s="241">
        <v>0</v>
      </c>
      <c r="E68" s="241">
        <v>0</v>
      </c>
      <c r="F68" s="241">
        <v>0</v>
      </c>
      <c r="G68" s="241">
        <v>0</v>
      </c>
      <c r="H68" s="241">
        <v>0</v>
      </c>
      <c r="I68" s="241">
        <v>0</v>
      </c>
      <c r="J68" s="241">
        <v>0</v>
      </c>
      <c r="K68" s="241">
        <v>0</v>
      </c>
      <c r="L68" s="241">
        <v>0</v>
      </c>
      <c r="M68" s="241">
        <v>0</v>
      </c>
      <c r="N68" s="241">
        <v>0</v>
      </c>
      <c r="O68" s="241">
        <v>0</v>
      </c>
      <c r="P68" s="241">
        <v>0</v>
      </c>
      <c r="Q68" s="241">
        <v>0</v>
      </c>
      <c r="R68" s="241">
        <v>0</v>
      </c>
      <c r="S68" s="241">
        <v>0</v>
      </c>
      <c r="T68" s="241">
        <v>0</v>
      </c>
      <c r="U68" s="241">
        <v>0</v>
      </c>
      <c r="V68" s="241">
        <v>0</v>
      </c>
      <c r="W68" s="241">
        <v>0</v>
      </c>
      <c r="X68" s="241">
        <v>0</v>
      </c>
      <c r="Y68" s="241">
        <v>0</v>
      </c>
      <c r="Z68" s="241">
        <v>0</v>
      </c>
      <c r="AA68" s="241">
        <v>0</v>
      </c>
      <c r="AB68" s="241">
        <v>0</v>
      </c>
      <c r="AC68" s="241">
        <v>0</v>
      </c>
      <c r="AD68" s="241">
        <v>0</v>
      </c>
      <c r="AE68" s="241">
        <v>0</v>
      </c>
      <c r="AF68" s="241">
        <v>0</v>
      </c>
      <c r="AG68" s="241">
        <v>0</v>
      </c>
      <c r="AH68" s="241">
        <v>0</v>
      </c>
      <c r="AI68" s="241">
        <v>0</v>
      </c>
      <c r="AJ68" s="241">
        <v>0</v>
      </c>
      <c r="AK68" s="241">
        <v>0</v>
      </c>
      <c r="AL68" s="241">
        <v>0</v>
      </c>
      <c r="AM68" s="241">
        <v>0</v>
      </c>
      <c r="AN68" s="241">
        <v>0</v>
      </c>
      <c r="AO68" s="241">
        <v>0</v>
      </c>
      <c r="AP68" s="241">
        <v>0</v>
      </c>
      <c r="AQ68" s="241">
        <v>0</v>
      </c>
      <c r="AR68" s="241">
        <v>0</v>
      </c>
      <c r="AS68" s="241">
        <v>0</v>
      </c>
      <c r="AT68" s="241">
        <v>0</v>
      </c>
      <c r="AU68" s="241">
        <v>0</v>
      </c>
      <c r="AV68" s="241">
        <v>0</v>
      </c>
      <c r="AW68" s="241">
        <v>0</v>
      </c>
      <c r="AX68" s="241">
        <v>0</v>
      </c>
      <c r="AY68" s="241">
        <v>0</v>
      </c>
      <c r="AZ68" s="241">
        <v>0</v>
      </c>
      <c r="BA68" s="241">
        <v>0</v>
      </c>
      <c r="BB68" s="241">
        <v>0</v>
      </c>
      <c r="BC68" s="241">
        <v>0</v>
      </c>
      <c r="BD68" s="241">
        <v>0</v>
      </c>
      <c r="BE68" s="241">
        <v>0</v>
      </c>
      <c r="BF68" s="241">
        <v>0</v>
      </c>
      <c r="BG68" s="241">
        <v>0</v>
      </c>
    </row>
    <row r="69" spans="1:59" ht="63">
      <c r="A69" s="67" t="s">
        <v>521</v>
      </c>
      <c r="B69" s="113" t="s">
        <v>685</v>
      </c>
      <c r="C69" s="241" t="s">
        <v>700</v>
      </c>
      <c r="D69" s="241">
        <v>0</v>
      </c>
      <c r="E69" s="241">
        <v>0</v>
      </c>
      <c r="F69" s="241">
        <v>0</v>
      </c>
      <c r="G69" s="241">
        <v>0</v>
      </c>
      <c r="H69" s="241">
        <v>0</v>
      </c>
      <c r="I69" s="241">
        <v>0</v>
      </c>
      <c r="J69" s="241">
        <v>0</v>
      </c>
      <c r="K69" s="241">
        <v>0</v>
      </c>
      <c r="L69" s="241">
        <v>0</v>
      </c>
      <c r="M69" s="241">
        <v>0</v>
      </c>
      <c r="N69" s="241">
        <v>0</v>
      </c>
      <c r="O69" s="241">
        <v>0</v>
      </c>
      <c r="P69" s="241">
        <v>0</v>
      </c>
      <c r="Q69" s="241">
        <v>0</v>
      </c>
      <c r="R69" s="241">
        <v>0</v>
      </c>
      <c r="S69" s="241">
        <v>0</v>
      </c>
      <c r="T69" s="241">
        <v>0</v>
      </c>
      <c r="U69" s="241">
        <v>0</v>
      </c>
      <c r="V69" s="241">
        <v>0</v>
      </c>
      <c r="W69" s="241">
        <v>0</v>
      </c>
      <c r="X69" s="241">
        <v>0</v>
      </c>
      <c r="Y69" s="241">
        <v>0</v>
      </c>
      <c r="Z69" s="241">
        <v>0</v>
      </c>
      <c r="AA69" s="241">
        <v>0</v>
      </c>
      <c r="AB69" s="241">
        <v>0</v>
      </c>
      <c r="AC69" s="241">
        <v>0</v>
      </c>
      <c r="AD69" s="241">
        <v>0</v>
      </c>
      <c r="AE69" s="241">
        <v>0</v>
      </c>
      <c r="AF69" s="241">
        <v>0</v>
      </c>
      <c r="AG69" s="241">
        <v>0</v>
      </c>
      <c r="AH69" s="241">
        <v>0</v>
      </c>
      <c r="AI69" s="241">
        <v>0</v>
      </c>
      <c r="AJ69" s="241">
        <v>0</v>
      </c>
      <c r="AK69" s="241">
        <v>0</v>
      </c>
      <c r="AL69" s="241">
        <v>0</v>
      </c>
      <c r="AM69" s="241">
        <v>0</v>
      </c>
      <c r="AN69" s="241">
        <v>0</v>
      </c>
      <c r="AO69" s="241">
        <v>0</v>
      </c>
      <c r="AP69" s="241">
        <v>0</v>
      </c>
      <c r="AQ69" s="241">
        <v>0</v>
      </c>
      <c r="AR69" s="241">
        <v>0</v>
      </c>
      <c r="AS69" s="241">
        <v>0</v>
      </c>
      <c r="AT69" s="241">
        <v>0</v>
      </c>
      <c r="AU69" s="241">
        <v>0</v>
      </c>
      <c r="AV69" s="241">
        <v>0</v>
      </c>
      <c r="AW69" s="241">
        <v>0</v>
      </c>
      <c r="AX69" s="241">
        <v>0</v>
      </c>
      <c r="AY69" s="241">
        <v>0</v>
      </c>
      <c r="AZ69" s="241">
        <v>0</v>
      </c>
      <c r="BA69" s="241">
        <v>0</v>
      </c>
      <c r="BB69" s="241">
        <v>0</v>
      </c>
      <c r="BC69" s="241">
        <v>0</v>
      </c>
      <c r="BD69" s="241">
        <v>0</v>
      </c>
      <c r="BE69" s="241">
        <v>0</v>
      </c>
      <c r="BF69" s="241">
        <v>0</v>
      </c>
      <c r="BG69" s="241">
        <v>0</v>
      </c>
    </row>
    <row r="70" spans="1:59" ht="31.5">
      <c r="A70" s="67" t="s">
        <v>572</v>
      </c>
      <c r="B70" s="113" t="s">
        <v>686</v>
      </c>
      <c r="C70" s="241" t="s">
        <v>700</v>
      </c>
      <c r="D70" s="241">
        <v>0</v>
      </c>
      <c r="E70" s="241">
        <v>0</v>
      </c>
      <c r="F70" s="241">
        <v>0</v>
      </c>
      <c r="G70" s="241">
        <v>0</v>
      </c>
      <c r="H70" s="241">
        <v>0</v>
      </c>
      <c r="I70" s="241">
        <v>0</v>
      </c>
      <c r="J70" s="241">
        <v>0</v>
      </c>
      <c r="K70" s="241">
        <v>0</v>
      </c>
      <c r="L70" s="241">
        <v>0</v>
      </c>
      <c r="M70" s="241">
        <v>0</v>
      </c>
      <c r="N70" s="241">
        <v>0</v>
      </c>
      <c r="O70" s="241">
        <v>0</v>
      </c>
      <c r="P70" s="241">
        <v>0</v>
      </c>
      <c r="Q70" s="241">
        <v>0</v>
      </c>
      <c r="R70" s="241">
        <v>0</v>
      </c>
      <c r="S70" s="241">
        <v>0</v>
      </c>
      <c r="T70" s="241">
        <v>0</v>
      </c>
      <c r="U70" s="241">
        <v>0</v>
      </c>
      <c r="V70" s="241">
        <v>0</v>
      </c>
      <c r="W70" s="241">
        <v>0</v>
      </c>
      <c r="X70" s="241">
        <v>0</v>
      </c>
      <c r="Y70" s="241">
        <v>0</v>
      </c>
      <c r="Z70" s="241">
        <v>0</v>
      </c>
      <c r="AA70" s="241">
        <v>0</v>
      </c>
      <c r="AB70" s="241">
        <v>0</v>
      </c>
      <c r="AC70" s="241">
        <v>0</v>
      </c>
      <c r="AD70" s="241">
        <v>0</v>
      </c>
      <c r="AE70" s="241">
        <v>0</v>
      </c>
      <c r="AF70" s="241">
        <v>0</v>
      </c>
      <c r="AG70" s="241">
        <v>0</v>
      </c>
      <c r="AH70" s="241">
        <v>0</v>
      </c>
      <c r="AI70" s="241">
        <v>0</v>
      </c>
      <c r="AJ70" s="241">
        <v>0</v>
      </c>
      <c r="AK70" s="241">
        <v>0</v>
      </c>
      <c r="AL70" s="241">
        <v>0</v>
      </c>
      <c r="AM70" s="241">
        <v>0</v>
      </c>
      <c r="AN70" s="241">
        <v>0</v>
      </c>
      <c r="AO70" s="241">
        <v>0</v>
      </c>
      <c r="AP70" s="241">
        <v>0</v>
      </c>
      <c r="AQ70" s="241">
        <v>0</v>
      </c>
      <c r="AR70" s="241">
        <v>0</v>
      </c>
      <c r="AS70" s="241">
        <v>0</v>
      </c>
      <c r="AT70" s="241">
        <v>0</v>
      </c>
      <c r="AU70" s="241">
        <v>0</v>
      </c>
      <c r="AV70" s="241">
        <v>0</v>
      </c>
      <c r="AW70" s="241">
        <v>0</v>
      </c>
      <c r="AX70" s="241">
        <v>0</v>
      </c>
      <c r="AY70" s="241">
        <v>0</v>
      </c>
      <c r="AZ70" s="241">
        <v>0</v>
      </c>
      <c r="BA70" s="241">
        <v>0</v>
      </c>
      <c r="BB70" s="241">
        <v>0</v>
      </c>
      <c r="BC70" s="241">
        <v>0</v>
      </c>
      <c r="BD70" s="241">
        <v>0</v>
      </c>
      <c r="BE70" s="241">
        <v>0</v>
      </c>
      <c r="BF70" s="241">
        <v>0</v>
      </c>
      <c r="BG70" s="241">
        <v>0</v>
      </c>
    </row>
    <row r="71" spans="1:59" ht="47.25">
      <c r="A71" s="67" t="s">
        <v>573</v>
      </c>
      <c r="B71" s="113" t="s">
        <v>687</v>
      </c>
      <c r="C71" s="241" t="s">
        <v>700</v>
      </c>
      <c r="D71" s="241">
        <v>0</v>
      </c>
      <c r="E71" s="241">
        <v>0</v>
      </c>
      <c r="F71" s="241">
        <v>0</v>
      </c>
      <c r="G71" s="241">
        <v>0</v>
      </c>
      <c r="H71" s="241">
        <v>0</v>
      </c>
      <c r="I71" s="241">
        <v>0</v>
      </c>
      <c r="J71" s="241">
        <v>0</v>
      </c>
      <c r="K71" s="241">
        <v>0</v>
      </c>
      <c r="L71" s="241">
        <v>0</v>
      </c>
      <c r="M71" s="241">
        <v>0</v>
      </c>
      <c r="N71" s="241">
        <v>0</v>
      </c>
      <c r="O71" s="241">
        <v>0</v>
      </c>
      <c r="P71" s="241">
        <v>0</v>
      </c>
      <c r="Q71" s="241">
        <v>0</v>
      </c>
      <c r="R71" s="241">
        <v>0</v>
      </c>
      <c r="S71" s="241">
        <v>0</v>
      </c>
      <c r="T71" s="241">
        <v>0</v>
      </c>
      <c r="U71" s="241">
        <v>0</v>
      </c>
      <c r="V71" s="241">
        <v>0</v>
      </c>
      <c r="W71" s="241">
        <v>0</v>
      </c>
      <c r="X71" s="241">
        <v>0</v>
      </c>
      <c r="Y71" s="241">
        <v>0</v>
      </c>
      <c r="Z71" s="241">
        <v>0</v>
      </c>
      <c r="AA71" s="241">
        <v>0</v>
      </c>
      <c r="AB71" s="241">
        <v>0</v>
      </c>
      <c r="AC71" s="241">
        <v>0</v>
      </c>
      <c r="AD71" s="241">
        <v>0</v>
      </c>
      <c r="AE71" s="241">
        <v>0</v>
      </c>
      <c r="AF71" s="241">
        <v>0</v>
      </c>
      <c r="AG71" s="241">
        <v>0</v>
      </c>
      <c r="AH71" s="241">
        <v>0</v>
      </c>
      <c r="AI71" s="241">
        <v>0</v>
      </c>
      <c r="AJ71" s="241">
        <v>0</v>
      </c>
      <c r="AK71" s="241">
        <v>0</v>
      </c>
      <c r="AL71" s="241">
        <v>0</v>
      </c>
      <c r="AM71" s="241">
        <v>0</v>
      </c>
      <c r="AN71" s="241">
        <v>0</v>
      </c>
      <c r="AO71" s="241">
        <v>0</v>
      </c>
      <c r="AP71" s="241">
        <v>0</v>
      </c>
      <c r="AQ71" s="241">
        <v>0</v>
      </c>
      <c r="AR71" s="241">
        <v>0</v>
      </c>
      <c r="AS71" s="241">
        <v>0</v>
      </c>
      <c r="AT71" s="241">
        <v>0</v>
      </c>
      <c r="AU71" s="241">
        <v>0</v>
      </c>
      <c r="AV71" s="241">
        <v>0</v>
      </c>
      <c r="AW71" s="241">
        <v>0</v>
      </c>
      <c r="AX71" s="241">
        <v>0</v>
      </c>
      <c r="AY71" s="241">
        <v>0</v>
      </c>
      <c r="AZ71" s="241">
        <v>0</v>
      </c>
      <c r="BA71" s="241">
        <v>0</v>
      </c>
      <c r="BB71" s="241">
        <v>0</v>
      </c>
      <c r="BC71" s="241">
        <v>0</v>
      </c>
      <c r="BD71" s="241">
        <v>0</v>
      </c>
      <c r="BE71" s="241">
        <v>0</v>
      </c>
      <c r="BF71" s="241">
        <v>0</v>
      </c>
      <c r="BG71" s="241">
        <v>0</v>
      </c>
    </row>
    <row r="72" spans="1:59" ht="94.5">
      <c r="A72" s="67" t="s">
        <v>688</v>
      </c>
      <c r="B72" s="113" t="s">
        <v>689</v>
      </c>
      <c r="C72" s="241" t="s">
        <v>700</v>
      </c>
      <c r="D72" s="241">
        <v>0</v>
      </c>
      <c r="E72" s="241">
        <v>0</v>
      </c>
      <c r="F72" s="241">
        <v>0</v>
      </c>
      <c r="G72" s="241">
        <v>0</v>
      </c>
      <c r="H72" s="241">
        <v>0</v>
      </c>
      <c r="I72" s="241">
        <v>0</v>
      </c>
      <c r="J72" s="241">
        <v>0</v>
      </c>
      <c r="K72" s="241">
        <v>0</v>
      </c>
      <c r="L72" s="241">
        <v>0</v>
      </c>
      <c r="M72" s="241">
        <v>0</v>
      </c>
      <c r="N72" s="241">
        <v>0</v>
      </c>
      <c r="O72" s="241">
        <v>0</v>
      </c>
      <c r="P72" s="241">
        <v>0</v>
      </c>
      <c r="Q72" s="241">
        <v>0</v>
      </c>
      <c r="R72" s="241">
        <v>0</v>
      </c>
      <c r="S72" s="241">
        <v>0</v>
      </c>
      <c r="T72" s="241">
        <v>0</v>
      </c>
      <c r="U72" s="241">
        <v>0</v>
      </c>
      <c r="V72" s="241">
        <v>0</v>
      </c>
      <c r="W72" s="241">
        <v>0</v>
      </c>
      <c r="X72" s="241">
        <v>0</v>
      </c>
      <c r="Y72" s="241">
        <v>0</v>
      </c>
      <c r="Z72" s="241">
        <v>0</v>
      </c>
      <c r="AA72" s="241">
        <v>0</v>
      </c>
      <c r="AB72" s="241">
        <v>0</v>
      </c>
      <c r="AC72" s="241">
        <v>0</v>
      </c>
      <c r="AD72" s="241">
        <v>0</v>
      </c>
      <c r="AE72" s="241">
        <v>0</v>
      </c>
      <c r="AF72" s="241">
        <v>0</v>
      </c>
      <c r="AG72" s="241">
        <v>0</v>
      </c>
      <c r="AH72" s="241">
        <v>0</v>
      </c>
      <c r="AI72" s="241">
        <v>0</v>
      </c>
      <c r="AJ72" s="241">
        <v>0</v>
      </c>
      <c r="AK72" s="241">
        <v>0</v>
      </c>
      <c r="AL72" s="241">
        <v>0</v>
      </c>
      <c r="AM72" s="241">
        <v>0</v>
      </c>
      <c r="AN72" s="241">
        <v>0</v>
      </c>
      <c r="AO72" s="241">
        <v>0</v>
      </c>
      <c r="AP72" s="241">
        <v>0</v>
      </c>
      <c r="AQ72" s="241">
        <v>0</v>
      </c>
      <c r="AR72" s="241">
        <v>0</v>
      </c>
      <c r="AS72" s="241">
        <v>0</v>
      </c>
      <c r="AT72" s="241">
        <v>0</v>
      </c>
      <c r="AU72" s="241">
        <v>0</v>
      </c>
      <c r="AV72" s="241">
        <v>0</v>
      </c>
      <c r="AW72" s="241">
        <v>0</v>
      </c>
      <c r="AX72" s="241">
        <v>0</v>
      </c>
      <c r="AY72" s="241">
        <v>0</v>
      </c>
      <c r="AZ72" s="241">
        <v>0</v>
      </c>
      <c r="BA72" s="241">
        <v>0</v>
      </c>
      <c r="BB72" s="241">
        <v>0</v>
      </c>
      <c r="BC72" s="241">
        <v>0</v>
      </c>
      <c r="BD72" s="241">
        <v>0</v>
      </c>
      <c r="BE72" s="241">
        <v>0</v>
      </c>
      <c r="BF72" s="241">
        <v>0</v>
      </c>
      <c r="BG72" s="241">
        <v>0</v>
      </c>
    </row>
    <row r="73" spans="1:59" ht="78.75">
      <c r="A73" s="67" t="s">
        <v>690</v>
      </c>
      <c r="B73" s="113" t="s">
        <v>691</v>
      </c>
      <c r="C73" s="241" t="s">
        <v>700</v>
      </c>
      <c r="D73" s="241">
        <v>0</v>
      </c>
      <c r="E73" s="241">
        <v>0</v>
      </c>
      <c r="F73" s="241">
        <v>0</v>
      </c>
      <c r="G73" s="241">
        <v>0</v>
      </c>
      <c r="H73" s="241">
        <v>0</v>
      </c>
      <c r="I73" s="241">
        <v>0</v>
      </c>
      <c r="J73" s="241">
        <v>0</v>
      </c>
      <c r="K73" s="241">
        <v>0</v>
      </c>
      <c r="L73" s="241">
        <v>0</v>
      </c>
      <c r="M73" s="241">
        <v>0</v>
      </c>
      <c r="N73" s="241">
        <v>0</v>
      </c>
      <c r="O73" s="241">
        <v>0</v>
      </c>
      <c r="P73" s="241">
        <v>0</v>
      </c>
      <c r="Q73" s="241">
        <v>0</v>
      </c>
      <c r="R73" s="241">
        <v>0</v>
      </c>
      <c r="S73" s="241">
        <v>0</v>
      </c>
      <c r="T73" s="241">
        <v>0</v>
      </c>
      <c r="U73" s="241">
        <v>0</v>
      </c>
      <c r="V73" s="241">
        <v>0</v>
      </c>
      <c r="W73" s="241">
        <v>0</v>
      </c>
      <c r="X73" s="241">
        <v>0</v>
      </c>
      <c r="Y73" s="241">
        <v>0</v>
      </c>
      <c r="Z73" s="241">
        <v>0</v>
      </c>
      <c r="AA73" s="241">
        <v>0</v>
      </c>
      <c r="AB73" s="241">
        <v>0</v>
      </c>
      <c r="AC73" s="241">
        <v>0</v>
      </c>
      <c r="AD73" s="241">
        <v>0</v>
      </c>
      <c r="AE73" s="241">
        <v>0</v>
      </c>
      <c r="AF73" s="241">
        <v>0</v>
      </c>
      <c r="AG73" s="241">
        <v>0</v>
      </c>
      <c r="AH73" s="241">
        <v>0</v>
      </c>
      <c r="AI73" s="241">
        <v>0</v>
      </c>
      <c r="AJ73" s="241">
        <v>0</v>
      </c>
      <c r="AK73" s="241">
        <v>0</v>
      </c>
      <c r="AL73" s="241">
        <v>0</v>
      </c>
      <c r="AM73" s="241">
        <v>0</v>
      </c>
      <c r="AN73" s="241">
        <v>0</v>
      </c>
      <c r="AO73" s="241">
        <v>0</v>
      </c>
      <c r="AP73" s="241">
        <v>0</v>
      </c>
      <c r="AQ73" s="241">
        <v>0</v>
      </c>
      <c r="AR73" s="241">
        <v>0</v>
      </c>
      <c r="AS73" s="241">
        <v>0</v>
      </c>
      <c r="AT73" s="241">
        <v>0</v>
      </c>
      <c r="AU73" s="241">
        <v>0</v>
      </c>
      <c r="AV73" s="241">
        <v>0</v>
      </c>
      <c r="AW73" s="241">
        <v>0</v>
      </c>
      <c r="AX73" s="241">
        <v>0</v>
      </c>
      <c r="AY73" s="241">
        <v>0</v>
      </c>
      <c r="AZ73" s="241">
        <v>0</v>
      </c>
      <c r="BA73" s="241">
        <v>0</v>
      </c>
      <c r="BB73" s="241">
        <v>0</v>
      </c>
      <c r="BC73" s="241">
        <v>0</v>
      </c>
      <c r="BD73" s="241">
        <v>0</v>
      </c>
      <c r="BE73" s="241">
        <v>0</v>
      </c>
      <c r="BF73" s="241">
        <v>0</v>
      </c>
      <c r="BG73" s="241">
        <v>0</v>
      </c>
    </row>
    <row r="74" spans="1:59" ht="78.75">
      <c r="A74" s="67" t="s">
        <v>692</v>
      </c>
      <c r="B74" s="113" t="s">
        <v>693</v>
      </c>
      <c r="C74" s="241" t="s">
        <v>700</v>
      </c>
      <c r="D74" s="241">
        <v>0</v>
      </c>
      <c r="E74" s="241">
        <v>0</v>
      </c>
      <c r="F74" s="241">
        <v>0</v>
      </c>
      <c r="G74" s="241">
        <v>0</v>
      </c>
      <c r="H74" s="241">
        <v>0</v>
      </c>
      <c r="I74" s="241">
        <v>0</v>
      </c>
      <c r="J74" s="241">
        <v>0</v>
      </c>
      <c r="K74" s="241">
        <v>0</v>
      </c>
      <c r="L74" s="241">
        <v>0</v>
      </c>
      <c r="M74" s="241">
        <v>0</v>
      </c>
      <c r="N74" s="241">
        <v>0</v>
      </c>
      <c r="O74" s="241">
        <v>0</v>
      </c>
      <c r="P74" s="241">
        <v>0</v>
      </c>
      <c r="Q74" s="241">
        <v>0</v>
      </c>
      <c r="R74" s="241">
        <v>0</v>
      </c>
      <c r="S74" s="241">
        <v>0</v>
      </c>
      <c r="T74" s="241">
        <v>0</v>
      </c>
      <c r="U74" s="241">
        <v>0</v>
      </c>
      <c r="V74" s="241">
        <v>0</v>
      </c>
      <c r="W74" s="241">
        <v>0</v>
      </c>
      <c r="X74" s="241">
        <v>0</v>
      </c>
      <c r="Y74" s="241">
        <v>0</v>
      </c>
      <c r="Z74" s="241">
        <v>0</v>
      </c>
      <c r="AA74" s="241">
        <v>0</v>
      </c>
      <c r="AB74" s="241">
        <v>0</v>
      </c>
      <c r="AC74" s="241">
        <v>0</v>
      </c>
      <c r="AD74" s="241">
        <v>0</v>
      </c>
      <c r="AE74" s="241">
        <v>0</v>
      </c>
      <c r="AF74" s="241">
        <v>0</v>
      </c>
      <c r="AG74" s="241">
        <v>0</v>
      </c>
      <c r="AH74" s="241">
        <v>0</v>
      </c>
      <c r="AI74" s="241">
        <v>0</v>
      </c>
      <c r="AJ74" s="241">
        <v>0</v>
      </c>
      <c r="AK74" s="241">
        <v>0</v>
      </c>
      <c r="AL74" s="241">
        <v>0</v>
      </c>
      <c r="AM74" s="241">
        <v>0</v>
      </c>
      <c r="AN74" s="241">
        <v>0</v>
      </c>
      <c r="AO74" s="241">
        <v>0</v>
      </c>
      <c r="AP74" s="241">
        <v>0</v>
      </c>
      <c r="AQ74" s="241">
        <v>0</v>
      </c>
      <c r="AR74" s="241">
        <v>0</v>
      </c>
      <c r="AS74" s="241">
        <v>0</v>
      </c>
      <c r="AT74" s="241">
        <v>0</v>
      </c>
      <c r="AU74" s="241">
        <v>0</v>
      </c>
      <c r="AV74" s="241">
        <v>0</v>
      </c>
      <c r="AW74" s="241">
        <v>0</v>
      </c>
      <c r="AX74" s="241">
        <v>0</v>
      </c>
      <c r="AY74" s="241">
        <v>0</v>
      </c>
      <c r="AZ74" s="241">
        <v>0</v>
      </c>
      <c r="BA74" s="241">
        <v>0</v>
      </c>
      <c r="BB74" s="241">
        <v>0</v>
      </c>
      <c r="BC74" s="241">
        <v>0</v>
      </c>
      <c r="BD74" s="241">
        <v>0</v>
      </c>
      <c r="BE74" s="241">
        <v>0</v>
      </c>
      <c r="BF74" s="241">
        <v>0</v>
      </c>
      <c r="BG74" s="241">
        <v>0</v>
      </c>
    </row>
    <row r="75" spans="1:59" ht="47.25">
      <c r="A75" s="67" t="s">
        <v>694</v>
      </c>
      <c r="B75" s="113" t="s">
        <v>695</v>
      </c>
      <c r="C75" s="241" t="s">
        <v>700</v>
      </c>
      <c r="D75" s="241">
        <v>0</v>
      </c>
      <c r="E75" s="241">
        <v>0</v>
      </c>
      <c r="F75" s="241">
        <v>0</v>
      </c>
      <c r="G75" s="241">
        <v>0</v>
      </c>
      <c r="H75" s="241">
        <v>0</v>
      </c>
      <c r="I75" s="241">
        <v>0</v>
      </c>
      <c r="J75" s="241">
        <v>0</v>
      </c>
      <c r="K75" s="241">
        <v>0</v>
      </c>
      <c r="L75" s="241">
        <v>0</v>
      </c>
      <c r="M75" s="241">
        <v>0</v>
      </c>
      <c r="N75" s="241">
        <v>0</v>
      </c>
      <c r="O75" s="241">
        <v>0</v>
      </c>
      <c r="P75" s="241">
        <v>0</v>
      </c>
      <c r="Q75" s="241">
        <v>0</v>
      </c>
      <c r="R75" s="241">
        <v>0</v>
      </c>
      <c r="S75" s="241">
        <v>0</v>
      </c>
      <c r="T75" s="241">
        <v>0</v>
      </c>
      <c r="U75" s="241">
        <v>0</v>
      </c>
      <c r="V75" s="241">
        <v>0</v>
      </c>
      <c r="W75" s="241">
        <v>0</v>
      </c>
      <c r="X75" s="241">
        <v>0</v>
      </c>
      <c r="Y75" s="241">
        <v>0</v>
      </c>
      <c r="Z75" s="241">
        <v>0</v>
      </c>
      <c r="AA75" s="241">
        <v>0</v>
      </c>
      <c r="AB75" s="241">
        <v>0</v>
      </c>
      <c r="AC75" s="241">
        <v>0</v>
      </c>
      <c r="AD75" s="241">
        <v>0</v>
      </c>
      <c r="AE75" s="241">
        <v>0</v>
      </c>
      <c r="AF75" s="241">
        <v>0</v>
      </c>
      <c r="AG75" s="241">
        <v>0</v>
      </c>
      <c r="AH75" s="241">
        <v>0</v>
      </c>
      <c r="AI75" s="241">
        <v>0</v>
      </c>
      <c r="AJ75" s="241">
        <v>0</v>
      </c>
      <c r="AK75" s="241">
        <v>0</v>
      </c>
      <c r="AL75" s="241">
        <v>0</v>
      </c>
      <c r="AM75" s="241">
        <v>0</v>
      </c>
      <c r="AN75" s="241">
        <v>0</v>
      </c>
      <c r="AO75" s="241">
        <v>0</v>
      </c>
      <c r="AP75" s="241">
        <v>0</v>
      </c>
      <c r="AQ75" s="241">
        <v>0</v>
      </c>
      <c r="AR75" s="241">
        <v>0</v>
      </c>
      <c r="AS75" s="241">
        <v>0</v>
      </c>
      <c r="AT75" s="241">
        <v>0</v>
      </c>
      <c r="AU75" s="241">
        <v>0</v>
      </c>
      <c r="AV75" s="241">
        <v>0</v>
      </c>
      <c r="AW75" s="241">
        <v>0</v>
      </c>
      <c r="AX75" s="241">
        <v>0</v>
      </c>
      <c r="AY75" s="241">
        <v>0</v>
      </c>
      <c r="AZ75" s="241">
        <v>0</v>
      </c>
      <c r="BA75" s="241">
        <v>0</v>
      </c>
      <c r="BB75" s="241">
        <v>0</v>
      </c>
      <c r="BC75" s="241">
        <v>0</v>
      </c>
      <c r="BD75" s="241">
        <v>0</v>
      </c>
      <c r="BE75" s="241">
        <v>0</v>
      </c>
      <c r="BF75" s="241">
        <v>0</v>
      </c>
      <c r="BG75" s="241">
        <v>0</v>
      </c>
    </row>
    <row r="76" spans="1:59" ht="47.25">
      <c r="A76" s="67" t="s">
        <v>696</v>
      </c>
      <c r="B76" s="148" t="s">
        <v>697</v>
      </c>
      <c r="C76" s="241" t="s">
        <v>700</v>
      </c>
      <c r="D76" s="241">
        <v>0</v>
      </c>
      <c r="E76" s="241">
        <v>0</v>
      </c>
      <c r="F76" s="241">
        <v>0</v>
      </c>
      <c r="G76" s="241">
        <v>0</v>
      </c>
      <c r="H76" s="241">
        <v>0</v>
      </c>
      <c r="I76" s="241">
        <v>0</v>
      </c>
      <c r="J76" s="241">
        <v>0</v>
      </c>
      <c r="K76" s="241">
        <v>0</v>
      </c>
      <c r="L76" s="241">
        <v>0</v>
      </c>
      <c r="M76" s="241">
        <v>0</v>
      </c>
      <c r="N76" s="241">
        <v>0</v>
      </c>
      <c r="O76" s="241">
        <v>0</v>
      </c>
      <c r="P76" s="241">
        <v>0</v>
      </c>
      <c r="Q76" s="241">
        <v>0</v>
      </c>
      <c r="R76" s="241">
        <v>0</v>
      </c>
      <c r="S76" s="241">
        <v>0</v>
      </c>
      <c r="T76" s="241">
        <v>0</v>
      </c>
      <c r="U76" s="241">
        <v>0</v>
      </c>
      <c r="V76" s="241">
        <v>0</v>
      </c>
      <c r="W76" s="241">
        <v>0</v>
      </c>
      <c r="X76" s="241">
        <v>0</v>
      </c>
      <c r="Y76" s="241">
        <v>0</v>
      </c>
      <c r="Z76" s="241">
        <v>0</v>
      </c>
      <c r="AA76" s="241">
        <v>0</v>
      </c>
      <c r="AB76" s="241">
        <v>0</v>
      </c>
      <c r="AC76" s="241">
        <v>0</v>
      </c>
      <c r="AD76" s="241">
        <v>0</v>
      </c>
      <c r="AE76" s="241">
        <v>0</v>
      </c>
      <c r="AF76" s="241">
        <v>0</v>
      </c>
      <c r="AG76" s="241">
        <v>0</v>
      </c>
      <c r="AH76" s="241">
        <v>0</v>
      </c>
      <c r="AI76" s="241">
        <v>0</v>
      </c>
      <c r="AJ76" s="241">
        <v>0</v>
      </c>
      <c r="AK76" s="241">
        <v>0</v>
      </c>
      <c r="AL76" s="241">
        <v>0</v>
      </c>
      <c r="AM76" s="241">
        <v>0</v>
      </c>
      <c r="AN76" s="241">
        <v>0</v>
      </c>
      <c r="AO76" s="241">
        <v>0</v>
      </c>
      <c r="AP76" s="241">
        <v>0</v>
      </c>
      <c r="AQ76" s="241">
        <v>0</v>
      </c>
      <c r="AR76" s="241">
        <v>0</v>
      </c>
      <c r="AS76" s="241">
        <v>0</v>
      </c>
      <c r="AT76" s="241">
        <v>0</v>
      </c>
      <c r="AU76" s="241">
        <v>0</v>
      </c>
      <c r="AV76" s="241">
        <v>0</v>
      </c>
      <c r="AW76" s="241">
        <v>0</v>
      </c>
      <c r="AX76" s="241">
        <v>0</v>
      </c>
      <c r="AY76" s="241">
        <v>0</v>
      </c>
      <c r="AZ76" s="241">
        <v>0</v>
      </c>
      <c r="BA76" s="241">
        <v>0</v>
      </c>
      <c r="BB76" s="241">
        <v>0</v>
      </c>
      <c r="BC76" s="241">
        <v>0</v>
      </c>
      <c r="BD76" s="241">
        <v>0</v>
      </c>
      <c r="BE76" s="241">
        <v>0</v>
      </c>
      <c r="BF76" s="241">
        <v>0</v>
      </c>
      <c r="BG76" s="241">
        <v>0</v>
      </c>
    </row>
    <row r="77" spans="1:59" ht="31.5">
      <c r="A77" s="67" t="s">
        <v>698</v>
      </c>
      <c r="B77" s="148" t="s">
        <v>699</v>
      </c>
      <c r="C77" s="241" t="s">
        <v>700</v>
      </c>
      <c r="D77" s="241">
        <v>0</v>
      </c>
      <c r="E77" s="241">
        <v>0</v>
      </c>
      <c r="F77" s="241">
        <v>0</v>
      </c>
      <c r="G77" s="241">
        <v>0</v>
      </c>
      <c r="H77" s="241">
        <v>0</v>
      </c>
      <c r="I77" s="241">
        <v>0</v>
      </c>
      <c r="J77" s="241">
        <v>0</v>
      </c>
      <c r="K77" s="241">
        <v>0</v>
      </c>
      <c r="L77" s="241">
        <v>0</v>
      </c>
      <c r="M77" s="241">
        <v>0</v>
      </c>
      <c r="N77" s="241">
        <v>0</v>
      </c>
      <c r="O77" s="241">
        <v>0</v>
      </c>
      <c r="P77" s="241">
        <v>0</v>
      </c>
      <c r="Q77" s="241">
        <v>0</v>
      </c>
      <c r="R77" s="241">
        <v>0</v>
      </c>
      <c r="S77" s="241">
        <v>0</v>
      </c>
      <c r="T77" s="241">
        <v>0</v>
      </c>
      <c r="U77" s="241">
        <v>0</v>
      </c>
      <c r="V77" s="241">
        <v>0</v>
      </c>
      <c r="W77" s="241">
        <v>0</v>
      </c>
      <c r="X77" s="241">
        <v>0</v>
      </c>
      <c r="Y77" s="241">
        <v>0</v>
      </c>
      <c r="Z77" s="241">
        <v>0</v>
      </c>
      <c r="AA77" s="241">
        <v>0</v>
      </c>
      <c r="AB77" s="241">
        <v>0</v>
      </c>
      <c r="AC77" s="241">
        <v>0</v>
      </c>
      <c r="AD77" s="241">
        <v>0</v>
      </c>
      <c r="AE77" s="241">
        <v>0</v>
      </c>
      <c r="AF77" s="241">
        <v>0</v>
      </c>
      <c r="AG77" s="241">
        <v>0</v>
      </c>
      <c r="AH77" s="241">
        <v>0</v>
      </c>
      <c r="AI77" s="241">
        <v>0</v>
      </c>
      <c r="AJ77" s="241">
        <v>0</v>
      </c>
      <c r="AK77" s="241">
        <v>0</v>
      </c>
      <c r="AL77" s="241">
        <v>0</v>
      </c>
      <c r="AM77" s="241">
        <v>0</v>
      </c>
      <c r="AN77" s="241">
        <v>0</v>
      </c>
      <c r="AO77" s="241">
        <v>0</v>
      </c>
      <c r="AP77" s="241">
        <v>0</v>
      </c>
      <c r="AQ77" s="241">
        <v>0</v>
      </c>
      <c r="AR77" s="241">
        <v>0</v>
      </c>
      <c r="AS77" s="241">
        <v>0</v>
      </c>
      <c r="AT77" s="241">
        <v>0</v>
      </c>
      <c r="AU77" s="241">
        <v>0</v>
      </c>
      <c r="AV77" s="241">
        <v>0</v>
      </c>
      <c r="AW77" s="241">
        <v>0</v>
      </c>
      <c r="AX77" s="241">
        <v>0</v>
      </c>
      <c r="AY77" s="241">
        <v>0</v>
      </c>
      <c r="AZ77" s="241">
        <v>0</v>
      </c>
      <c r="BA77" s="241">
        <v>0</v>
      </c>
      <c r="BB77" s="241">
        <v>0</v>
      </c>
      <c r="BC77" s="241">
        <v>0</v>
      </c>
      <c r="BD77" s="241">
        <v>0</v>
      </c>
      <c r="BE77" s="241">
        <v>0</v>
      </c>
      <c r="BF77" s="241">
        <v>0</v>
      </c>
      <c r="BG77" s="241">
        <v>0</v>
      </c>
    </row>
    <row r="78" spans="1:59" ht="31.5">
      <c r="A78" s="67" t="s">
        <v>522</v>
      </c>
      <c r="B78" s="113" t="s">
        <v>536</v>
      </c>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c r="AQ78" s="149"/>
      <c r="AR78" s="149"/>
      <c r="AS78" s="149"/>
      <c r="AT78" s="149"/>
      <c r="AU78" s="149"/>
      <c r="AV78" s="149"/>
      <c r="AW78" s="149"/>
      <c r="AX78" s="149"/>
      <c r="AY78" s="149"/>
      <c r="AZ78" s="149"/>
      <c r="BA78" s="149"/>
      <c r="BB78" s="149"/>
      <c r="BC78" s="149"/>
      <c r="BD78" s="149"/>
      <c r="BE78" s="149"/>
      <c r="BF78" s="149"/>
      <c r="BG78" s="149"/>
    </row>
  </sheetData>
  <sheetProtection password="84F4" sheet="1" objects="1" scenarios="1"/>
  <mergeCells count="49">
    <mergeCell ref="BF18:BG18"/>
    <mergeCell ref="AT18:AU18"/>
    <mergeCell ref="AX18:AY18"/>
    <mergeCell ref="AZ18:BA18"/>
    <mergeCell ref="BB18:BC18"/>
    <mergeCell ref="BD18:BE18"/>
    <mergeCell ref="N18:O18"/>
    <mergeCell ref="P18:Q18"/>
    <mergeCell ref="R18:S18"/>
    <mergeCell ref="T18:U18"/>
    <mergeCell ref="V18:W18"/>
    <mergeCell ref="X18:Y18"/>
    <mergeCell ref="AL17:AQ17"/>
    <mergeCell ref="AR17:AU17"/>
    <mergeCell ref="AV17:BA17"/>
    <mergeCell ref="BB17:BE17"/>
    <mergeCell ref="AV18:AW18"/>
    <mergeCell ref="Z18:AA18"/>
    <mergeCell ref="AB18:AC18"/>
    <mergeCell ref="AD18:AE18"/>
    <mergeCell ref="AF18:AG18"/>
    <mergeCell ref="AH18:AI18"/>
    <mergeCell ref="AJ18:AK18"/>
    <mergeCell ref="AL18:AM18"/>
    <mergeCell ref="AN18:AO18"/>
    <mergeCell ref="AP18:AQ18"/>
    <mergeCell ref="AR18:AS18"/>
    <mergeCell ref="A11:BG11"/>
    <mergeCell ref="A13:BG13"/>
    <mergeCell ref="A14:BG14"/>
    <mergeCell ref="A15:BG15"/>
    <mergeCell ref="A16:A19"/>
    <mergeCell ref="B16:B19"/>
    <mergeCell ref="C16:C19"/>
    <mergeCell ref="D16:BG16"/>
    <mergeCell ref="D17:S17"/>
    <mergeCell ref="T17:AK17"/>
    <mergeCell ref="BF17:BG17"/>
    <mergeCell ref="D18:E18"/>
    <mergeCell ref="F18:G18"/>
    <mergeCell ref="H18:I18"/>
    <mergeCell ref="J18:K18"/>
    <mergeCell ref="L18:M18"/>
    <mergeCell ref="A9:BG9"/>
    <mergeCell ref="U3:V3"/>
    <mergeCell ref="W3:AJ3"/>
    <mergeCell ref="A5:BG5"/>
    <mergeCell ref="A6:BG6"/>
    <mergeCell ref="A8:BG8"/>
  </mergeCells>
  <pageMargins left="0.70866141732283472" right="0.70866141732283472" top="0.74803149606299213" bottom="0.74803149606299213" header="0.31496062992125984" footer="0.31496062992125984"/>
  <pageSetup paperSize="8" scale="29" orientation="landscape" r:id="rId1"/>
  <headerFooter>
    <oddFooter>&amp;C&amp;G</oddFooter>
  </headerFooter>
  <drawing r:id="rId2"/>
  <legacyDrawingHF r:id="rId3"/>
</worksheet>
</file>

<file path=xl/worksheets/sheet20.xml><?xml version="1.0" encoding="utf-8"?>
<worksheet xmlns="http://schemas.openxmlformats.org/spreadsheetml/2006/main" xmlns:r="http://schemas.openxmlformats.org/officeDocument/2006/relationships">
  <sheetPr>
    <tabColor theme="8" tint="0.79998168889431442"/>
    <pageSetUpPr fitToPage="1"/>
  </sheetPr>
  <dimension ref="A1:O84"/>
  <sheetViews>
    <sheetView view="pageBreakPreview" zoomScale="90" zoomScaleNormal="85" zoomScaleSheetLayoutView="90" workbookViewId="0"/>
  </sheetViews>
  <sheetFormatPr defaultColWidth="9" defaultRowHeight="15"/>
  <cols>
    <col min="1" max="1" width="10.5" style="50" customWidth="1"/>
    <col min="2" max="2" width="37.375" style="6" customWidth="1"/>
    <col min="3" max="3" width="21.5" style="6" customWidth="1"/>
    <col min="4" max="4" width="18.875" style="6" customWidth="1"/>
    <col min="5" max="6" width="10.875" style="6" customWidth="1"/>
    <col min="7" max="16384" width="9" style="6"/>
  </cols>
  <sheetData>
    <row r="1" spans="1:15" s="95" customFormat="1" ht="47.1" customHeight="1">
      <c r="A1" s="348"/>
    </row>
    <row r="2" spans="1:15" ht="18.75">
      <c r="F2" s="24" t="s">
        <v>361</v>
      </c>
    </row>
    <row r="3" spans="1:15" ht="18.75">
      <c r="F3" s="14" t="s">
        <v>1</v>
      </c>
    </row>
    <row r="4" spans="1:15" ht="18.75">
      <c r="F4" s="14" t="s">
        <v>815</v>
      </c>
    </row>
    <row r="5" spans="1:15" s="95" customFormat="1" ht="18.75">
      <c r="A5" s="106"/>
      <c r="F5" s="14"/>
    </row>
    <row r="6" spans="1:15" s="95" customFormat="1" ht="15.75">
      <c r="A6" s="458" t="s">
        <v>382</v>
      </c>
      <c r="B6" s="458"/>
      <c r="C6" s="458"/>
      <c r="D6" s="458"/>
      <c r="E6" s="458"/>
      <c r="F6" s="458"/>
    </row>
    <row r="7" spans="1:15" ht="15.75">
      <c r="A7" s="116"/>
      <c r="B7" s="117"/>
      <c r="C7" s="117"/>
      <c r="D7" s="117"/>
      <c r="E7" s="117"/>
      <c r="F7" s="117"/>
    </row>
    <row r="8" spans="1:15" s="80" customFormat="1" ht="33.6" customHeight="1">
      <c r="A8" s="459" t="s">
        <v>756</v>
      </c>
      <c r="B8" s="459"/>
      <c r="C8" s="459"/>
      <c r="D8" s="459"/>
      <c r="E8" s="459"/>
      <c r="F8" s="459"/>
      <c r="G8" s="88"/>
      <c r="H8" s="88"/>
      <c r="I8" s="88"/>
      <c r="J8" s="88"/>
      <c r="K8" s="88"/>
      <c r="L8" s="88"/>
      <c r="M8" s="88"/>
      <c r="N8" s="8"/>
      <c r="O8" s="7"/>
    </row>
    <row r="9" spans="1:15" s="80" customFormat="1" ht="15.75">
      <c r="A9" s="358" t="s">
        <v>312</v>
      </c>
      <c r="B9" s="358"/>
      <c r="C9" s="358"/>
      <c r="D9" s="358"/>
      <c r="E9" s="358"/>
      <c r="F9" s="358"/>
      <c r="G9" s="83"/>
      <c r="H9" s="83"/>
      <c r="I9" s="83"/>
      <c r="J9" s="83"/>
      <c r="K9" s="83"/>
      <c r="L9" s="83"/>
      <c r="M9" s="83"/>
      <c r="N9" s="8"/>
      <c r="O9" s="7"/>
    </row>
    <row r="10" spans="1:15" s="80" customFormat="1" ht="15.75">
      <c r="A10" s="358"/>
      <c r="B10" s="358"/>
      <c r="C10" s="358"/>
      <c r="D10" s="358"/>
      <c r="E10" s="358"/>
      <c r="F10" s="358"/>
      <c r="G10" s="91"/>
      <c r="H10" s="91"/>
      <c r="I10" s="91"/>
      <c r="J10" s="91"/>
      <c r="K10" s="91"/>
      <c r="L10" s="91"/>
      <c r="M10" s="91"/>
      <c r="N10" s="8"/>
      <c r="O10" s="7"/>
    </row>
    <row r="11" spans="1:15" ht="15.75">
      <c r="A11" s="359" t="s">
        <v>1125</v>
      </c>
      <c r="B11" s="359"/>
      <c r="C11" s="359"/>
      <c r="D11" s="359"/>
      <c r="E11" s="359"/>
      <c r="F11" s="359"/>
    </row>
    <row r="12" spans="1:15" s="52" customFormat="1">
      <c r="B12" s="6"/>
      <c r="C12" s="6"/>
      <c r="D12" s="6"/>
      <c r="E12" s="6"/>
    </row>
    <row r="13" spans="1:15" s="51" customFormat="1" ht="34.5" customHeight="1">
      <c r="A13" s="457" t="s">
        <v>484</v>
      </c>
      <c r="B13" s="425" t="s">
        <v>15</v>
      </c>
      <c r="C13" s="425" t="s">
        <v>488</v>
      </c>
      <c r="D13" s="425" t="s">
        <v>83</v>
      </c>
      <c r="E13" s="425" t="s">
        <v>499</v>
      </c>
      <c r="F13" s="425"/>
    </row>
    <row r="14" spans="1:15" s="52" customFormat="1" ht="34.5" customHeight="1">
      <c r="A14" s="457"/>
      <c r="B14" s="425"/>
      <c r="C14" s="425"/>
      <c r="D14" s="425"/>
      <c r="E14" s="178" t="s">
        <v>764</v>
      </c>
      <c r="F14" s="183" t="s">
        <v>765</v>
      </c>
    </row>
    <row r="15" spans="1:15" s="52" customFormat="1" ht="15.75" customHeight="1">
      <c r="A15" s="185">
        <v>1</v>
      </c>
      <c r="B15" s="178">
        <v>2</v>
      </c>
      <c r="C15" s="185">
        <v>3</v>
      </c>
      <c r="D15" s="178">
        <v>4</v>
      </c>
      <c r="E15" s="123" t="s">
        <v>92</v>
      </c>
      <c r="F15" s="195" t="s">
        <v>93</v>
      </c>
    </row>
    <row r="16" spans="1:15" s="7" customFormat="1" ht="82.9" customHeight="1">
      <c r="A16" s="180">
        <v>1</v>
      </c>
      <c r="B16" s="53" t="s">
        <v>429</v>
      </c>
      <c r="C16" s="178" t="s">
        <v>774</v>
      </c>
      <c r="D16" s="192" t="s">
        <v>807</v>
      </c>
      <c r="E16" s="178">
        <v>5.2</v>
      </c>
      <c r="F16" s="205">
        <v>5</v>
      </c>
    </row>
    <row r="17" spans="1:7" s="7" customFormat="1" ht="62.45" customHeight="1">
      <c r="A17" s="180">
        <v>2</v>
      </c>
      <c r="B17" s="53" t="s">
        <v>430</v>
      </c>
      <c r="C17" s="178" t="s">
        <v>589</v>
      </c>
      <c r="D17" s="178" t="s">
        <v>589</v>
      </c>
      <c r="E17" s="178" t="s">
        <v>589</v>
      </c>
      <c r="F17" s="178" t="s">
        <v>589</v>
      </c>
    </row>
    <row r="18" spans="1:7" s="7" customFormat="1" ht="66" customHeight="1">
      <c r="A18" s="180">
        <v>3</v>
      </c>
      <c r="B18" s="53" t="s">
        <v>430</v>
      </c>
      <c r="C18" s="178" t="s">
        <v>589</v>
      </c>
      <c r="D18" s="178" t="s">
        <v>589</v>
      </c>
      <c r="E18" s="178" t="s">
        <v>589</v>
      </c>
      <c r="F18" s="178" t="s">
        <v>589</v>
      </c>
    </row>
    <row r="19" spans="1:7" s="7" customFormat="1" ht="48.75" customHeight="1">
      <c r="A19" s="9"/>
      <c r="B19" s="61"/>
      <c r="C19" s="61"/>
      <c r="D19" s="61"/>
      <c r="E19" s="61"/>
      <c r="F19" s="50"/>
      <c r="G19" s="6"/>
    </row>
    <row r="20" spans="1:7" s="7" customFormat="1">
      <c r="A20" s="9"/>
    </row>
    <row r="21" spans="1:7" s="7" customFormat="1">
      <c r="A21" s="9"/>
    </row>
    <row r="22" spans="1:7" s="7" customFormat="1" ht="51.75" customHeight="1">
      <c r="A22" s="9"/>
      <c r="F22" s="56"/>
      <c r="G22" s="56"/>
    </row>
    <row r="23" spans="1:7" s="7" customFormat="1" ht="31.5" customHeight="1">
      <c r="A23" s="9"/>
      <c r="F23" s="57"/>
      <c r="G23" s="57"/>
    </row>
    <row r="24" spans="1:7" s="7" customFormat="1" ht="49.5" customHeight="1">
      <c r="A24" s="9"/>
      <c r="F24" s="62"/>
      <c r="G24" s="58"/>
    </row>
    <row r="25" spans="1:7" s="7" customFormat="1" ht="49.5" customHeight="1">
      <c r="A25" s="9"/>
      <c r="B25" s="54"/>
      <c r="C25" s="54"/>
      <c r="D25" s="54"/>
      <c r="E25" s="54"/>
      <c r="F25" s="62"/>
      <c r="G25" s="58"/>
    </row>
    <row r="26" spans="1:7" s="7" customFormat="1" ht="29.25" customHeight="1">
      <c r="A26" s="9"/>
      <c r="B26" s="55"/>
      <c r="C26" s="55"/>
      <c r="D26" s="55"/>
      <c r="E26" s="55"/>
      <c r="F26" s="62"/>
      <c r="G26" s="58"/>
    </row>
    <row r="27" spans="1:7">
      <c r="F27" s="62"/>
      <c r="G27" s="58"/>
    </row>
    <row r="28" spans="1:7" ht="15.75" customHeight="1">
      <c r="F28" s="62"/>
      <c r="G28" s="58"/>
    </row>
    <row r="29" spans="1:7" ht="43.5" customHeight="1">
      <c r="F29" s="62"/>
      <c r="G29" s="58"/>
    </row>
    <row r="30" spans="1:7" ht="15.75" customHeight="1">
      <c r="F30" s="62"/>
      <c r="G30" s="58"/>
    </row>
    <row r="31" spans="1:7" ht="45" customHeight="1">
      <c r="F31" s="62"/>
      <c r="G31" s="58"/>
    </row>
    <row r="32" spans="1:7" ht="46.5" customHeight="1">
      <c r="F32" s="62"/>
      <c r="G32" s="58"/>
    </row>
    <row r="33" spans="6:7" ht="52.5" customHeight="1">
      <c r="F33" s="62"/>
      <c r="G33" s="58"/>
    </row>
    <row r="34" spans="6:7" ht="30" customHeight="1">
      <c r="F34" s="62"/>
      <c r="G34" s="58"/>
    </row>
    <row r="35" spans="6:7" ht="15.75" customHeight="1">
      <c r="F35" s="62"/>
      <c r="G35" s="58"/>
    </row>
    <row r="36" spans="6:7" ht="15.75" customHeight="1">
      <c r="F36" s="62"/>
      <c r="G36" s="58"/>
    </row>
    <row r="37" spans="6:7" ht="15.75" customHeight="1">
      <c r="F37" s="62"/>
      <c r="G37" s="58"/>
    </row>
    <row r="38" spans="6:7" ht="15.75" customHeight="1">
      <c r="F38" s="62"/>
      <c r="G38" s="58"/>
    </row>
    <row r="39" spans="6:7" ht="42.75" customHeight="1">
      <c r="F39" s="62"/>
      <c r="G39" s="58"/>
    </row>
    <row r="40" spans="6:7" ht="43.5" customHeight="1">
      <c r="F40" s="62"/>
      <c r="G40" s="58"/>
    </row>
    <row r="41" spans="6:7" ht="54" customHeight="1">
      <c r="F41" s="62"/>
      <c r="G41" s="58"/>
    </row>
    <row r="42" spans="6:7" ht="15.75" customHeight="1">
      <c r="F42" s="62"/>
      <c r="G42" s="58"/>
    </row>
    <row r="43" spans="6:7" ht="50.25" customHeight="1">
      <c r="F43" s="62"/>
      <c r="G43" s="58"/>
    </row>
    <row r="44" spans="6:7" ht="34.5" customHeight="1">
      <c r="F44" s="62"/>
      <c r="G44" s="58"/>
    </row>
    <row r="45" spans="6:7" ht="15.75" customHeight="1">
      <c r="F45" s="62"/>
      <c r="G45" s="58"/>
    </row>
    <row r="46" spans="6:7" ht="15.75" customHeight="1">
      <c r="F46" s="62"/>
      <c r="G46" s="58"/>
    </row>
    <row r="47" spans="6:7" ht="35.25" customHeight="1">
      <c r="F47" s="62"/>
      <c r="G47" s="58"/>
    </row>
    <row r="48" spans="6:7" ht="45" customHeight="1">
      <c r="F48" s="62"/>
      <c r="G48" s="58"/>
    </row>
    <row r="49" spans="1:7" ht="78.75" customHeight="1">
      <c r="F49" s="62"/>
      <c r="G49" s="58"/>
    </row>
    <row r="50" spans="1:7" ht="45.75" customHeight="1">
      <c r="F50" s="62"/>
      <c r="G50" s="58"/>
    </row>
    <row r="51" spans="1:7" s="7" customFormat="1" ht="102" customHeight="1">
      <c r="A51" s="9"/>
    </row>
    <row r="52" spans="1:7" s="7" customFormat="1" ht="54.75" customHeight="1">
      <c r="A52" s="9"/>
    </row>
    <row r="53" spans="1:7" s="7" customFormat="1">
      <c r="A53" s="9"/>
    </row>
    <row r="54" spans="1:7" s="7" customFormat="1">
      <c r="A54" s="9"/>
    </row>
    <row r="55" spans="1:7" ht="38.25" customHeight="1">
      <c r="F55" s="62"/>
      <c r="G55" s="58"/>
    </row>
    <row r="56" spans="1:7" ht="15.75" customHeight="1">
      <c r="F56" s="62"/>
      <c r="G56" s="58"/>
    </row>
    <row r="57" spans="1:7" ht="15.75" customHeight="1">
      <c r="F57" s="62"/>
      <c r="G57" s="58"/>
    </row>
    <row r="58" spans="1:7" ht="15.75" customHeight="1">
      <c r="F58" s="62"/>
      <c r="G58" s="58"/>
    </row>
    <row r="59" spans="1:7" ht="102" customHeight="1">
      <c r="F59" s="62"/>
      <c r="G59" s="58"/>
    </row>
    <row r="60" spans="1:7" ht="57.75" customHeight="1">
      <c r="F60" s="62"/>
      <c r="G60" s="58"/>
    </row>
    <row r="61" spans="1:7" ht="48" customHeight="1">
      <c r="F61" s="62"/>
      <c r="G61" s="58"/>
    </row>
    <row r="62" spans="1:7" ht="15.75" customHeight="1">
      <c r="F62" s="62"/>
      <c r="G62" s="58"/>
    </row>
    <row r="63" spans="1:7" ht="30.75" customHeight="1">
      <c r="F63" s="62"/>
      <c r="G63" s="58"/>
    </row>
    <row r="64" spans="1:7" ht="15.75" customHeight="1">
      <c r="F64" s="62"/>
      <c r="G64" s="58"/>
    </row>
    <row r="65" spans="1:7" ht="15.75" customHeight="1">
      <c r="F65" s="62"/>
      <c r="G65" s="58"/>
    </row>
    <row r="66" spans="1:7" ht="15.75" customHeight="1">
      <c r="F66" s="62"/>
      <c r="G66" s="58"/>
    </row>
    <row r="67" spans="1:7" ht="15.75" customHeight="1">
      <c r="F67" s="62"/>
      <c r="G67" s="58"/>
    </row>
    <row r="68" spans="1:7" ht="15.75" customHeight="1">
      <c r="F68" s="62"/>
      <c r="G68" s="58"/>
    </row>
    <row r="69" spans="1:7" ht="15.75" customHeight="1">
      <c r="F69" s="62"/>
      <c r="G69" s="58"/>
    </row>
    <row r="70" spans="1:7" ht="15.75" customHeight="1">
      <c r="F70" s="62"/>
      <c r="G70" s="58"/>
    </row>
    <row r="71" spans="1:7" ht="15.75" customHeight="1">
      <c r="F71" s="62"/>
      <c r="G71" s="58"/>
    </row>
    <row r="72" spans="1:7" ht="15.75" customHeight="1">
      <c r="F72" s="62"/>
      <c r="G72" s="58"/>
    </row>
    <row r="73" spans="1:7" ht="15.75" customHeight="1">
      <c r="F73" s="62"/>
      <c r="G73" s="58"/>
    </row>
    <row r="74" spans="1:7" ht="15.75" customHeight="1">
      <c r="F74" s="62"/>
      <c r="G74" s="58"/>
    </row>
    <row r="75" spans="1:7" s="7" customFormat="1" ht="15.75" customHeight="1">
      <c r="A75" s="9"/>
    </row>
    <row r="76" spans="1:7">
      <c r="F76" s="62"/>
      <c r="G76" s="58"/>
    </row>
    <row r="77" spans="1:7" ht="45" customHeight="1">
      <c r="F77" s="59"/>
      <c r="G77" s="59"/>
    </row>
    <row r="78" spans="1:7">
      <c r="B78" s="16"/>
      <c r="C78" s="16"/>
      <c r="D78" s="16"/>
      <c r="E78" s="16"/>
      <c r="F78" s="59"/>
      <c r="G78" s="59"/>
    </row>
    <row r="79" spans="1:7" s="50" customFormat="1" ht="19.5" customHeight="1">
      <c r="B79" s="6"/>
      <c r="C79" s="6"/>
      <c r="D79" s="6"/>
      <c r="E79" s="6"/>
      <c r="F79" s="6"/>
      <c r="G79" s="6"/>
    </row>
    <row r="84" s="50" customFormat="1"/>
  </sheetData>
  <sheetProtection password="84F4" sheet="1" objects="1" scenarios="1"/>
  <mergeCells count="10">
    <mergeCell ref="A11:F11"/>
    <mergeCell ref="A9:F9"/>
    <mergeCell ref="A6:F6"/>
    <mergeCell ref="A8:F8"/>
    <mergeCell ref="A10:F10"/>
    <mergeCell ref="C13:C14"/>
    <mergeCell ref="D13:D14"/>
    <mergeCell ref="B13:B14"/>
    <mergeCell ref="A13:A14"/>
    <mergeCell ref="E13:F13"/>
  </mergeCells>
  <pageMargins left="0.70866141732283472" right="0.70866141732283472" top="0.74803149606299213" bottom="0.74803149606299213" header="0.31496062992125984" footer="0.31496062992125984"/>
  <pageSetup paperSize="9" scale="74" orientation="portrait" r:id="rId1"/>
  <headerFooter>
    <oddFooter>&amp;C&amp;G</oddFooter>
  </headerFooter>
  <drawing r:id="rId2"/>
  <legacyDrawingHF r:id="rId3"/>
</worksheet>
</file>

<file path=xl/worksheets/sheet21.xml><?xml version="1.0" encoding="utf-8"?>
<worksheet xmlns="http://schemas.openxmlformats.org/spreadsheetml/2006/main" xmlns:r="http://schemas.openxmlformats.org/officeDocument/2006/relationships">
  <sheetPr>
    <tabColor theme="8" tint="0.79998168889431442"/>
    <pageSetUpPr fitToPage="1"/>
  </sheetPr>
  <dimension ref="A1:BA23"/>
  <sheetViews>
    <sheetView view="pageBreakPreview" zoomScale="110" zoomScaleNormal="100" zoomScaleSheetLayoutView="110" workbookViewId="0"/>
  </sheetViews>
  <sheetFormatPr defaultColWidth="9" defaultRowHeight="15.75"/>
  <cols>
    <col min="1" max="1" width="7.25" style="1" customWidth="1"/>
    <col min="2" max="2" width="49.625" style="1" customWidth="1"/>
    <col min="3" max="3" width="11.5" style="1" customWidth="1"/>
    <col min="4" max="4" width="16.5" style="1" customWidth="1"/>
    <col min="5" max="5" width="14.375" style="1" customWidth="1"/>
    <col min="6" max="6" width="4.5" style="1" customWidth="1"/>
    <col min="7" max="7" width="6" style="1" customWidth="1"/>
    <col min="8" max="9" width="5.75" style="1" customWidth="1"/>
    <col min="10" max="10" width="5" style="1" customWidth="1"/>
    <col min="11" max="11" width="4.75" style="1" customWidth="1"/>
    <col min="12" max="12" width="4.375" style="1" customWidth="1"/>
    <col min="13" max="13" width="4.25" style="1" customWidth="1"/>
    <col min="14" max="14" width="5.75" style="1" customWidth="1"/>
    <col min="15" max="15" width="6.25" style="1" customWidth="1"/>
    <col min="16" max="16" width="4.625" style="1" customWidth="1"/>
    <col min="17" max="17" width="4.375" style="1" customWidth="1"/>
    <col min="18" max="19" width="3.375" style="1" customWidth="1"/>
    <col min="20" max="20" width="4.125" style="1" customWidth="1"/>
    <col min="21" max="23" width="5.75" style="1" customWidth="1"/>
    <col min="24" max="24" width="3.875" style="1" customWidth="1"/>
    <col min="25" max="25" width="4.5" style="1" customWidth="1"/>
    <col min="26" max="26" width="3.875" style="1" customWidth="1"/>
    <col min="27" max="27" width="4.375" style="1" customWidth="1"/>
    <col min="28" max="30" width="5.75" style="1" customWidth="1"/>
    <col min="31" max="31" width="6.125" style="1" customWidth="1"/>
    <col min="32" max="32" width="5.75" style="1" customWidth="1"/>
    <col min="33" max="33" width="6.5" style="1" customWidth="1"/>
    <col min="34" max="34" width="3.5" style="1" customWidth="1"/>
    <col min="35" max="35" width="5.75" style="1" customWidth="1"/>
    <col min="36" max="36" width="16.125" style="1" customWidth="1"/>
    <col min="37" max="37" width="21.25" style="1" customWidth="1"/>
    <col min="38" max="38" width="12.625" style="1" customWidth="1"/>
    <col min="39" max="39" width="22.375" style="1" customWidth="1"/>
    <col min="40" max="40" width="10.875" style="1" customWidth="1"/>
    <col min="41" max="41" width="17.375" style="1" customWidth="1"/>
    <col min="42" max="43" width="4.125" style="1" customWidth="1"/>
    <col min="44" max="44" width="3.75" style="1" customWidth="1"/>
    <col min="45" max="45" width="3.875" style="1" customWidth="1"/>
    <col min="46" max="46" width="4.5" style="1" customWidth="1"/>
    <col min="47" max="47" width="5" style="1" customWidth="1"/>
    <col min="48" max="48" width="5.5" style="1" customWidth="1"/>
    <col min="49" max="49" width="5.75" style="1" customWidth="1"/>
    <col min="50" max="50" width="5.5" style="1" customWidth="1"/>
    <col min="51" max="52" width="5" style="1" customWidth="1"/>
    <col min="53" max="53" width="12.875" style="1" customWidth="1"/>
    <col min="54" max="63" width="5" style="1" customWidth="1"/>
    <col min="64" max="16384" width="9" style="1"/>
  </cols>
  <sheetData>
    <row r="1" spans="1:53" s="279" customFormat="1" ht="42" customHeight="1"/>
    <row r="2" spans="1:53" ht="18.75">
      <c r="E2" s="24" t="s">
        <v>475</v>
      </c>
      <c r="K2" s="2"/>
      <c r="L2" s="4"/>
      <c r="M2" s="2"/>
      <c r="N2" s="2"/>
      <c r="O2" s="2"/>
      <c r="P2" s="2"/>
      <c r="Q2" s="2"/>
      <c r="R2" s="2"/>
      <c r="S2" s="2"/>
      <c r="T2" s="2"/>
      <c r="U2" s="2"/>
    </row>
    <row r="3" spans="1:53" ht="18.75">
      <c r="E3" s="14" t="s">
        <v>1</v>
      </c>
      <c r="K3" s="2"/>
      <c r="L3" s="4"/>
      <c r="M3" s="2"/>
      <c r="N3" s="2"/>
      <c r="O3" s="2"/>
      <c r="P3" s="2"/>
      <c r="Q3" s="2"/>
      <c r="R3" s="2"/>
      <c r="S3" s="2"/>
      <c r="T3" s="2"/>
      <c r="U3" s="2"/>
    </row>
    <row r="4" spans="1:53" ht="18.75">
      <c r="E4" s="14" t="s">
        <v>815</v>
      </c>
      <c r="K4" s="2"/>
      <c r="L4" s="4"/>
      <c r="M4" s="2"/>
      <c r="N4" s="2"/>
      <c r="O4" s="2"/>
      <c r="P4" s="2"/>
      <c r="Q4" s="2"/>
      <c r="R4" s="2"/>
      <c r="S4" s="2"/>
      <c r="T4" s="2"/>
      <c r="U4" s="2"/>
    </row>
    <row r="5" spans="1:53" ht="18.75">
      <c r="E5" s="14"/>
      <c r="K5" s="79"/>
      <c r="L5" s="4"/>
      <c r="M5" s="79"/>
      <c r="N5" s="79"/>
      <c r="O5" s="79"/>
      <c r="P5" s="79"/>
      <c r="Q5" s="79"/>
      <c r="R5" s="79"/>
      <c r="S5" s="79"/>
      <c r="T5" s="79"/>
      <c r="U5" s="79"/>
    </row>
    <row r="6" spans="1:53">
      <c r="A6" s="461" t="s">
        <v>381</v>
      </c>
      <c r="B6" s="461"/>
      <c r="C6" s="461"/>
      <c r="D6" s="461"/>
      <c r="E6" s="461"/>
      <c r="K6" s="2"/>
      <c r="L6" s="4"/>
      <c r="M6" s="2"/>
      <c r="N6" s="2"/>
      <c r="O6" s="2"/>
      <c r="P6" s="2"/>
      <c r="Q6" s="2"/>
      <c r="R6" s="2"/>
      <c r="S6" s="2"/>
      <c r="T6" s="2"/>
      <c r="U6" s="2"/>
    </row>
    <row r="7" spans="1:53">
      <c r="F7" s="2"/>
      <c r="G7" s="2"/>
      <c r="H7" s="2"/>
      <c r="I7" s="2"/>
      <c r="J7" s="2"/>
      <c r="K7" s="2"/>
      <c r="L7" s="5"/>
      <c r="M7" s="5"/>
      <c r="N7" s="5"/>
      <c r="O7" s="5"/>
      <c r="P7" s="5"/>
      <c r="Q7" s="5"/>
      <c r="R7" s="5"/>
      <c r="S7" s="5"/>
      <c r="T7" s="5"/>
      <c r="U7" s="5"/>
      <c r="V7" s="5"/>
      <c r="W7" s="5"/>
      <c r="X7" s="5"/>
      <c r="Y7" s="5"/>
      <c r="Z7" s="2"/>
      <c r="AA7" s="5"/>
      <c r="AB7" s="2"/>
      <c r="AC7" s="2"/>
      <c r="AD7" s="2"/>
      <c r="AE7" s="2"/>
      <c r="AF7" s="2"/>
      <c r="AG7" s="2"/>
      <c r="AH7" s="2"/>
      <c r="AI7" s="2"/>
      <c r="AJ7" s="2"/>
      <c r="AK7" s="2"/>
      <c r="AL7" s="2"/>
      <c r="AM7" s="2"/>
      <c r="AN7" s="2"/>
      <c r="AO7" s="2"/>
      <c r="AP7" s="2"/>
      <c r="AQ7" s="2"/>
      <c r="AR7" s="2"/>
    </row>
    <row r="8" spans="1:53" ht="30.6" customHeight="1">
      <c r="A8" s="459" t="s">
        <v>756</v>
      </c>
      <c r="B8" s="459"/>
      <c r="C8" s="459"/>
      <c r="D8" s="459"/>
      <c r="E8" s="459"/>
      <c r="F8" s="88"/>
      <c r="G8" s="88"/>
      <c r="H8" s="88"/>
      <c r="I8" s="88"/>
      <c r="J8" s="88"/>
      <c r="K8" s="88"/>
      <c r="L8" s="5"/>
      <c r="M8" s="5"/>
      <c r="N8" s="5"/>
      <c r="O8" s="5"/>
      <c r="P8" s="5"/>
      <c r="Q8" s="5"/>
      <c r="R8" s="5"/>
      <c r="S8" s="5"/>
      <c r="T8" s="5"/>
      <c r="U8" s="5"/>
      <c r="V8" s="5"/>
      <c r="W8" s="5"/>
      <c r="X8" s="5"/>
      <c r="Y8" s="5"/>
      <c r="Z8" s="2"/>
      <c r="AA8" s="5"/>
      <c r="AB8" s="2"/>
      <c r="AC8" s="2"/>
      <c r="AD8" s="2"/>
      <c r="AE8" s="2"/>
      <c r="AF8" s="2"/>
      <c r="AG8" s="2"/>
      <c r="AH8" s="2"/>
      <c r="AI8" s="2"/>
      <c r="AJ8" s="2"/>
      <c r="AK8" s="2"/>
      <c r="AL8" s="2"/>
      <c r="AM8" s="2"/>
      <c r="AN8" s="2"/>
      <c r="AO8" s="2"/>
      <c r="AP8" s="2"/>
      <c r="AQ8" s="2"/>
      <c r="AR8" s="2"/>
    </row>
    <row r="9" spans="1:53">
      <c r="A9" s="79"/>
      <c r="B9" s="79"/>
      <c r="C9" s="79"/>
      <c r="D9" s="79"/>
      <c r="E9" s="79"/>
      <c r="F9" s="79"/>
      <c r="G9" s="79"/>
      <c r="H9" s="79"/>
      <c r="I9" s="79"/>
      <c r="J9" s="79"/>
      <c r="K9" s="79"/>
      <c r="L9" s="5"/>
      <c r="M9" s="5"/>
      <c r="N9" s="5"/>
      <c r="O9" s="5"/>
      <c r="P9" s="5"/>
      <c r="Q9" s="5"/>
      <c r="R9" s="5"/>
      <c r="S9" s="5"/>
      <c r="T9" s="5"/>
      <c r="U9" s="5"/>
      <c r="V9" s="5"/>
      <c r="W9" s="5"/>
      <c r="X9" s="5"/>
      <c r="Y9" s="5"/>
      <c r="Z9" s="79"/>
      <c r="AA9" s="5"/>
      <c r="AB9" s="79"/>
      <c r="AC9" s="79"/>
      <c r="AD9" s="79"/>
      <c r="AE9" s="79"/>
      <c r="AF9" s="79"/>
      <c r="AG9" s="79"/>
      <c r="AH9" s="79"/>
      <c r="AI9" s="79"/>
      <c r="AJ9" s="79"/>
      <c r="AK9" s="79"/>
      <c r="AL9" s="79"/>
      <c r="AM9" s="79"/>
      <c r="AN9" s="79"/>
      <c r="AO9" s="79"/>
      <c r="AP9" s="79"/>
      <c r="AQ9" s="79"/>
      <c r="AR9" s="79"/>
    </row>
    <row r="10" spans="1:53" ht="26.25" customHeight="1">
      <c r="A10" s="359" t="s">
        <v>1125</v>
      </c>
      <c r="B10" s="359"/>
      <c r="C10" s="359"/>
      <c r="D10" s="359"/>
      <c r="E10" s="359"/>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row>
    <row r="11" spans="1:53" ht="15" customHeight="1">
      <c r="A11" s="104"/>
      <c r="B11" s="104"/>
      <c r="C11" s="104"/>
      <c r="D11" s="104"/>
      <c r="E11" s="104"/>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row>
    <row r="12" spans="1:53" ht="18" customHeight="1">
      <c r="A12" s="406" t="s">
        <v>814</v>
      </c>
      <c r="B12" s="406"/>
      <c r="C12" s="406"/>
      <c r="D12" s="406"/>
      <c r="E12" s="406"/>
      <c r="F12" s="86"/>
      <c r="G12" s="86"/>
      <c r="H12" s="86"/>
      <c r="I12" s="86"/>
      <c r="J12" s="86"/>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row>
    <row r="13" spans="1:53" ht="13.5" customHeight="1">
      <c r="A13" s="86" t="s">
        <v>294</v>
      </c>
      <c r="B13" s="86"/>
      <c r="C13" s="86"/>
      <c r="D13" s="86"/>
      <c r="E13" s="86"/>
      <c r="F13" s="86"/>
      <c r="G13" s="86"/>
      <c r="H13" s="86"/>
      <c r="I13" s="86"/>
      <c r="J13" s="86"/>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row>
    <row r="14" spans="1:53" ht="36" customHeight="1">
      <c r="A14" s="460" t="s">
        <v>484</v>
      </c>
      <c r="B14" s="396" t="s">
        <v>301</v>
      </c>
      <c r="C14" s="396" t="s">
        <v>17</v>
      </c>
      <c r="D14" s="396"/>
      <c r="E14" s="396"/>
      <c r="G14" s="18"/>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row>
    <row r="15" spans="1:53">
      <c r="A15" s="460"/>
      <c r="B15" s="396"/>
      <c r="C15" s="396"/>
      <c r="D15" s="250" t="s">
        <v>765</v>
      </c>
      <c r="E15" s="250" t="s">
        <v>766</v>
      </c>
      <c r="G15" s="18"/>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row>
    <row r="16" spans="1:53">
      <c r="A16" s="186">
        <v>1</v>
      </c>
      <c r="B16" s="175">
        <v>2</v>
      </c>
      <c r="C16" s="186">
        <v>3</v>
      </c>
      <c r="D16" s="186">
        <v>5</v>
      </c>
      <c r="E16" s="175">
        <v>6</v>
      </c>
      <c r="G16" s="18"/>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row>
    <row r="17" spans="1:45" ht="39.6" customHeight="1">
      <c r="A17" s="186">
        <v>1</v>
      </c>
      <c r="B17" s="198" t="s">
        <v>803</v>
      </c>
      <c r="C17" s="199" t="s">
        <v>804</v>
      </c>
      <c r="D17" s="196">
        <v>1.0500000000000001E-2</v>
      </c>
      <c r="E17" s="196">
        <v>1.0500000000000001E-2</v>
      </c>
      <c r="G17" s="18"/>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row>
    <row r="18" spans="1:45" ht="31.5">
      <c r="A18" s="90">
        <v>2</v>
      </c>
      <c r="B18" s="198" t="s">
        <v>805</v>
      </c>
      <c r="C18" s="199" t="s">
        <v>804</v>
      </c>
      <c r="D18" s="212">
        <v>1</v>
      </c>
      <c r="E18" s="212">
        <v>1</v>
      </c>
    </row>
    <row r="19" spans="1:45" ht="47.25">
      <c r="A19" s="90">
        <v>3</v>
      </c>
      <c r="B19" s="198" t="s">
        <v>806</v>
      </c>
      <c r="C19" s="199" t="s">
        <v>804</v>
      </c>
      <c r="D19" s="212">
        <v>0.89749999999999996</v>
      </c>
      <c r="E19" s="212">
        <v>0.89749999999999996</v>
      </c>
    </row>
    <row r="23" spans="1:45">
      <c r="J23" s="43"/>
    </row>
  </sheetData>
  <sheetProtection password="84F4" sheet="1" objects="1" scenarios="1"/>
  <mergeCells count="8">
    <mergeCell ref="A10:E10"/>
    <mergeCell ref="A14:A15"/>
    <mergeCell ref="B14:B15"/>
    <mergeCell ref="D14:E14"/>
    <mergeCell ref="A6:E6"/>
    <mergeCell ref="A8:E8"/>
    <mergeCell ref="C14:C15"/>
    <mergeCell ref="A12:E12"/>
  </mergeCells>
  <pageMargins left="0.70866141732283472" right="0.70866141732283472" top="0.74803149606299213" bottom="0.74803149606299213" header="0.31496062992125984" footer="0.31496062992125984"/>
  <pageSetup paperSize="9" scale="82" orientation="portrait" r:id="rId1"/>
  <headerFooter>
    <oddFooter>&amp;C&amp;G</oddFooter>
  </headerFooter>
  <drawing r:id="rId2"/>
  <legacyDrawingHF r:id="rId3"/>
</worksheet>
</file>

<file path=xl/worksheets/sheet22.xml><?xml version="1.0" encoding="utf-8"?>
<worksheet xmlns="http://schemas.openxmlformats.org/spreadsheetml/2006/main" xmlns:r="http://schemas.openxmlformats.org/officeDocument/2006/relationships">
  <sheetPr>
    <tabColor theme="8" tint="0.79998168889431442"/>
    <pageSetUpPr fitToPage="1"/>
  </sheetPr>
  <dimension ref="A1:J13"/>
  <sheetViews>
    <sheetView view="pageBreakPreview" zoomScale="60" zoomScaleNormal="100" workbookViewId="0"/>
  </sheetViews>
  <sheetFormatPr defaultRowHeight="15.75"/>
  <cols>
    <col min="2" max="2" width="77" customWidth="1"/>
  </cols>
  <sheetData>
    <row r="1" spans="1:10" ht="59.1" customHeight="1"/>
    <row r="2" spans="1:10" ht="18.75">
      <c r="A2" s="50"/>
      <c r="B2" s="24" t="s">
        <v>476</v>
      </c>
      <c r="C2" s="6"/>
      <c r="D2" s="6"/>
      <c r="E2" s="6"/>
      <c r="F2" s="6"/>
      <c r="G2" s="6"/>
      <c r="H2" s="6"/>
      <c r="I2" s="6"/>
    </row>
    <row r="3" spans="1:10" ht="18.75">
      <c r="A3" s="50"/>
      <c r="B3" s="14" t="s">
        <v>1</v>
      </c>
      <c r="C3" s="6"/>
      <c r="D3" s="6"/>
      <c r="E3" s="6"/>
      <c r="F3" s="6"/>
      <c r="G3" s="6"/>
      <c r="H3" s="6"/>
      <c r="I3" s="6"/>
    </row>
    <row r="4" spans="1:10" ht="18.75">
      <c r="A4" s="50"/>
      <c r="B4" s="14" t="s">
        <v>815</v>
      </c>
      <c r="C4" s="6"/>
      <c r="D4" s="6"/>
      <c r="E4" s="6"/>
      <c r="F4" s="6"/>
      <c r="G4" s="6"/>
      <c r="H4" s="6"/>
      <c r="I4" s="6"/>
    </row>
    <row r="5" spans="1:10" ht="18.75">
      <c r="A5" s="50"/>
      <c r="B5" s="14"/>
      <c r="C5" s="6"/>
      <c r="D5" s="6"/>
      <c r="E5" s="6"/>
      <c r="F5" s="6"/>
      <c r="G5" s="6"/>
      <c r="H5" s="6"/>
      <c r="I5" s="6"/>
    </row>
    <row r="6" spans="1:10" ht="171" customHeight="1">
      <c r="A6" s="462" t="s">
        <v>489</v>
      </c>
      <c r="B6" s="462"/>
      <c r="C6" s="66"/>
      <c r="D6" s="66"/>
      <c r="E6" s="66"/>
      <c r="F6" s="66"/>
      <c r="G6" s="66"/>
      <c r="H6" s="66"/>
      <c r="I6" s="66"/>
      <c r="J6" s="66"/>
    </row>
    <row r="7" spans="1:10" ht="20.25" customHeight="1">
      <c r="A7" s="108"/>
      <c r="B7" s="108"/>
      <c r="C7" s="66"/>
      <c r="D7" s="66"/>
      <c r="E7" s="66"/>
      <c r="F7" s="66"/>
      <c r="G7" s="66"/>
      <c r="H7" s="66"/>
      <c r="I7" s="66"/>
      <c r="J7" s="66"/>
    </row>
    <row r="8" spans="1:10" ht="18.75">
      <c r="A8" s="354" t="s">
        <v>1125</v>
      </c>
      <c r="B8" s="354"/>
      <c r="C8" s="47"/>
      <c r="D8" s="47"/>
      <c r="E8" s="47"/>
      <c r="F8" s="6"/>
      <c r="G8" s="6"/>
      <c r="H8" s="6"/>
      <c r="I8" s="6"/>
      <c r="J8" s="6"/>
    </row>
    <row r="10" spans="1:10" ht="69" customHeight="1">
      <c r="A10" s="90" t="s">
        <v>484</v>
      </c>
      <c r="B10" s="103" t="s">
        <v>55</v>
      </c>
    </row>
    <row r="11" spans="1:10">
      <c r="A11" s="118">
        <v>1</v>
      </c>
      <c r="B11" s="118">
        <v>2</v>
      </c>
    </row>
    <row r="12" spans="1:10" ht="18.75">
      <c r="A12" s="169">
        <v>1</v>
      </c>
      <c r="B12" s="169" t="s">
        <v>808</v>
      </c>
    </row>
    <row r="13" spans="1:10" ht="93.75">
      <c r="B13" s="170" t="s">
        <v>773</v>
      </c>
    </row>
  </sheetData>
  <sheetProtection password="84F4" sheet="1" objects="1" scenarios="1"/>
  <mergeCells count="2">
    <mergeCell ref="A8:B8"/>
    <mergeCell ref="A6:B6"/>
  </mergeCells>
  <pageMargins left="0.70866141732283472" right="0.70866141732283472" top="0.74803149606299213" bottom="0.74803149606299213" header="0.31496062992125984" footer="0.31496062992125984"/>
  <pageSetup paperSize="9" scale="95" orientation="portrait" r:id="rId1"/>
  <headerFooter>
    <oddFooter>&amp;C&amp;G</oddFooter>
  </headerFooter>
  <drawing r:id="rId2"/>
  <legacyDrawingHF r:id="rId3"/>
</worksheet>
</file>

<file path=xl/worksheets/sheet23.xml><?xml version="1.0" encoding="utf-8"?>
<worksheet xmlns="http://schemas.openxmlformats.org/spreadsheetml/2006/main" xmlns:r="http://schemas.openxmlformats.org/officeDocument/2006/relationships">
  <dimension ref="A1"/>
  <sheetViews>
    <sheetView zoomScale="60" zoomScaleNormal="60" workbookViewId="0"/>
  </sheetViews>
  <sheetFormatPr defaultRowHeight="15.75"/>
  <cols>
    <col min="1" max="1" width="9" style="343"/>
  </cols>
  <sheetData>
    <row r="1" ht="59.1" customHeight="1"/>
  </sheetData>
  <sheetProtection password="84F4" sheet="1" objects="1" scenarios="1"/>
  <pageMargins left="0.7" right="0.7" top="0.75" bottom="0.75" header="0.3" footer="0.3"/>
  <pageSetup paperSize="9" orientation="portrait" verticalDpi="0" r:id="rId1"/>
  <headerFoot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sheetPr enableFormatConditionsCalculation="0">
    <tabColor rgb="FF92D050"/>
  </sheetPr>
  <dimension ref="A1:CG211"/>
  <sheetViews>
    <sheetView tabSelected="1" view="pageBreakPreview" zoomScale="60" zoomScaleNormal="100" workbookViewId="0">
      <pane ySplit="17" topLeftCell="A18" activePane="bottomLeft" state="frozen"/>
      <selection activeCell="F1" sqref="F1"/>
      <selection pane="bottomLeft"/>
    </sheetView>
  </sheetViews>
  <sheetFormatPr defaultColWidth="9" defaultRowHeight="15.75"/>
  <cols>
    <col min="1" max="1" width="10.625" style="309" customWidth="1"/>
    <col min="2" max="2" width="32.875" style="309" customWidth="1"/>
    <col min="3" max="3" width="16.5" style="309" customWidth="1"/>
    <col min="4" max="4" width="5.5" style="309" customWidth="1"/>
    <col min="5" max="5" width="9.875" style="309" customWidth="1"/>
    <col min="6" max="6" width="8" style="309" customWidth="1"/>
    <col min="7" max="7" width="10.125" style="309" customWidth="1"/>
    <col min="8" max="8" width="7.625" style="309" customWidth="1"/>
    <col min="9" max="9" width="11.75" style="309" customWidth="1"/>
    <col min="10" max="10" width="7.625" style="309" customWidth="1"/>
    <col min="11" max="11" width="15.125" style="309" customWidth="1"/>
    <col min="12" max="12" width="12.125" style="309" customWidth="1"/>
    <col min="13" max="13" width="6" style="307" customWidth="1"/>
    <col min="14" max="14" width="8.125" style="307" customWidth="1"/>
    <col min="15" max="15" width="16.75" style="307" customWidth="1"/>
    <col min="16" max="16" width="17.75" style="307" customWidth="1"/>
    <col min="17" max="17" width="18.125" style="307" customWidth="1"/>
    <col min="18" max="18" width="16.75" style="307" customWidth="1"/>
    <col min="19" max="19" width="19.375" style="307" customWidth="1"/>
    <col min="20" max="20" width="10.125" style="307" customWidth="1"/>
    <col min="21" max="21" width="9.625" style="307" customWidth="1"/>
    <col min="22" max="22" width="8.75" style="307" customWidth="1"/>
    <col min="23" max="23" width="8.625" style="307" customWidth="1"/>
    <col min="24" max="24" width="8.875" style="307" customWidth="1"/>
    <col min="25" max="25" width="10.5" style="307" customWidth="1"/>
    <col min="26" max="26" width="5.875" style="307" customWidth="1"/>
    <col min="27" max="27" width="8" style="307" customWidth="1"/>
    <col min="28" max="28" width="10.875" style="307" customWidth="1"/>
    <col min="29" max="29" width="8.5" style="307" customWidth="1"/>
    <col min="30" max="30" width="8.75" style="307" customWidth="1"/>
    <col min="31" max="31" width="5.875" style="307" customWidth="1"/>
    <col min="32" max="32" width="10.375" style="307" customWidth="1"/>
    <col min="33" max="33" width="11.75" style="307" customWidth="1"/>
    <col min="34" max="34" width="8.75" style="307" customWidth="1"/>
    <col min="35" max="35" width="7.875" style="307" customWidth="1"/>
    <col min="36" max="36" width="6.5" style="307" customWidth="1"/>
    <col min="37" max="37" width="8.875" style="307" customWidth="1"/>
    <col min="38" max="38" width="10.75" style="307" customWidth="1"/>
    <col min="39" max="39" width="9.75" style="307" customWidth="1"/>
    <col min="40" max="40" width="8.375" style="307" customWidth="1"/>
    <col min="41" max="41" width="5.625" style="307" customWidth="1"/>
    <col min="42" max="42" width="8.625" style="307" customWidth="1"/>
    <col min="43" max="43" width="10.25" style="307" customWidth="1"/>
    <col min="44" max="44" width="8.5" style="307" customWidth="1"/>
    <col min="45" max="45" width="9" style="309" customWidth="1"/>
    <col min="46" max="46" width="6.125" style="309" customWidth="1"/>
    <col min="47" max="47" width="8.875" style="309" customWidth="1"/>
    <col min="48" max="48" width="10.375" style="309" customWidth="1"/>
    <col min="49" max="49" width="7.875" style="309" customWidth="1"/>
    <col min="50" max="50" width="9" style="309" customWidth="1"/>
    <col min="51" max="51" width="7.25" style="309" customWidth="1"/>
    <col min="52" max="52" width="9.25" style="309" customWidth="1"/>
    <col min="53" max="53" width="9.75" style="309" customWidth="1"/>
    <col min="54" max="56" width="7.25" style="309" customWidth="1"/>
    <col min="57" max="57" width="8.75" style="309" customWidth="1"/>
    <col min="58" max="58" width="9.75" style="309" customWidth="1"/>
    <col min="59" max="61" width="7.25" style="309" customWidth="1"/>
    <col min="62" max="62" width="8.625" style="309" customWidth="1"/>
    <col min="63" max="63" width="10.25" style="309" customWidth="1"/>
    <col min="64" max="64" width="7.25" style="309" customWidth="1"/>
    <col min="65" max="66" width="7.25" style="309" hidden="1" customWidth="1"/>
    <col min="67" max="67" width="8.75" style="309" hidden="1" customWidth="1"/>
    <col min="68" max="68" width="9.75" style="309" hidden="1" customWidth="1"/>
    <col min="69" max="71" width="7.25" style="309" hidden="1" customWidth="1"/>
    <col min="72" max="72" width="8.625" style="309" hidden="1" customWidth="1"/>
    <col min="73" max="73" width="10.25" style="309" hidden="1" customWidth="1"/>
    <col min="74" max="74" width="7.25" style="309" hidden="1" customWidth="1"/>
    <col min="75" max="75" width="8.25" style="309" customWidth="1"/>
    <col min="76" max="76" width="6.125" style="309" customWidth="1"/>
    <col min="77" max="77" width="9.5" style="309" customWidth="1"/>
    <col min="78" max="78" width="11.25" style="309" customWidth="1"/>
    <col min="79" max="79" width="10" style="309" customWidth="1"/>
    <col min="80" max="80" width="9" style="309"/>
    <col min="81" max="81" width="5.875" style="309" customWidth="1"/>
    <col min="82" max="82" width="9.375" style="309" customWidth="1"/>
    <col min="83" max="83" width="10.375" style="309" customWidth="1"/>
    <col min="84" max="84" width="9.25" style="309" customWidth="1"/>
    <col min="85" max="85" width="19.375" style="309" customWidth="1"/>
    <col min="86" max="16384" width="9" style="309"/>
  </cols>
  <sheetData>
    <row r="1" spans="1:85" s="347" customFormat="1" ht="59.1" customHeight="1">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row>
    <row r="2" spans="1:85" ht="18.75">
      <c r="A2" s="307"/>
      <c r="B2" s="307"/>
      <c r="C2" s="307"/>
      <c r="D2" s="307"/>
      <c r="E2" s="307"/>
      <c r="F2" s="307"/>
      <c r="G2" s="307"/>
      <c r="H2" s="307"/>
      <c r="I2" s="307"/>
      <c r="J2" s="307"/>
      <c r="K2" s="307"/>
      <c r="L2" s="307"/>
      <c r="AH2" s="308" t="s">
        <v>246</v>
      </c>
    </row>
    <row r="3" spans="1:85" ht="18.75">
      <c r="A3" s="307"/>
      <c r="B3" s="307"/>
      <c r="C3" s="307"/>
      <c r="D3" s="307"/>
      <c r="E3" s="307"/>
      <c r="F3" s="307"/>
      <c r="G3" s="307"/>
      <c r="H3" s="307"/>
      <c r="I3" s="307"/>
      <c r="J3" s="307"/>
      <c r="K3" s="307"/>
      <c r="L3" s="307"/>
      <c r="AH3" s="310" t="s">
        <v>1</v>
      </c>
    </row>
    <row r="4" spans="1:85" ht="2.25" customHeight="1">
      <c r="A4" s="307"/>
      <c r="B4" s="307"/>
      <c r="C4" s="307"/>
      <c r="D4" s="307"/>
      <c r="E4" s="307"/>
      <c r="F4" s="307"/>
      <c r="G4" s="307"/>
      <c r="H4" s="307"/>
      <c r="I4" s="307"/>
      <c r="J4" s="307"/>
      <c r="K4" s="307"/>
      <c r="L4" s="307"/>
      <c r="AH4" s="310" t="s">
        <v>1106</v>
      </c>
    </row>
    <row r="5" spans="1:85" ht="18.75">
      <c r="A5" s="391" t="s">
        <v>371</v>
      </c>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row>
    <row r="6" spans="1:85" ht="18.75">
      <c r="A6" s="394"/>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11"/>
      <c r="AJ6" s="311"/>
      <c r="AK6" s="311"/>
      <c r="AL6" s="311"/>
      <c r="AM6" s="311"/>
      <c r="AN6" s="311"/>
      <c r="AO6" s="311"/>
      <c r="AP6" s="311"/>
      <c r="AQ6" s="311"/>
      <c r="AR6" s="311"/>
      <c r="AS6" s="311"/>
      <c r="AT6" s="311"/>
      <c r="AU6" s="311"/>
      <c r="AV6" s="311"/>
      <c r="AW6" s="311"/>
      <c r="AX6" s="311"/>
      <c r="AY6" s="311"/>
      <c r="AZ6" s="311"/>
      <c r="BA6" s="311"/>
      <c r="BB6" s="311"/>
      <c r="BC6" s="311"/>
      <c r="BD6" s="311"/>
      <c r="BE6" s="311"/>
      <c r="BF6" s="311"/>
      <c r="BG6" s="311"/>
      <c r="BH6" s="311"/>
      <c r="BI6" s="311"/>
      <c r="BJ6" s="311"/>
      <c r="BK6" s="311"/>
      <c r="BL6" s="311"/>
      <c r="BM6" s="311"/>
      <c r="BN6" s="311"/>
      <c r="BO6" s="311"/>
      <c r="BP6" s="311"/>
      <c r="BQ6" s="311"/>
      <c r="BR6" s="311"/>
      <c r="BS6" s="311"/>
      <c r="BT6" s="311"/>
      <c r="BU6" s="311"/>
      <c r="BV6" s="311"/>
      <c r="BW6" s="311"/>
      <c r="BX6" s="311"/>
      <c r="BY6" s="311"/>
      <c r="BZ6" s="311"/>
      <c r="CA6" s="311"/>
      <c r="CB6" s="311"/>
      <c r="CC6" s="311"/>
      <c r="CD6" s="311"/>
      <c r="CE6" s="311"/>
      <c r="CF6" s="311"/>
      <c r="CG6" s="311"/>
    </row>
    <row r="7" spans="1:85" ht="18.75">
      <c r="A7" s="357" t="s">
        <v>756</v>
      </c>
      <c r="B7" s="357"/>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05"/>
      <c r="AJ7" s="305"/>
      <c r="AK7" s="305"/>
      <c r="AL7" s="305"/>
      <c r="AM7" s="305"/>
      <c r="AN7" s="305"/>
      <c r="AO7" s="305"/>
      <c r="AP7" s="305"/>
      <c r="AQ7" s="305"/>
      <c r="AR7" s="305"/>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row>
    <row r="8" spans="1:85" ht="18.75" customHeight="1">
      <c r="A8" s="358" t="s">
        <v>292</v>
      </c>
      <c r="B8" s="358"/>
      <c r="C8" s="358"/>
      <c r="D8" s="358"/>
      <c r="E8" s="358"/>
      <c r="F8" s="358"/>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06"/>
      <c r="AJ8" s="306"/>
      <c r="AK8" s="306"/>
      <c r="AL8" s="306"/>
      <c r="AM8" s="306"/>
      <c r="AN8" s="306"/>
      <c r="AO8" s="306"/>
      <c r="AP8" s="306"/>
      <c r="AQ8" s="306"/>
      <c r="AR8" s="306"/>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row>
    <row r="9" spans="1:85" ht="18.75">
      <c r="A9" s="393"/>
      <c r="B9" s="393"/>
      <c r="C9" s="393"/>
      <c r="D9" s="393"/>
      <c r="E9" s="393"/>
      <c r="F9" s="393"/>
      <c r="G9" s="393"/>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CG9" s="312"/>
    </row>
    <row r="10" spans="1:85" ht="18.75">
      <c r="A10" s="392" t="s">
        <v>1125</v>
      </c>
      <c r="B10" s="392"/>
      <c r="C10" s="392"/>
      <c r="D10" s="392"/>
      <c r="E10" s="392"/>
      <c r="F10" s="392"/>
      <c r="G10" s="392"/>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13"/>
      <c r="AJ10" s="313"/>
      <c r="AK10" s="313"/>
      <c r="AL10" s="313"/>
      <c r="AM10" s="313"/>
      <c r="AN10" s="313"/>
      <c r="AO10" s="313"/>
      <c r="AP10" s="313"/>
      <c r="AQ10" s="313"/>
      <c r="AR10" s="313"/>
      <c r="AS10" s="313"/>
      <c r="AT10" s="313"/>
      <c r="AU10" s="313"/>
      <c r="AV10" s="313"/>
      <c r="AW10" s="313"/>
      <c r="AX10" s="313"/>
      <c r="AY10" s="313"/>
      <c r="AZ10" s="313"/>
      <c r="BA10" s="313"/>
      <c r="BB10" s="313"/>
      <c r="BC10" s="313"/>
      <c r="BD10" s="313"/>
      <c r="BE10" s="313"/>
      <c r="BF10" s="313"/>
      <c r="BG10" s="313"/>
      <c r="BH10" s="313"/>
      <c r="BI10" s="313"/>
      <c r="BJ10" s="313"/>
      <c r="BK10" s="313"/>
      <c r="BL10" s="313"/>
      <c r="BM10" s="313"/>
      <c r="BN10" s="313"/>
      <c r="BO10" s="313"/>
      <c r="BP10" s="313"/>
      <c r="BQ10" s="313"/>
      <c r="BR10" s="313"/>
      <c r="BS10" s="313"/>
      <c r="BT10" s="313"/>
      <c r="BU10" s="313"/>
      <c r="BV10" s="313"/>
      <c r="BW10" s="313"/>
      <c r="BX10" s="313"/>
      <c r="BY10" s="313"/>
      <c r="BZ10" s="313"/>
      <c r="CA10" s="313"/>
      <c r="CB10" s="313"/>
      <c r="CC10" s="313"/>
      <c r="CD10" s="313"/>
      <c r="CE10" s="313"/>
      <c r="CF10" s="313"/>
      <c r="CG10" s="313"/>
    </row>
    <row r="11" spans="1:85" ht="18.7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14"/>
      <c r="AJ11" s="314"/>
      <c r="AK11" s="314"/>
      <c r="AL11" s="314"/>
      <c r="AM11" s="314"/>
      <c r="AN11" s="314"/>
      <c r="AO11" s="314"/>
      <c r="AP11" s="314"/>
      <c r="AQ11" s="314"/>
      <c r="AR11" s="314"/>
      <c r="AS11" s="314"/>
      <c r="AT11" s="314"/>
      <c r="AU11" s="314"/>
      <c r="AV11" s="314"/>
      <c r="AW11" s="314"/>
      <c r="AX11" s="314"/>
      <c r="AY11" s="314"/>
      <c r="AZ11" s="314"/>
      <c r="BA11" s="314"/>
      <c r="BB11" s="314"/>
      <c r="BC11" s="314"/>
      <c r="BD11" s="314"/>
      <c r="BE11" s="314"/>
      <c r="BF11" s="314"/>
      <c r="BG11" s="314"/>
      <c r="BH11" s="314"/>
      <c r="BI11" s="314"/>
      <c r="BJ11" s="314"/>
      <c r="BK11" s="314"/>
      <c r="BL11" s="314"/>
      <c r="BM11" s="314"/>
      <c r="BN11" s="314"/>
      <c r="BO11" s="314"/>
      <c r="BP11" s="314"/>
      <c r="BQ11" s="314"/>
      <c r="BR11" s="314"/>
      <c r="BS11" s="314"/>
      <c r="BT11" s="314"/>
      <c r="BU11" s="314"/>
      <c r="BV11" s="314"/>
      <c r="BW11" s="314"/>
      <c r="BX11" s="314"/>
      <c r="BY11" s="314"/>
      <c r="BZ11" s="314"/>
      <c r="CA11" s="314"/>
      <c r="CB11" s="314"/>
      <c r="CC11" s="314"/>
      <c r="CD11" s="314"/>
      <c r="CE11" s="314"/>
      <c r="CF11" s="314"/>
      <c r="CG11" s="314"/>
    </row>
    <row r="12" spans="1:85" ht="18.75">
      <c r="A12" s="392"/>
      <c r="B12" s="392"/>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392"/>
      <c r="AI12" s="315"/>
      <c r="AJ12" s="315"/>
      <c r="AK12" s="315"/>
      <c r="AL12" s="315"/>
      <c r="AM12" s="315"/>
      <c r="AN12" s="315"/>
      <c r="AO12" s="315"/>
      <c r="AP12" s="315"/>
      <c r="AQ12" s="315"/>
      <c r="AR12" s="315"/>
      <c r="AS12" s="315"/>
      <c r="AT12" s="315"/>
      <c r="AU12" s="315"/>
      <c r="AV12" s="315"/>
      <c r="AW12" s="315"/>
      <c r="AX12" s="315"/>
      <c r="AY12" s="315"/>
      <c r="AZ12" s="315"/>
      <c r="BA12" s="315"/>
      <c r="BB12" s="315"/>
      <c r="BC12" s="315"/>
      <c r="BD12" s="315"/>
      <c r="BE12" s="315"/>
      <c r="BF12" s="315"/>
      <c r="BG12" s="315"/>
      <c r="BH12" s="315"/>
      <c r="BI12" s="315"/>
      <c r="BJ12" s="315"/>
      <c r="BK12" s="315"/>
      <c r="BL12" s="315"/>
      <c r="BM12" s="315"/>
      <c r="BN12" s="315"/>
      <c r="BO12" s="315"/>
      <c r="BP12" s="315"/>
      <c r="BQ12" s="315"/>
      <c r="BR12" s="315"/>
      <c r="BS12" s="315"/>
      <c r="BT12" s="315"/>
      <c r="BU12" s="315"/>
      <c r="BV12" s="315"/>
      <c r="BW12" s="315"/>
      <c r="BX12" s="315"/>
      <c r="BY12" s="315"/>
      <c r="BZ12" s="315"/>
      <c r="CA12" s="315"/>
      <c r="CB12" s="315"/>
      <c r="CC12" s="315"/>
      <c r="CD12" s="315"/>
      <c r="CE12" s="315"/>
      <c r="CF12" s="315"/>
      <c r="CG12" s="315"/>
    </row>
    <row r="13" spans="1:85">
      <c r="A13" s="393" t="s">
        <v>477</v>
      </c>
      <c r="B13" s="393"/>
      <c r="C13" s="393"/>
      <c r="D13" s="393"/>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16"/>
      <c r="AJ13" s="316"/>
      <c r="AK13" s="316"/>
      <c r="AL13" s="316"/>
      <c r="AM13" s="316"/>
      <c r="AN13" s="316"/>
      <c r="AO13" s="316"/>
      <c r="AP13" s="316"/>
      <c r="AQ13" s="316"/>
      <c r="AR13" s="316"/>
      <c r="AS13" s="316"/>
      <c r="AT13" s="316"/>
      <c r="AU13" s="316"/>
      <c r="AV13" s="316"/>
      <c r="AW13" s="316"/>
      <c r="AX13" s="316"/>
      <c r="AY13" s="316"/>
      <c r="AZ13" s="316"/>
      <c r="BA13" s="316"/>
      <c r="BB13" s="316"/>
      <c r="BC13" s="316"/>
      <c r="BD13" s="316"/>
      <c r="BE13" s="316"/>
      <c r="BF13" s="316"/>
      <c r="BG13" s="316"/>
      <c r="BH13" s="316"/>
      <c r="BI13" s="316"/>
      <c r="BJ13" s="316"/>
      <c r="BK13" s="316"/>
      <c r="BL13" s="316"/>
      <c r="BM13" s="316"/>
      <c r="BN13" s="316"/>
      <c r="BO13" s="316"/>
      <c r="BP13" s="316"/>
      <c r="BQ13" s="316"/>
      <c r="BR13" s="316"/>
      <c r="BS13" s="316"/>
      <c r="BT13" s="316"/>
      <c r="BU13" s="316"/>
      <c r="BV13" s="316"/>
      <c r="BW13" s="316"/>
      <c r="BX13" s="316"/>
      <c r="BY13" s="316"/>
      <c r="BZ13" s="316"/>
      <c r="CA13" s="316"/>
      <c r="CB13" s="316"/>
      <c r="CC13" s="316"/>
      <c r="CD13" s="316"/>
      <c r="CE13" s="316"/>
      <c r="CF13" s="316"/>
      <c r="CG13" s="316"/>
    </row>
    <row r="14" spans="1:85">
      <c r="A14" s="307"/>
      <c r="AS14" s="307"/>
      <c r="AT14" s="307"/>
      <c r="AU14" s="307"/>
      <c r="AV14" s="307"/>
      <c r="AW14" s="307"/>
      <c r="AX14" s="307"/>
      <c r="AY14" s="307"/>
      <c r="AZ14" s="307"/>
      <c r="BA14" s="307"/>
      <c r="BB14" s="307"/>
      <c r="BC14" s="307"/>
      <c r="BD14" s="307"/>
      <c r="BE14" s="307"/>
      <c r="BF14" s="307"/>
      <c r="BG14" s="307"/>
      <c r="BH14" s="307"/>
      <c r="BI14" s="307"/>
      <c r="BJ14" s="307"/>
      <c r="BK14" s="307"/>
      <c r="BL14" s="307"/>
      <c r="BM14" s="307"/>
      <c r="BN14" s="307"/>
      <c r="BO14" s="307"/>
      <c r="BP14" s="307"/>
      <c r="BQ14" s="307"/>
      <c r="BR14" s="307"/>
      <c r="BS14" s="307"/>
      <c r="BT14" s="307"/>
      <c r="BU14" s="307"/>
      <c r="BV14" s="307"/>
      <c r="BW14" s="307"/>
      <c r="BX14" s="307"/>
      <c r="BY14" s="307"/>
      <c r="BZ14" s="307"/>
      <c r="CF14" s="317"/>
    </row>
    <row r="15" spans="1:85" ht="63.75" customHeight="1">
      <c r="A15" s="374" t="s">
        <v>162</v>
      </c>
      <c r="B15" s="374" t="s">
        <v>30</v>
      </c>
      <c r="C15" s="374" t="s">
        <v>495</v>
      </c>
      <c r="D15" s="381" t="s">
        <v>160</v>
      </c>
      <c r="E15" s="381" t="s">
        <v>761</v>
      </c>
      <c r="F15" s="374" t="s">
        <v>167</v>
      </c>
      <c r="G15" s="374"/>
      <c r="H15" s="374" t="s">
        <v>18</v>
      </c>
      <c r="I15" s="374"/>
      <c r="J15" s="374"/>
      <c r="K15" s="374"/>
      <c r="L15" s="374"/>
      <c r="M15" s="374"/>
      <c r="N15" s="388" t="s">
        <v>321</v>
      </c>
      <c r="O15" s="378" t="s">
        <v>1126</v>
      </c>
      <c r="P15" s="374" t="s">
        <v>501</v>
      </c>
      <c r="Q15" s="374"/>
      <c r="R15" s="374"/>
      <c r="S15" s="374"/>
      <c r="T15" s="374" t="s">
        <v>39</v>
      </c>
      <c r="U15" s="374"/>
      <c r="V15" s="382" t="s">
        <v>763</v>
      </c>
      <c r="W15" s="383"/>
      <c r="X15" s="384"/>
      <c r="Y15" s="374" t="s">
        <v>1129</v>
      </c>
      <c r="Z15" s="374"/>
      <c r="AA15" s="374"/>
      <c r="AB15" s="374"/>
      <c r="AC15" s="374"/>
      <c r="AD15" s="374"/>
      <c r="AE15" s="374"/>
      <c r="AF15" s="374"/>
      <c r="AG15" s="374"/>
      <c r="AH15" s="374"/>
      <c r="AI15" s="374" t="s">
        <v>37</v>
      </c>
      <c r="AJ15" s="374"/>
      <c r="AK15" s="374"/>
      <c r="AL15" s="374"/>
      <c r="AM15" s="374"/>
      <c r="AN15" s="374"/>
      <c r="AO15" s="374"/>
      <c r="AP15" s="374"/>
      <c r="AQ15" s="374"/>
      <c r="AR15" s="374"/>
      <c r="AS15" s="374"/>
      <c r="AT15" s="374"/>
      <c r="AU15" s="374"/>
      <c r="AV15" s="374"/>
      <c r="AW15" s="374"/>
      <c r="AX15" s="374"/>
      <c r="AY15" s="374"/>
      <c r="AZ15" s="374"/>
      <c r="BA15" s="374"/>
      <c r="BB15" s="374"/>
      <c r="BC15" s="374"/>
      <c r="BD15" s="374"/>
      <c r="BE15" s="374"/>
      <c r="BF15" s="374"/>
      <c r="BG15" s="374"/>
      <c r="BH15" s="374"/>
      <c r="BI15" s="374"/>
      <c r="BJ15" s="374"/>
      <c r="BK15" s="374"/>
      <c r="BL15" s="374"/>
      <c r="BM15" s="374"/>
      <c r="BN15" s="374"/>
      <c r="BO15" s="374"/>
      <c r="BP15" s="374"/>
      <c r="BQ15" s="374"/>
      <c r="BR15" s="374"/>
      <c r="BS15" s="374"/>
      <c r="BT15" s="374"/>
      <c r="BU15" s="374"/>
      <c r="BV15" s="374"/>
      <c r="BW15" s="374"/>
      <c r="BX15" s="374"/>
      <c r="BY15" s="374"/>
      <c r="BZ15" s="374"/>
      <c r="CA15" s="374"/>
      <c r="CB15" s="374"/>
      <c r="CC15" s="374"/>
      <c r="CD15" s="374"/>
      <c r="CE15" s="374"/>
      <c r="CF15" s="374"/>
      <c r="CG15" s="385" t="s">
        <v>159</v>
      </c>
    </row>
    <row r="16" spans="1:85" ht="85.5" customHeight="1">
      <c r="A16" s="374"/>
      <c r="B16" s="374"/>
      <c r="C16" s="374"/>
      <c r="D16" s="381"/>
      <c r="E16" s="381"/>
      <c r="F16" s="374"/>
      <c r="G16" s="374"/>
      <c r="H16" s="370" t="s">
        <v>19</v>
      </c>
      <c r="I16" s="371"/>
      <c r="J16" s="372"/>
      <c r="K16" s="375" t="s">
        <v>158</v>
      </c>
      <c r="L16" s="376"/>
      <c r="M16" s="377"/>
      <c r="N16" s="389"/>
      <c r="O16" s="379"/>
      <c r="P16" s="374" t="s">
        <v>19</v>
      </c>
      <c r="Q16" s="374"/>
      <c r="R16" s="374" t="s">
        <v>158</v>
      </c>
      <c r="S16" s="374"/>
      <c r="T16" s="374"/>
      <c r="U16" s="374"/>
      <c r="V16" s="375"/>
      <c r="W16" s="376"/>
      <c r="X16" s="377"/>
      <c r="Y16" s="374" t="s">
        <v>19</v>
      </c>
      <c r="Z16" s="374"/>
      <c r="AA16" s="374"/>
      <c r="AB16" s="374"/>
      <c r="AC16" s="374"/>
      <c r="AD16" s="374" t="s">
        <v>158</v>
      </c>
      <c r="AE16" s="374"/>
      <c r="AF16" s="374"/>
      <c r="AG16" s="374"/>
      <c r="AH16" s="374"/>
      <c r="AI16" s="370" t="s">
        <v>1130</v>
      </c>
      <c r="AJ16" s="371"/>
      <c r="AK16" s="371"/>
      <c r="AL16" s="371"/>
      <c r="AM16" s="372"/>
      <c r="AN16" s="370" t="s">
        <v>1107</v>
      </c>
      <c r="AO16" s="371"/>
      <c r="AP16" s="371"/>
      <c r="AQ16" s="371"/>
      <c r="AR16" s="372"/>
      <c r="AS16" s="370" t="s">
        <v>1108</v>
      </c>
      <c r="AT16" s="371"/>
      <c r="AU16" s="371"/>
      <c r="AV16" s="371"/>
      <c r="AW16" s="372"/>
      <c r="AX16" s="370" t="s">
        <v>1109</v>
      </c>
      <c r="AY16" s="371"/>
      <c r="AZ16" s="371"/>
      <c r="BA16" s="371"/>
      <c r="BB16" s="372"/>
      <c r="BC16" s="370" t="s">
        <v>1110</v>
      </c>
      <c r="BD16" s="371"/>
      <c r="BE16" s="371"/>
      <c r="BF16" s="371"/>
      <c r="BG16" s="372"/>
      <c r="BH16" s="370" t="s">
        <v>1111</v>
      </c>
      <c r="BI16" s="371"/>
      <c r="BJ16" s="371"/>
      <c r="BK16" s="371"/>
      <c r="BL16" s="372"/>
      <c r="BM16" s="370" t="s">
        <v>1131</v>
      </c>
      <c r="BN16" s="371"/>
      <c r="BO16" s="371"/>
      <c r="BP16" s="371"/>
      <c r="BQ16" s="372"/>
      <c r="BR16" s="370" t="s">
        <v>1132</v>
      </c>
      <c r="BS16" s="371"/>
      <c r="BT16" s="371"/>
      <c r="BU16" s="371"/>
      <c r="BV16" s="372"/>
      <c r="BW16" s="370" t="s">
        <v>38</v>
      </c>
      <c r="BX16" s="371"/>
      <c r="BY16" s="371"/>
      <c r="BZ16" s="371"/>
      <c r="CA16" s="372"/>
      <c r="CB16" s="370" t="s">
        <v>390</v>
      </c>
      <c r="CC16" s="371"/>
      <c r="CD16" s="371"/>
      <c r="CE16" s="371"/>
      <c r="CF16" s="372"/>
      <c r="CG16" s="386"/>
    </row>
    <row r="17" spans="1:85" ht="210.75" customHeight="1">
      <c r="A17" s="374"/>
      <c r="B17" s="374"/>
      <c r="C17" s="374"/>
      <c r="D17" s="381"/>
      <c r="E17" s="381"/>
      <c r="F17" s="318" t="s">
        <v>387</v>
      </c>
      <c r="G17" s="319" t="s">
        <v>158</v>
      </c>
      <c r="H17" s="320" t="s">
        <v>474</v>
      </c>
      <c r="I17" s="320" t="s">
        <v>12</v>
      </c>
      <c r="J17" s="320" t="s">
        <v>11</v>
      </c>
      <c r="K17" s="320" t="s">
        <v>474</v>
      </c>
      <c r="L17" s="320" t="s">
        <v>12</v>
      </c>
      <c r="M17" s="320" t="s">
        <v>11</v>
      </c>
      <c r="N17" s="390"/>
      <c r="O17" s="380"/>
      <c r="P17" s="320" t="s">
        <v>502</v>
      </c>
      <c r="Q17" s="320" t="s">
        <v>617</v>
      </c>
      <c r="R17" s="320" t="s">
        <v>502</v>
      </c>
      <c r="S17" s="320" t="s">
        <v>617</v>
      </c>
      <c r="T17" s="321" t="s">
        <v>19</v>
      </c>
      <c r="U17" s="321" t="s">
        <v>158</v>
      </c>
      <c r="V17" s="342" t="s">
        <v>901</v>
      </c>
      <c r="W17" s="342" t="s">
        <v>1128</v>
      </c>
      <c r="X17" s="342" t="s">
        <v>1127</v>
      </c>
      <c r="Y17" s="320" t="s">
        <v>27</v>
      </c>
      <c r="Z17" s="320" t="s">
        <v>24</v>
      </c>
      <c r="AA17" s="320" t="s">
        <v>496</v>
      </c>
      <c r="AB17" s="321" t="s">
        <v>493</v>
      </c>
      <c r="AC17" s="321" t="s">
        <v>26</v>
      </c>
      <c r="AD17" s="320" t="s">
        <v>27</v>
      </c>
      <c r="AE17" s="320" t="s">
        <v>24</v>
      </c>
      <c r="AF17" s="320" t="s">
        <v>496</v>
      </c>
      <c r="AG17" s="321" t="s">
        <v>493</v>
      </c>
      <c r="AH17" s="321" t="s">
        <v>26</v>
      </c>
      <c r="AI17" s="320" t="s">
        <v>27</v>
      </c>
      <c r="AJ17" s="320" t="s">
        <v>24</v>
      </c>
      <c r="AK17" s="320" t="s">
        <v>496</v>
      </c>
      <c r="AL17" s="321" t="s">
        <v>493</v>
      </c>
      <c r="AM17" s="321" t="s">
        <v>26</v>
      </c>
      <c r="AN17" s="320" t="s">
        <v>27</v>
      </c>
      <c r="AO17" s="320" t="s">
        <v>24</v>
      </c>
      <c r="AP17" s="320" t="s">
        <v>496</v>
      </c>
      <c r="AQ17" s="321" t="s">
        <v>493</v>
      </c>
      <c r="AR17" s="321" t="s">
        <v>26</v>
      </c>
      <c r="AS17" s="320" t="s">
        <v>27</v>
      </c>
      <c r="AT17" s="320" t="s">
        <v>24</v>
      </c>
      <c r="AU17" s="320" t="s">
        <v>496</v>
      </c>
      <c r="AV17" s="321" t="s">
        <v>493</v>
      </c>
      <c r="AW17" s="321" t="s">
        <v>26</v>
      </c>
      <c r="AX17" s="320" t="s">
        <v>27</v>
      </c>
      <c r="AY17" s="320" t="s">
        <v>24</v>
      </c>
      <c r="AZ17" s="320" t="s">
        <v>496</v>
      </c>
      <c r="BA17" s="321" t="s">
        <v>493</v>
      </c>
      <c r="BB17" s="321" t="s">
        <v>26</v>
      </c>
      <c r="BC17" s="320" t="s">
        <v>27</v>
      </c>
      <c r="BD17" s="320" t="s">
        <v>24</v>
      </c>
      <c r="BE17" s="320" t="s">
        <v>496</v>
      </c>
      <c r="BF17" s="321" t="s">
        <v>493</v>
      </c>
      <c r="BG17" s="321" t="s">
        <v>26</v>
      </c>
      <c r="BH17" s="320" t="s">
        <v>27</v>
      </c>
      <c r="BI17" s="320" t="s">
        <v>24</v>
      </c>
      <c r="BJ17" s="320" t="s">
        <v>496</v>
      </c>
      <c r="BK17" s="321" t="s">
        <v>493</v>
      </c>
      <c r="BL17" s="321" t="s">
        <v>26</v>
      </c>
      <c r="BM17" s="320" t="s">
        <v>27</v>
      </c>
      <c r="BN17" s="320" t="s">
        <v>24</v>
      </c>
      <c r="BO17" s="320" t="s">
        <v>496</v>
      </c>
      <c r="BP17" s="321" t="s">
        <v>493</v>
      </c>
      <c r="BQ17" s="321" t="s">
        <v>26</v>
      </c>
      <c r="BR17" s="320" t="s">
        <v>27</v>
      </c>
      <c r="BS17" s="320" t="s">
        <v>24</v>
      </c>
      <c r="BT17" s="320" t="s">
        <v>496</v>
      </c>
      <c r="BU17" s="321" t="s">
        <v>493</v>
      </c>
      <c r="BV17" s="321" t="s">
        <v>26</v>
      </c>
      <c r="BW17" s="320" t="s">
        <v>27</v>
      </c>
      <c r="BX17" s="320" t="s">
        <v>24</v>
      </c>
      <c r="BY17" s="320" t="s">
        <v>496</v>
      </c>
      <c r="BZ17" s="321" t="s">
        <v>493</v>
      </c>
      <c r="CA17" s="321" t="s">
        <v>26</v>
      </c>
      <c r="CB17" s="320" t="s">
        <v>27</v>
      </c>
      <c r="CC17" s="320" t="s">
        <v>24</v>
      </c>
      <c r="CD17" s="320" t="s">
        <v>496</v>
      </c>
      <c r="CE17" s="321" t="s">
        <v>493</v>
      </c>
      <c r="CF17" s="320" t="s">
        <v>26</v>
      </c>
      <c r="CG17" s="387"/>
    </row>
    <row r="18" spans="1:85" ht="19.5" customHeight="1">
      <c r="A18" s="304">
        <v>1</v>
      </c>
      <c r="B18" s="304">
        <v>2</v>
      </c>
      <c r="C18" s="304">
        <v>3</v>
      </c>
      <c r="D18" s="304">
        <v>4</v>
      </c>
      <c r="E18" s="304">
        <v>5</v>
      </c>
      <c r="F18" s="304">
        <v>6</v>
      </c>
      <c r="G18" s="304">
        <v>7</v>
      </c>
      <c r="H18" s="304">
        <v>8</v>
      </c>
      <c r="I18" s="304">
        <v>9</v>
      </c>
      <c r="J18" s="304">
        <v>10</v>
      </c>
      <c r="K18" s="304">
        <v>11</v>
      </c>
      <c r="L18" s="304">
        <v>12</v>
      </c>
      <c r="M18" s="304">
        <v>13</v>
      </c>
      <c r="N18" s="304">
        <v>14</v>
      </c>
      <c r="O18" s="304">
        <v>15</v>
      </c>
      <c r="P18" s="303" t="s">
        <v>606</v>
      </c>
      <c r="Q18" s="303" t="s">
        <v>607</v>
      </c>
      <c r="R18" s="303" t="s">
        <v>608</v>
      </c>
      <c r="S18" s="303" t="s">
        <v>609</v>
      </c>
      <c r="T18" s="304">
        <v>17</v>
      </c>
      <c r="U18" s="304">
        <v>18</v>
      </c>
      <c r="V18" s="304">
        <v>19</v>
      </c>
      <c r="W18" s="304">
        <v>20</v>
      </c>
      <c r="X18" s="304">
        <v>21</v>
      </c>
      <c r="Y18" s="304">
        <v>22</v>
      </c>
      <c r="Z18" s="304">
        <v>23</v>
      </c>
      <c r="AA18" s="304">
        <v>24</v>
      </c>
      <c r="AB18" s="304">
        <v>25</v>
      </c>
      <c r="AC18" s="304">
        <v>26</v>
      </c>
      <c r="AD18" s="304">
        <v>27</v>
      </c>
      <c r="AE18" s="304">
        <v>28</v>
      </c>
      <c r="AF18" s="304">
        <v>29</v>
      </c>
      <c r="AG18" s="304">
        <v>30</v>
      </c>
      <c r="AH18" s="304">
        <v>31</v>
      </c>
      <c r="AI18" s="303" t="s">
        <v>399</v>
      </c>
      <c r="AJ18" s="303" t="s">
        <v>400</v>
      </c>
      <c r="AK18" s="303" t="s">
        <v>401</v>
      </c>
      <c r="AL18" s="303" t="s">
        <v>402</v>
      </c>
      <c r="AM18" s="303" t="s">
        <v>403</v>
      </c>
      <c r="AN18" s="303" t="s">
        <v>404</v>
      </c>
      <c r="AO18" s="303" t="s">
        <v>405</v>
      </c>
      <c r="AP18" s="303" t="s">
        <v>406</v>
      </c>
      <c r="AQ18" s="303" t="s">
        <v>407</v>
      </c>
      <c r="AR18" s="303" t="s">
        <v>408</v>
      </c>
      <c r="AS18" s="303" t="s">
        <v>409</v>
      </c>
      <c r="AT18" s="303" t="s">
        <v>410</v>
      </c>
      <c r="AU18" s="303" t="s">
        <v>411</v>
      </c>
      <c r="AV18" s="303" t="s">
        <v>412</v>
      </c>
      <c r="AW18" s="303" t="s">
        <v>413</v>
      </c>
      <c r="AX18" s="303" t="s">
        <v>414</v>
      </c>
      <c r="AY18" s="303" t="s">
        <v>415</v>
      </c>
      <c r="AZ18" s="303" t="s">
        <v>416</v>
      </c>
      <c r="BA18" s="303" t="s">
        <v>417</v>
      </c>
      <c r="BB18" s="303" t="s">
        <v>418</v>
      </c>
      <c r="BC18" s="303" t="s">
        <v>419</v>
      </c>
      <c r="BD18" s="303" t="s">
        <v>420</v>
      </c>
      <c r="BE18" s="303" t="s">
        <v>421</v>
      </c>
      <c r="BF18" s="303" t="s">
        <v>422</v>
      </c>
      <c r="BG18" s="303" t="s">
        <v>423</v>
      </c>
      <c r="BH18" s="303" t="s">
        <v>424</v>
      </c>
      <c r="BI18" s="303" t="s">
        <v>425</v>
      </c>
      <c r="BJ18" s="303" t="s">
        <v>426</v>
      </c>
      <c r="BK18" s="303" t="s">
        <v>427</v>
      </c>
      <c r="BL18" s="303" t="s">
        <v>428</v>
      </c>
      <c r="BM18" s="303" t="s">
        <v>891</v>
      </c>
      <c r="BN18" s="303" t="s">
        <v>892</v>
      </c>
      <c r="BO18" s="303" t="s">
        <v>893</v>
      </c>
      <c r="BP18" s="303" t="s">
        <v>894</v>
      </c>
      <c r="BQ18" s="303" t="s">
        <v>895</v>
      </c>
      <c r="BR18" s="303" t="s">
        <v>896</v>
      </c>
      <c r="BS18" s="303" t="s">
        <v>897</v>
      </c>
      <c r="BT18" s="303" t="s">
        <v>898</v>
      </c>
      <c r="BU18" s="303" t="s">
        <v>899</v>
      </c>
      <c r="BV18" s="303" t="s">
        <v>900</v>
      </c>
      <c r="BW18" s="304">
        <v>33</v>
      </c>
      <c r="BX18" s="304">
        <v>34</v>
      </c>
      <c r="BY18" s="304">
        <v>35</v>
      </c>
      <c r="BZ18" s="304">
        <v>36</v>
      </c>
      <c r="CA18" s="304">
        <v>37</v>
      </c>
      <c r="CB18" s="304">
        <v>38</v>
      </c>
      <c r="CC18" s="304">
        <v>39</v>
      </c>
      <c r="CD18" s="304">
        <v>40</v>
      </c>
      <c r="CE18" s="304">
        <v>41</v>
      </c>
      <c r="CF18" s="304">
        <v>42</v>
      </c>
      <c r="CG18" s="304">
        <v>43</v>
      </c>
    </row>
    <row r="19" spans="1:85" s="323" customFormat="1" ht="40.9" customHeight="1">
      <c r="A19" s="165" t="s">
        <v>634</v>
      </c>
      <c r="B19" s="226" t="s">
        <v>635</v>
      </c>
      <c r="C19" s="322" t="s">
        <v>700</v>
      </c>
      <c r="D19" s="322" t="s">
        <v>589</v>
      </c>
      <c r="E19" s="322" t="s">
        <v>589</v>
      </c>
      <c r="F19" s="322" t="s">
        <v>589</v>
      </c>
      <c r="G19" s="322" t="s">
        <v>589</v>
      </c>
      <c r="H19" s="322" t="s">
        <v>589</v>
      </c>
      <c r="I19" s="322" t="s">
        <v>589</v>
      </c>
      <c r="J19" s="322" t="s">
        <v>589</v>
      </c>
      <c r="K19" s="322" t="s">
        <v>589</v>
      </c>
      <c r="L19" s="322" t="s">
        <v>589</v>
      </c>
      <c r="M19" s="322" t="s">
        <v>589</v>
      </c>
      <c r="N19" s="322">
        <v>0</v>
      </c>
      <c r="O19" s="322">
        <f>O21+O25</f>
        <v>158.34119999999996</v>
      </c>
      <c r="P19" s="322">
        <f t="shared" ref="P19:CF19" si="0">P21+P25</f>
        <v>0</v>
      </c>
      <c r="Q19" s="322">
        <f t="shared" si="0"/>
        <v>5565.4677199999996</v>
      </c>
      <c r="R19" s="322">
        <f t="shared" si="0"/>
        <v>0</v>
      </c>
      <c r="S19" s="322">
        <f t="shared" si="0"/>
        <v>6408.0597199999993</v>
      </c>
      <c r="T19" s="322">
        <f t="shared" si="0"/>
        <v>2197.0655999999985</v>
      </c>
      <c r="U19" s="322">
        <f t="shared" si="0"/>
        <v>2197.0655999999985</v>
      </c>
      <c r="V19" s="322">
        <f t="shared" si="0"/>
        <v>1165.8377</v>
      </c>
      <c r="W19" s="322">
        <f t="shared" si="0"/>
        <v>0</v>
      </c>
      <c r="X19" s="322">
        <f t="shared" si="0"/>
        <v>0</v>
      </c>
      <c r="Y19" s="322">
        <f t="shared" si="0"/>
        <v>1199.646</v>
      </c>
      <c r="Z19" s="322">
        <f t="shared" si="0"/>
        <v>0</v>
      </c>
      <c r="AA19" s="322">
        <f t="shared" si="0"/>
        <v>0</v>
      </c>
      <c r="AB19" s="322">
        <f t="shared" si="0"/>
        <v>155.86000000000001</v>
      </c>
      <c r="AC19" s="322">
        <f t="shared" si="0"/>
        <v>1043.7860000000001</v>
      </c>
      <c r="AD19" s="322">
        <f t="shared" si="0"/>
        <v>308.7876</v>
      </c>
      <c r="AE19" s="322">
        <f t="shared" si="0"/>
        <v>0</v>
      </c>
      <c r="AF19" s="322">
        <f t="shared" si="0"/>
        <v>0</v>
      </c>
      <c r="AG19" s="322">
        <f t="shared" si="0"/>
        <v>148.82</v>
      </c>
      <c r="AH19" s="322">
        <f t="shared" si="0"/>
        <v>159.9676</v>
      </c>
      <c r="AI19" s="322">
        <f t="shared" si="0"/>
        <v>1030.1199999999999</v>
      </c>
      <c r="AJ19" s="322">
        <f t="shared" si="0"/>
        <v>0</v>
      </c>
      <c r="AK19" s="322">
        <f t="shared" si="0"/>
        <v>0</v>
      </c>
      <c r="AL19" s="322">
        <f t="shared" si="0"/>
        <v>150.34</v>
      </c>
      <c r="AM19" s="322">
        <f t="shared" si="0"/>
        <v>879.77999999999986</v>
      </c>
      <c r="AN19" s="322">
        <f t="shared" si="0"/>
        <v>1024.7328</v>
      </c>
      <c r="AO19" s="322">
        <f t="shared" si="0"/>
        <v>0</v>
      </c>
      <c r="AP19" s="322">
        <f t="shared" si="0"/>
        <v>0</v>
      </c>
      <c r="AQ19" s="322">
        <f t="shared" si="0"/>
        <v>150.34</v>
      </c>
      <c r="AR19" s="322">
        <f t="shared" si="0"/>
        <v>874.39279999999985</v>
      </c>
      <c r="AS19" s="322">
        <f t="shared" si="0"/>
        <v>939.82799999999986</v>
      </c>
      <c r="AT19" s="322">
        <f t="shared" si="0"/>
        <v>0</v>
      </c>
      <c r="AU19" s="322">
        <f t="shared" si="0"/>
        <v>0</v>
      </c>
      <c r="AV19" s="322">
        <f t="shared" si="0"/>
        <v>148.494</v>
      </c>
      <c r="AW19" s="322">
        <f t="shared" si="0"/>
        <v>791.33399999999995</v>
      </c>
      <c r="AX19" s="322">
        <f t="shared" si="0"/>
        <v>769.38239999999996</v>
      </c>
      <c r="AY19" s="322">
        <f t="shared" si="0"/>
        <v>0</v>
      </c>
      <c r="AZ19" s="322">
        <f t="shared" si="0"/>
        <v>0</v>
      </c>
      <c r="BA19" s="322">
        <f t="shared" si="0"/>
        <v>148.49</v>
      </c>
      <c r="BB19" s="322">
        <f t="shared" si="0"/>
        <v>620.89239999999984</v>
      </c>
      <c r="BC19" s="322">
        <f t="shared" si="0"/>
        <v>893.99639999999999</v>
      </c>
      <c r="BD19" s="322">
        <f t="shared" si="0"/>
        <v>0</v>
      </c>
      <c r="BE19" s="322">
        <f t="shared" si="0"/>
        <v>0</v>
      </c>
      <c r="BF19" s="322">
        <f t="shared" si="0"/>
        <v>144.49700000000001</v>
      </c>
      <c r="BG19" s="322">
        <f t="shared" si="0"/>
        <v>749.49939999999992</v>
      </c>
      <c r="BH19" s="322">
        <f t="shared" si="0"/>
        <v>851.07119999999986</v>
      </c>
      <c r="BI19" s="322">
        <f t="shared" si="0"/>
        <v>0</v>
      </c>
      <c r="BJ19" s="322">
        <f t="shared" si="0"/>
        <v>0</v>
      </c>
      <c r="BK19" s="322">
        <f t="shared" si="0"/>
        <v>144.5</v>
      </c>
      <c r="BL19" s="322">
        <f t="shared" si="0"/>
        <v>706.57119999999986</v>
      </c>
      <c r="BM19" s="322">
        <f t="shared" ref="BM19:BV19" si="1">BM21+BM25</f>
        <v>0</v>
      </c>
      <c r="BN19" s="322">
        <f t="shared" si="1"/>
        <v>0</v>
      </c>
      <c r="BO19" s="322">
        <f t="shared" si="1"/>
        <v>0</v>
      </c>
      <c r="BP19" s="322">
        <f t="shared" si="1"/>
        <v>0</v>
      </c>
      <c r="BQ19" s="322">
        <f t="shared" si="1"/>
        <v>0</v>
      </c>
      <c r="BR19" s="322">
        <f t="shared" si="1"/>
        <v>0</v>
      </c>
      <c r="BS19" s="322">
        <f t="shared" si="1"/>
        <v>0</v>
      </c>
      <c r="BT19" s="322">
        <f t="shared" si="1"/>
        <v>0</v>
      </c>
      <c r="BU19" s="322">
        <f t="shared" si="1"/>
        <v>0</v>
      </c>
      <c r="BV19" s="322">
        <f t="shared" si="1"/>
        <v>0</v>
      </c>
      <c r="BW19" s="322">
        <f t="shared" si="0"/>
        <v>4063.5904</v>
      </c>
      <c r="BX19" s="322">
        <f t="shared" si="0"/>
        <v>0</v>
      </c>
      <c r="BY19" s="322">
        <f t="shared" si="0"/>
        <v>0</v>
      </c>
      <c r="BZ19" s="322">
        <f t="shared" si="0"/>
        <v>599.19100000000003</v>
      </c>
      <c r="CA19" s="322">
        <f t="shared" si="0"/>
        <v>3464.3993999999998</v>
      </c>
      <c r="CB19" s="322">
        <f t="shared" si="0"/>
        <v>2953.9739999999997</v>
      </c>
      <c r="CC19" s="322">
        <f t="shared" si="0"/>
        <v>0</v>
      </c>
      <c r="CD19" s="322">
        <f t="shared" si="0"/>
        <v>0</v>
      </c>
      <c r="CE19" s="322">
        <f>CE21+CE25</f>
        <v>592.15</v>
      </c>
      <c r="CF19" s="322">
        <f t="shared" si="0"/>
        <v>2361.8239999999996</v>
      </c>
      <c r="CG19" s="322" t="s">
        <v>589</v>
      </c>
    </row>
    <row r="20" spans="1:85" ht="39.6" customHeight="1">
      <c r="A20" s="67" t="s">
        <v>636</v>
      </c>
      <c r="B20" s="236" t="s">
        <v>637</v>
      </c>
      <c r="C20" s="324" t="s">
        <v>700</v>
      </c>
      <c r="D20" s="324" t="s">
        <v>589</v>
      </c>
      <c r="E20" s="324" t="s">
        <v>589</v>
      </c>
      <c r="F20" s="324" t="s">
        <v>589</v>
      </c>
      <c r="G20" s="324" t="s">
        <v>589</v>
      </c>
      <c r="H20" s="324" t="s">
        <v>589</v>
      </c>
      <c r="I20" s="324" t="s">
        <v>589</v>
      </c>
      <c r="J20" s="324" t="s">
        <v>589</v>
      </c>
      <c r="K20" s="324" t="s">
        <v>589</v>
      </c>
      <c r="L20" s="324" t="s">
        <v>589</v>
      </c>
      <c r="M20" s="324" t="s">
        <v>589</v>
      </c>
      <c r="N20" s="324">
        <v>0</v>
      </c>
      <c r="O20" s="324">
        <v>0</v>
      </c>
      <c r="P20" s="324" t="s">
        <v>589</v>
      </c>
      <c r="Q20" s="324" t="s">
        <v>589</v>
      </c>
      <c r="R20" s="324" t="s">
        <v>589</v>
      </c>
      <c r="S20" s="324" t="s">
        <v>589</v>
      </c>
      <c r="T20" s="324" t="s">
        <v>589</v>
      </c>
      <c r="U20" s="324" t="s">
        <v>589</v>
      </c>
      <c r="V20" s="324" t="s">
        <v>589</v>
      </c>
      <c r="W20" s="324" t="s">
        <v>589</v>
      </c>
      <c r="X20" s="324" t="s">
        <v>589</v>
      </c>
      <c r="Y20" s="324" t="s">
        <v>589</v>
      </c>
      <c r="Z20" s="324" t="s">
        <v>589</v>
      </c>
      <c r="AA20" s="324" t="s">
        <v>589</v>
      </c>
      <c r="AB20" s="324" t="s">
        <v>589</v>
      </c>
      <c r="AC20" s="324" t="s">
        <v>589</v>
      </c>
      <c r="AD20" s="324" t="s">
        <v>589</v>
      </c>
      <c r="AE20" s="324" t="s">
        <v>589</v>
      </c>
      <c r="AF20" s="324" t="s">
        <v>589</v>
      </c>
      <c r="AG20" s="324" t="s">
        <v>589</v>
      </c>
      <c r="AH20" s="324" t="s">
        <v>589</v>
      </c>
      <c r="AI20" s="324" t="s">
        <v>589</v>
      </c>
      <c r="AJ20" s="324" t="s">
        <v>589</v>
      </c>
      <c r="AK20" s="324" t="s">
        <v>589</v>
      </c>
      <c r="AL20" s="324" t="s">
        <v>589</v>
      </c>
      <c r="AM20" s="324" t="s">
        <v>589</v>
      </c>
      <c r="AN20" s="324" t="s">
        <v>589</v>
      </c>
      <c r="AO20" s="324" t="s">
        <v>589</v>
      </c>
      <c r="AP20" s="324" t="s">
        <v>589</v>
      </c>
      <c r="AQ20" s="324" t="s">
        <v>589</v>
      </c>
      <c r="AR20" s="324" t="s">
        <v>589</v>
      </c>
      <c r="AS20" s="324" t="s">
        <v>589</v>
      </c>
      <c r="AT20" s="324" t="s">
        <v>589</v>
      </c>
      <c r="AU20" s="324" t="s">
        <v>589</v>
      </c>
      <c r="AV20" s="324" t="s">
        <v>589</v>
      </c>
      <c r="AW20" s="324" t="s">
        <v>589</v>
      </c>
      <c r="AX20" s="324" t="s">
        <v>589</v>
      </c>
      <c r="AY20" s="324" t="s">
        <v>589</v>
      </c>
      <c r="AZ20" s="324" t="s">
        <v>589</v>
      </c>
      <c r="BA20" s="324" t="s">
        <v>589</v>
      </c>
      <c r="BB20" s="324" t="s">
        <v>589</v>
      </c>
      <c r="BC20" s="324" t="s">
        <v>589</v>
      </c>
      <c r="BD20" s="324" t="s">
        <v>589</v>
      </c>
      <c r="BE20" s="324" t="s">
        <v>589</v>
      </c>
      <c r="BF20" s="324" t="s">
        <v>589</v>
      </c>
      <c r="BG20" s="324" t="s">
        <v>589</v>
      </c>
      <c r="BH20" s="324" t="s">
        <v>589</v>
      </c>
      <c r="BI20" s="324" t="s">
        <v>589</v>
      </c>
      <c r="BJ20" s="324" t="s">
        <v>589</v>
      </c>
      <c r="BK20" s="324" t="s">
        <v>589</v>
      </c>
      <c r="BL20" s="324" t="s">
        <v>589</v>
      </c>
      <c r="BM20" s="324" t="s">
        <v>589</v>
      </c>
      <c r="BN20" s="324" t="s">
        <v>589</v>
      </c>
      <c r="BO20" s="324" t="s">
        <v>589</v>
      </c>
      <c r="BP20" s="324" t="s">
        <v>589</v>
      </c>
      <c r="BQ20" s="324" t="s">
        <v>589</v>
      </c>
      <c r="BR20" s="324" t="s">
        <v>589</v>
      </c>
      <c r="BS20" s="324" t="s">
        <v>589</v>
      </c>
      <c r="BT20" s="324" t="s">
        <v>589</v>
      </c>
      <c r="BU20" s="324" t="s">
        <v>589</v>
      </c>
      <c r="BV20" s="324" t="s">
        <v>589</v>
      </c>
      <c r="BW20" s="324" t="s">
        <v>589</v>
      </c>
      <c r="BX20" s="324" t="s">
        <v>589</v>
      </c>
      <c r="BY20" s="324" t="s">
        <v>589</v>
      </c>
      <c r="BZ20" s="324" t="s">
        <v>589</v>
      </c>
      <c r="CA20" s="324" t="s">
        <v>589</v>
      </c>
      <c r="CB20" s="324" t="s">
        <v>589</v>
      </c>
      <c r="CC20" s="324" t="s">
        <v>589</v>
      </c>
      <c r="CD20" s="324" t="s">
        <v>589</v>
      </c>
      <c r="CE20" s="324" t="s">
        <v>589</v>
      </c>
      <c r="CF20" s="324" t="s">
        <v>589</v>
      </c>
      <c r="CG20" s="324" t="s">
        <v>589</v>
      </c>
    </row>
    <row r="21" spans="1:85" s="323" customFormat="1" ht="41.45" customHeight="1">
      <c r="A21" s="165" t="s">
        <v>638</v>
      </c>
      <c r="B21" s="226" t="s">
        <v>639</v>
      </c>
      <c r="C21" s="322" t="s">
        <v>700</v>
      </c>
      <c r="D21" s="322" t="s">
        <v>589</v>
      </c>
      <c r="E21" s="322" t="s">
        <v>589</v>
      </c>
      <c r="F21" s="322" t="s">
        <v>589</v>
      </c>
      <c r="G21" s="322" t="s">
        <v>589</v>
      </c>
      <c r="H21" s="322" t="s">
        <v>589</v>
      </c>
      <c r="I21" s="322" t="s">
        <v>589</v>
      </c>
      <c r="J21" s="322" t="s">
        <v>589</v>
      </c>
      <c r="K21" s="322" t="s">
        <v>589</v>
      </c>
      <c r="L21" s="322" t="s">
        <v>589</v>
      </c>
      <c r="M21" s="322" t="s">
        <v>589</v>
      </c>
      <c r="N21" s="322">
        <v>0</v>
      </c>
      <c r="O21" s="322">
        <f>O47</f>
        <v>158.34119999999996</v>
      </c>
      <c r="P21" s="322">
        <f t="shared" ref="P21:X21" si="2">P47</f>
        <v>0</v>
      </c>
      <c r="Q21" s="322">
        <f t="shared" si="2"/>
        <v>4959.8277199999993</v>
      </c>
      <c r="R21" s="322">
        <f t="shared" si="2"/>
        <v>0</v>
      </c>
      <c r="S21" s="322">
        <f t="shared" si="2"/>
        <v>5802.419719999999</v>
      </c>
      <c r="T21" s="322">
        <f t="shared" si="2"/>
        <v>2197.0655999999985</v>
      </c>
      <c r="U21" s="322">
        <f t="shared" si="2"/>
        <v>2197.0655999999985</v>
      </c>
      <c r="V21" s="322">
        <f t="shared" si="2"/>
        <v>1165.8377</v>
      </c>
      <c r="W21" s="322">
        <f t="shared" si="2"/>
        <v>0</v>
      </c>
      <c r="X21" s="322">
        <f t="shared" si="2"/>
        <v>0</v>
      </c>
      <c r="Y21" s="322">
        <f t="shared" ref="Y21:BY21" si="3">Y47</f>
        <v>762.96599999999989</v>
      </c>
      <c r="Z21" s="322">
        <f t="shared" si="3"/>
        <v>0</v>
      </c>
      <c r="AA21" s="322">
        <f t="shared" si="3"/>
        <v>0</v>
      </c>
      <c r="AB21" s="322">
        <f t="shared" si="3"/>
        <v>155.86000000000001</v>
      </c>
      <c r="AC21" s="322">
        <f t="shared" si="3"/>
        <v>607.10599999999999</v>
      </c>
      <c r="AD21" s="322">
        <f t="shared" si="3"/>
        <v>308.7876</v>
      </c>
      <c r="AE21" s="322">
        <f t="shared" si="3"/>
        <v>0</v>
      </c>
      <c r="AF21" s="322">
        <f t="shared" si="3"/>
        <v>0</v>
      </c>
      <c r="AG21" s="322">
        <f t="shared" si="3"/>
        <v>148.82</v>
      </c>
      <c r="AH21" s="322">
        <f t="shared" si="3"/>
        <v>159.9676</v>
      </c>
      <c r="AI21" s="322">
        <f t="shared" si="3"/>
        <v>974.31999999999994</v>
      </c>
      <c r="AJ21" s="322">
        <f t="shared" si="3"/>
        <v>0</v>
      </c>
      <c r="AK21" s="322">
        <f t="shared" si="3"/>
        <v>0</v>
      </c>
      <c r="AL21" s="322">
        <f t="shared" si="3"/>
        <v>150.34</v>
      </c>
      <c r="AM21" s="322">
        <f t="shared" si="3"/>
        <v>823.9799999999999</v>
      </c>
      <c r="AN21" s="322">
        <f t="shared" si="3"/>
        <v>1024.7328</v>
      </c>
      <c r="AO21" s="322">
        <f t="shared" si="3"/>
        <v>0</v>
      </c>
      <c r="AP21" s="322">
        <f t="shared" si="3"/>
        <v>0</v>
      </c>
      <c r="AQ21" s="322">
        <f t="shared" si="3"/>
        <v>150.34</v>
      </c>
      <c r="AR21" s="322">
        <f t="shared" si="3"/>
        <v>874.39279999999985</v>
      </c>
      <c r="AS21" s="322">
        <f t="shared" si="3"/>
        <v>919.9079999999999</v>
      </c>
      <c r="AT21" s="322">
        <f t="shared" si="3"/>
        <v>0</v>
      </c>
      <c r="AU21" s="322">
        <f t="shared" si="3"/>
        <v>0</v>
      </c>
      <c r="AV21" s="322">
        <f t="shared" si="3"/>
        <v>148.494</v>
      </c>
      <c r="AW21" s="322">
        <f t="shared" si="3"/>
        <v>771.41399999999999</v>
      </c>
      <c r="AX21" s="322">
        <f t="shared" si="3"/>
        <v>769.38239999999996</v>
      </c>
      <c r="AY21" s="322">
        <f t="shared" si="3"/>
        <v>0</v>
      </c>
      <c r="AZ21" s="322">
        <f t="shared" si="3"/>
        <v>0</v>
      </c>
      <c r="BA21" s="322">
        <f t="shared" si="3"/>
        <v>148.49</v>
      </c>
      <c r="BB21" s="322">
        <f t="shared" si="3"/>
        <v>620.89239999999984</v>
      </c>
      <c r="BC21" s="322">
        <f t="shared" si="3"/>
        <v>800.75639999999999</v>
      </c>
      <c r="BD21" s="322">
        <f t="shared" si="3"/>
        <v>0</v>
      </c>
      <c r="BE21" s="322">
        <f t="shared" si="3"/>
        <v>0</v>
      </c>
      <c r="BF21" s="322">
        <f t="shared" si="3"/>
        <v>144.49700000000001</v>
      </c>
      <c r="BG21" s="322">
        <f t="shared" si="3"/>
        <v>656.25939999999991</v>
      </c>
      <c r="BH21" s="322">
        <f>BH47</f>
        <v>851.07119999999986</v>
      </c>
      <c r="BI21" s="322">
        <f t="shared" si="3"/>
        <v>0</v>
      </c>
      <c r="BJ21" s="322">
        <f t="shared" si="3"/>
        <v>0</v>
      </c>
      <c r="BK21" s="322">
        <f t="shared" si="3"/>
        <v>144.5</v>
      </c>
      <c r="BL21" s="322">
        <f t="shared" si="3"/>
        <v>706.57119999999986</v>
      </c>
      <c r="BM21" s="322">
        <f t="shared" ref="BM21:BQ21" si="4">BM47</f>
        <v>0</v>
      </c>
      <c r="BN21" s="322">
        <f t="shared" si="4"/>
        <v>0</v>
      </c>
      <c r="BO21" s="322">
        <f t="shared" si="4"/>
        <v>0</v>
      </c>
      <c r="BP21" s="322">
        <f t="shared" si="4"/>
        <v>0</v>
      </c>
      <c r="BQ21" s="322">
        <f t="shared" si="4"/>
        <v>0</v>
      </c>
      <c r="BR21" s="322">
        <f>BR47</f>
        <v>0</v>
      </c>
      <c r="BS21" s="322">
        <f t="shared" ref="BS21:BV21" si="5">BS47</f>
        <v>0</v>
      </c>
      <c r="BT21" s="322">
        <f t="shared" si="5"/>
        <v>0</v>
      </c>
      <c r="BU21" s="322">
        <f t="shared" si="5"/>
        <v>0</v>
      </c>
      <c r="BV21" s="322">
        <f t="shared" si="5"/>
        <v>0</v>
      </c>
      <c r="BW21" s="322">
        <f>BW47</f>
        <v>3457.9504000000002</v>
      </c>
      <c r="BX21" s="322">
        <f t="shared" si="3"/>
        <v>0</v>
      </c>
      <c r="BY21" s="322">
        <f t="shared" si="3"/>
        <v>0</v>
      </c>
      <c r="BZ21" s="322">
        <f>BZ47</f>
        <v>599.19100000000003</v>
      </c>
      <c r="CA21" s="322">
        <f t="shared" ref="CA21:CF21" si="6">CA47</f>
        <v>2858.7593999999999</v>
      </c>
      <c r="CB21" s="322">
        <f t="shared" si="6"/>
        <v>2953.9739999999997</v>
      </c>
      <c r="CC21" s="322">
        <f t="shared" si="6"/>
        <v>0</v>
      </c>
      <c r="CD21" s="322">
        <f t="shared" si="6"/>
        <v>0</v>
      </c>
      <c r="CE21" s="322">
        <f t="shared" si="6"/>
        <v>592.15</v>
      </c>
      <c r="CF21" s="322">
        <f t="shared" si="6"/>
        <v>2361.8239999999996</v>
      </c>
      <c r="CG21" s="322" t="s">
        <v>589</v>
      </c>
    </row>
    <row r="22" spans="1:85" ht="72.599999999999994" customHeight="1">
      <c r="A22" s="67" t="s">
        <v>640</v>
      </c>
      <c r="B22" s="236" t="s">
        <v>641</v>
      </c>
      <c r="C22" s="324" t="s">
        <v>700</v>
      </c>
      <c r="D22" s="324" t="s">
        <v>589</v>
      </c>
      <c r="E22" s="324" t="s">
        <v>589</v>
      </c>
      <c r="F22" s="324" t="s">
        <v>589</v>
      </c>
      <c r="G22" s="324" t="s">
        <v>589</v>
      </c>
      <c r="H22" s="324" t="s">
        <v>589</v>
      </c>
      <c r="I22" s="324" t="s">
        <v>589</v>
      </c>
      <c r="J22" s="324" t="s">
        <v>589</v>
      </c>
      <c r="K22" s="324" t="s">
        <v>589</v>
      </c>
      <c r="L22" s="324" t="s">
        <v>589</v>
      </c>
      <c r="M22" s="324" t="s">
        <v>589</v>
      </c>
      <c r="N22" s="324">
        <v>0</v>
      </c>
      <c r="O22" s="324">
        <f>O48</f>
        <v>0</v>
      </c>
      <c r="P22" s="324" t="s">
        <v>589</v>
      </c>
      <c r="Q22" s="324" t="s">
        <v>589</v>
      </c>
      <c r="R22" s="324" t="s">
        <v>589</v>
      </c>
      <c r="S22" s="324" t="s">
        <v>589</v>
      </c>
      <c r="T22" s="324" t="s">
        <v>589</v>
      </c>
      <c r="U22" s="324" t="s">
        <v>589</v>
      </c>
      <c r="V22" s="324" t="s">
        <v>589</v>
      </c>
      <c r="W22" s="324" t="s">
        <v>589</v>
      </c>
      <c r="X22" s="324" t="s">
        <v>589</v>
      </c>
      <c r="Y22" s="324" t="s">
        <v>589</v>
      </c>
      <c r="Z22" s="324" t="s">
        <v>589</v>
      </c>
      <c r="AA22" s="324" t="s">
        <v>589</v>
      </c>
      <c r="AB22" s="324" t="s">
        <v>589</v>
      </c>
      <c r="AC22" s="324" t="s">
        <v>589</v>
      </c>
      <c r="AD22" s="324" t="s">
        <v>589</v>
      </c>
      <c r="AE22" s="324" t="s">
        <v>589</v>
      </c>
      <c r="AF22" s="324" t="s">
        <v>589</v>
      </c>
      <c r="AG22" s="324" t="s">
        <v>589</v>
      </c>
      <c r="AH22" s="324" t="s">
        <v>589</v>
      </c>
      <c r="AI22" s="324" t="s">
        <v>589</v>
      </c>
      <c r="AJ22" s="324" t="s">
        <v>589</v>
      </c>
      <c r="AK22" s="324" t="s">
        <v>589</v>
      </c>
      <c r="AL22" s="324" t="s">
        <v>589</v>
      </c>
      <c r="AM22" s="324" t="s">
        <v>589</v>
      </c>
      <c r="AN22" s="324" t="s">
        <v>589</v>
      </c>
      <c r="AO22" s="324" t="s">
        <v>589</v>
      </c>
      <c r="AP22" s="324" t="s">
        <v>589</v>
      </c>
      <c r="AQ22" s="324" t="s">
        <v>589</v>
      </c>
      <c r="AR22" s="324" t="s">
        <v>589</v>
      </c>
      <c r="AS22" s="324" t="s">
        <v>589</v>
      </c>
      <c r="AT22" s="324" t="s">
        <v>589</v>
      </c>
      <c r="AU22" s="324" t="s">
        <v>589</v>
      </c>
      <c r="AV22" s="324" t="s">
        <v>589</v>
      </c>
      <c r="AW22" s="324" t="s">
        <v>589</v>
      </c>
      <c r="AX22" s="324" t="s">
        <v>589</v>
      </c>
      <c r="AY22" s="324" t="s">
        <v>589</v>
      </c>
      <c r="AZ22" s="324" t="s">
        <v>589</v>
      </c>
      <c r="BA22" s="324" t="s">
        <v>589</v>
      </c>
      <c r="BB22" s="324" t="s">
        <v>589</v>
      </c>
      <c r="BC22" s="324" t="s">
        <v>589</v>
      </c>
      <c r="BD22" s="324" t="s">
        <v>589</v>
      </c>
      <c r="BE22" s="324" t="s">
        <v>589</v>
      </c>
      <c r="BF22" s="324" t="s">
        <v>589</v>
      </c>
      <c r="BG22" s="324" t="s">
        <v>589</v>
      </c>
      <c r="BH22" s="324" t="s">
        <v>589</v>
      </c>
      <c r="BI22" s="324" t="s">
        <v>589</v>
      </c>
      <c r="BJ22" s="324" t="s">
        <v>589</v>
      </c>
      <c r="BK22" s="324" t="s">
        <v>589</v>
      </c>
      <c r="BL22" s="324" t="s">
        <v>589</v>
      </c>
      <c r="BM22" s="324" t="s">
        <v>589</v>
      </c>
      <c r="BN22" s="324" t="s">
        <v>589</v>
      </c>
      <c r="BO22" s="324" t="s">
        <v>589</v>
      </c>
      <c r="BP22" s="324" t="s">
        <v>589</v>
      </c>
      <c r="BQ22" s="324" t="s">
        <v>589</v>
      </c>
      <c r="BR22" s="324" t="s">
        <v>589</v>
      </c>
      <c r="BS22" s="324" t="s">
        <v>589</v>
      </c>
      <c r="BT22" s="324" t="s">
        <v>589</v>
      </c>
      <c r="BU22" s="324" t="s">
        <v>589</v>
      </c>
      <c r="BV22" s="324" t="s">
        <v>589</v>
      </c>
      <c r="BW22" s="324" t="s">
        <v>589</v>
      </c>
      <c r="BX22" s="324" t="s">
        <v>589</v>
      </c>
      <c r="BY22" s="324" t="s">
        <v>589</v>
      </c>
      <c r="BZ22" s="324" t="s">
        <v>589</v>
      </c>
      <c r="CA22" s="324" t="s">
        <v>589</v>
      </c>
      <c r="CB22" s="324" t="s">
        <v>589</v>
      </c>
      <c r="CC22" s="324" t="s">
        <v>589</v>
      </c>
      <c r="CD22" s="324" t="s">
        <v>589</v>
      </c>
      <c r="CE22" s="324" t="s">
        <v>589</v>
      </c>
      <c r="CF22" s="324" t="s">
        <v>589</v>
      </c>
      <c r="CG22" s="324" t="s">
        <v>589</v>
      </c>
    </row>
    <row r="23" spans="1:85" ht="45.6" customHeight="1">
      <c r="A23" s="67" t="s">
        <v>642</v>
      </c>
      <c r="B23" s="236" t="s">
        <v>643</v>
      </c>
      <c r="C23" s="324" t="s">
        <v>700</v>
      </c>
      <c r="D23" s="324" t="s">
        <v>589</v>
      </c>
      <c r="E23" s="324" t="s">
        <v>589</v>
      </c>
      <c r="F23" s="324" t="s">
        <v>589</v>
      </c>
      <c r="G23" s="324" t="s">
        <v>589</v>
      </c>
      <c r="H23" s="324" t="s">
        <v>589</v>
      </c>
      <c r="I23" s="324" t="s">
        <v>589</v>
      </c>
      <c r="J23" s="324" t="s">
        <v>589</v>
      </c>
      <c r="K23" s="324" t="s">
        <v>589</v>
      </c>
      <c r="L23" s="324" t="s">
        <v>589</v>
      </c>
      <c r="M23" s="324" t="s">
        <v>589</v>
      </c>
      <c r="N23" s="324">
        <v>0</v>
      </c>
      <c r="O23" s="324">
        <f>O49</f>
        <v>0</v>
      </c>
      <c r="P23" s="324" t="s">
        <v>589</v>
      </c>
      <c r="Q23" s="324" t="s">
        <v>589</v>
      </c>
      <c r="R23" s="324" t="s">
        <v>589</v>
      </c>
      <c r="S23" s="324" t="s">
        <v>589</v>
      </c>
      <c r="T23" s="324" t="s">
        <v>589</v>
      </c>
      <c r="U23" s="324" t="s">
        <v>589</v>
      </c>
      <c r="V23" s="324" t="s">
        <v>589</v>
      </c>
      <c r="W23" s="324" t="s">
        <v>589</v>
      </c>
      <c r="X23" s="324" t="s">
        <v>589</v>
      </c>
      <c r="Y23" s="324" t="s">
        <v>589</v>
      </c>
      <c r="Z23" s="324" t="s">
        <v>589</v>
      </c>
      <c r="AA23" s="324" t="s">
        <v>589</v>
      </c>
      <c r="AB23" s="324" t="s">
        <v>589</v>
      </c>
      <c r="AC23" s="324" t="s">
        <v>589</v>
      </c>
      <c r="AD23" s="324" t="s">
        <v>589</v>
      </c>
      <c r="AE23" s="324" t="s">
        <v>589</v>
      </c>
      <c r="AF23" s="324" t="s">
        <v>589</v>
      </c>
      <c r="AG23" s="324" t="s">
        <v>589</v>
      </c>
      <c r="AH23" s="324" t="s">
        <v>589</v>
      </c>
      <c r="AI23" s="324" t="s">
        <v>589</v>
      </c>
      <c r="AJ23" s="324" t="s">
        <v>589</v>
      </c>
      <c r="AK23" s="324" t="s">
        <v>589</v>
      </c>
      <c r="AL23" s="324" t="s">
        <v>589</v>
      </c>
      <c r="AM23" s="324" t="s">
        <v>589</v>
      </c>
      <c r="AN23" s="324" t="s">
        <v>589</v>
      </c>
      <c r="AO23" s="324" t="s">
        <v>589</v>
      </c>
      <c r="AP23" s="324" t="s">
        <v>589</v>
      </c>
      <c r="AQ23" s="324" t="s">
        <v>589</v>
      </c>
      <c r="AR23" s="324" t="s">
        <v>589</v>
      </c>
      <c r="AS23" s="324" t="s">
        <v>589</v>
      </c>
      <c r="AT23" s="324" t="s">
        <v>589</v>
      </c>
      <c r="AU23" s="324" t="s">
        <v>589</v>
      </c>
      <c r="AV23" s="324" t="s">
        <v>589</v>
      </c>
      <c r="AW23" s="324" t="s">
        <v>589</v>
      </c>
      <c r="AX23" s="324" t="s">
        <v>589</v>
      </c>
      <c r="AY23" s="324" t="s">
        <v>589</v>
      </c>
      <c r="AZ23" s="324" t="s">
        <v>589</v>
      </c>
      <c r="BA23" s="324" t="s">
        <v>589</v>
      </c>
      <c r="BB23" s="324" t="s">
        <v>589</v>
      </c>
      <c r="BC23" s="324" t="s">
        <v>589</v>
      </c>
      <c r="BD23" s="324" t="s">
        <v>589</v>
      </c>
      <c r="BE23" s="324" t="s">
        <v>589</v>
      </c>
      <c r="BF23" s="324" t="s">
        <v>589</v>
      </c>
      <c r="BG23" s="324" t="s">
        <v>589</v>
      </c>
      <c r="BH23" s="324" t="s">
        <v>589</v>
      </c>
      <c r="BI23" s="324" t="s">
        <v>589</v>
      </c>
      <c r="BJ23" s="324" t="s">
        <v>589</v>
      </c>
      <c r="BK23" s="324" t="s">
        <v>589</v>
      </c>
      <c r="BL23" s="324" t="s">
        <v>589</v>
      </c>
      <c r="BM23" s="324" t="s">
        <v>589</v>
      </c>
      <c r="BN23" s="324" t="s">
        <v>589</v>
      </c>
      <c r="BO23" s="324" t="s">
        <v>589</v>
      </c>
      <c r="BP23" s="324" t="s">
        <v>589</v>
      </c>
      <c r="BQ23" s="324" t="s">
        <v>589</v>
      </c>
      <c r="BR23" s="324" t="s">
        <v>589</v>
      </c>
      <c r="BS23" s="324" t="s">
        <v>589</v>
      </c>
      <c r="BT23" s="324" t="s">
        <v>589</v>
      </c>
      <c r="BU23" s="324" t="s">
        <v>589</v>
      </c>
      <c r="BV23" s="324" t="s">
        <v>589</v>
      </c>
      <c r="BW23" s="324" t="s">
        <v>589</v>
      </c>
      <c r="BX23" s="324" t="s">
        <v>589</v>
      </c>
      <c r="BY23" s="324" t="s">
        <v>589</v>
      </c>
      <c r="BZ23" s="324" t="s">
        <v>589</v>
      </c>
      <c r="CA23" s="324" t="s">
        <v>589</v>
      </c>
      <c r="CB23" s="324" t="s">
        <v>589</v>
      </c>
      <c r="CC23" s="324" t="s">
        <v>589</v>
      </c>
      <c r="CD23" s="324" t="s">
        <v>589</v>
      </c>
      <c r="CE23" s="324" t="s">
        <v>589</v>
      </c>
      <c r="CF23" s="324" t="s">
        <v>589</v>
      </c>
      <c r="CG23" s="324" t="s">
        <v>589</v>
      </c>
    </row>
    <row r="24" spans="1:85" ht="49.9" customHeight="1">
      <c r="A24" s="67" t="s">
        <v>644</v>
      </c>
      <c r="B24" s="236" t="s">
        <v>645</v>
      </c>
      <c r="C24" s="324" t="s">
        <v>700</v>
      </c>
      <c r="D24" s="324" t="s">
        <v>589</v>
      </c>
      <c r="E24" s="324" t="s">
        <v>589</v>
      </c>
      <c r="F24" s="324" t="s">
        <v>589</v>
      </c>
      <c r="G24" s="324" t="s">
        <v>589</v>
      </c>
      <c r="H24" s="324" t="s">
        <v>589</v>
      </c>
      <c r="I24" s="324" t="s">
        <v>589</v>
      </c>
      <c r="J24" s="324" t="s">
        <v>589</v>
      </c>
      <c r="K24" s="324" t="s">
        <v>589</v>
      </c>
      <c r="L24" s="324" t="s">
        <v>589</v>
      </c>
      <c r="M24" s="324" t="s">
        <v>589</v>
      </c>
      <c r="N24" s="324">
        <v>0</v>
      </c>
      <c r="O24" s="324">
        <v>0</v>
      </c>
      <c r="P24" s="324" t="s">
        <v>589</v>
      </c>
      <c r="Q24" s="324" t="s">
        <v>589</v>
      </c>
      <c r="R24" s="324" t="s">
        <v>589</v>
      </c>
      <c r="S24" s="324" t="s">
        <v>589</v>
      </c>
      <c r="T24" s="324" t="s">
        <v>589</v>
      </c>
      <c r="U24" s="324" t="s">
        <v>589</v>
      </c>
      <c r="V24" s="324" t="s">
        <v>589</v>
      </c>
      <c r="W24" s="324" t="s">
        <v>589</v>
      </c>
      <c r="X24" s="324" t="s">
        <v>589</v>
      </c>
      <c r="Y24" s="324" t="s">
        <v>589</v>
      </c>
      <c r="Z24" s="324" t="s">
        <v>589</v>
      </c>
      <c r="AA24" s="324" t="s">
        <v>589</v>
      </c>
      <c r="AB24" s="324" t="s">
        <v>589</v>
      </c>
      <c r="AC24" s="324" t="s">
        <v>589</v>
      </c>
      <c r="AD24" s="324" t="s">
        <v>589</v>
      </c>
      <c r="AE24" s="324" t="s">
        <v>589</v>
      </c>
      <c r="AF24" s="324" t="s">
        <v>589</v>
      </c>
      <c r="AG24" s="324" t="s">
        <v>589</v>
      </c>
      <c r="AH24" s="324" t="s">
        <v>589</v>
      </c>
      <c r="AI24" s="324" t="s">
        <v>589</v>
      </c>
      <c r="AJ24" s="324" t="s">
        <v>589</v>
      </c>
      <c r="AK24" s="324" t="s">
        <v>589</v>
      </c>
      <c r="AL24" s="324" t="s">
        <v>589</v>
      </c>
      <c r="AM24" s="324" t="s">
        <v>589</v>
      </c>
      <c r="AN24" s="324" t="s">
        <v>589</v>
      </c>
      <c r="AO24" s="324" t="s">
        <v>589</v>
      </c>
      <c r="AP24" s="324" t="s">
        <v>589</v>
      </c>
      <c r="AQ24" s="324" t="s">
        <v>589</v>
      </c>
      <c r="AR24" s="324" t="s">
        <v>589</v>
      </c>
      <c r="AS24" s="324" t="s">
        <v>589</v>
      </c>
      <c r="AT24" s="324" t="s">
        <v>589</v>
      </c>
      <c r="AU24" s="324" t="s">
        <v>589</v>
      </c>
      <c r="AV24" s="324" t="s">
        <v>589</v>
      </c>
      <c r="AW24" s="324" t="s">
        <v>589</v>
      </c>
      <c r="AX24" s="324" t="s">
        <v>589</v>
      </c>
      <c r="AY24" s="324" t="s">
        <v>589</v>
      </c>
      <c r="AZ24" s="324" t="s">
        <v>589</v>
      </c>
      <c r="BA24" s="324" t="s">
        <v>589</v>
      </c>
      <c r="BB24" s="324" t="s">
        <v>589</v>
      </c>
      <c r="BC24" s="324" t="s">
        <v>589</v>
      </c>
      <c r="BD24" s="324" t="s">
        <v>589</v>
      </c>
      <c r="BE24" s="324" t="s">
        <v>589</v>
      </c>
      <c r="BF24" s="324" t="s">
        <v>589</v>
      </c>
      <c r="BG24" s="324" t="s">
        <v>589</v>
      </c>
      <c r="BH24" s="324" t="s">
        <v>589</v>
      </c>
      <c r="BI24" s="324" t="s">
        <v>589</v>
      </c>
      <c r="BJ24" s="324" t="s">
        <v>589</v>
      </c>
      <c r="BK24" s="324" t="s">
        <v>589</v>
      </c>
      <c r="BL24" s="324" t="s">
        <v>589</v>
      </c>
      <c r="BM24" s="324" t="s">
        <v>589</v>
      </c>
      <c r="BN24" s="324" t="s">
        <v>589</v>
      </c>
      <c r="BO24" s="324" t="s">
        <v>589</v>
      </c>
      <c r="BP24" s="324" t="s">
        <v>589</v>
      </c>
      <c r="BQ24" s="324" t="s">
        <v>589</v>
      </c>
      <c r="BR24" s="324" t="s">
        <v>589</v>
      </c>
      <c r="BS24" s="324" t="s">
        <v>589</v>
      </c>
      <c r="BT24" s="324" t="s">
        <v>589</v>
      </c>
      <c r="BU24" s="324" t="s">
        <v>589</v>
      </c>
      <c r="BV24" s="324" t="s">
        <v>589</v>
      </c>
      <c r="BW24" s="324" t="s">
        <v>589</v>
      </c>
      <c r="BX24" s="324" t="s">
        <v>589</v>
      </c>
      <c r="BY24" s="324" t="s">
        <v>589</v>
      </c>
      <c r="BZ24" s="324" t="s">
        <v>589</v>
      </c>
      <c r="CA24" s="324" t="s">
        <v>589</v>
      </c>
      <c r="CB24" s="324" t="s">
        <v>589</v>
      </c>
      <c r="CC24" s="324" t="s">
        <v>589</v>
      </c>
      <c r="CD24" s="324" t="s">
        <v>589</v>
      </c>
      <c r="CE24" s="324" t="s">
        <v>589</v>
      </c>
      <c r="CF24" s="324" t="s">
        <v>589</v>
      </c>
      <c r="CG24" s="324" t="s">
        <v>589</v>
      </c>
    </row>
    <row r="25" spans="1:85" s="323" customFormat="1" ht="39.6" customHeight="1">
      <c r="A25" s="165" t="s">
        <v>646</v>
      </c>
      <c r="B25" s="226" t="s">
        <v>647</v>
      </c>
      <c r="C25" s="322" t="s">
        <v>700</v>
      </c>
      <c r="D25" s="322" t="s">
        <v>589</v>
      </c>
      <c r="E25" s="322" t="s">
        <v>589</v>
      </c>
      <c r="F25" s="322" t="s">
        <v>589</v>
      </c>
      <c r="G25" s="322" t="s">
        <v>589</v>
      </c>
      <c r="H25" s="322" t="s">
        <v>589</v>
      </c>
      <c r="I25" s="322" t="s">
        <v>589</v>
      </c>
      <c r="J25" s="322" t="s">
        <v>589</v>
      </c>
      <c r="K25" s="322" t="s">
        <v>589</v>
      </c>
      <c r="L25" s="322" t="s">
        <v>589</v>
      </c>
      <c r="M25" s="322" t="s">
        <v>589</v>
      </c>
      <c r="N25" s="322">
        <v>0</v>
      </c>
      <c r="O25" s="322">
        <f>O186</f>
        <v>0</v>
      </c>
      <c r="P25" s="322">
        <f t="shared" ref="P25:CF25" si="7">P186</f>
        <v>0</v>
      </c>
      <c r="Q25" s="322">
        <f t="shared" si="7"/>
        <v>605.64</v>
      </c>
      <c r="R25" s="322">
        <f t="shared" si="7"/>
        <v>0</v>
      </c>
      <c r="S25" s="322">
        <f t="shared" si="7"/>
        <v>605.64</v>
      </c>
      <c r="T25" s="322">
        <f t="shared" si="7"/>
        <v>0</v>
      </c>
      <c r="U25" s="322">
        <f t="shared" si="7"/>
        <v>0</v>
      </c>
      <c r="V25" s="322">
        <f t="shared" si="7"/>
        <v>0</v>
      </c>
      <c r="W25" s="322">
        <f t="shared" si="7"/>
        <v>0</v>
      </c>
      <c r="X25" s="322">
        <f t="shared" si="7"/>
        <v>0</v>
      </c>
      <c r="Y25" s="322">
        <f t="shared" si="7"/>
        <v>436.68</v>
      </c>
      <c r="Z25" s="322">
        <f t="shared" si="7"/>
        <v>0</v>
      </c>
      <c r="AA25" s="322">
        <f t="shared" si="7"/>
        <v>0</v>
      </c>
      <c r="AB25" s="322">
        <f t="shared" si="7"/>
        <v>0</v>
      </c>
      <c r="AC25" s="322">
        <f t="shared" si="7"/>
        <v>436.68</v>
      </c>
      <c r="AD25" s="322">
        <f t="shared" si="7"/>
        <v>0</v>
      </c>
      <c r="AE25" s="322">
        <f t="shared" si="7"/>
        <v>0</v>
      </c>
      <c r="AF25" s="322">
        <f t="shared" si="7"/>
        <v>0</v>
      </c>
      <c r="AG25" s="322">
        <f t="shared" si="7"/>
        <v>0</v>
      </c>
      <c r="AH25" s="322">
        <f t="shared" si="7"/>
        <v>0</v>
      </c>
      <c r="AI25" s="322">
        <f t="shared" si="7"/>
        <v>55.8</v>
      </c>
      <c r="AJ25" s="322">
        <f t="shared" si="7"/>
        <v>0</v>
      </c>
      <c r="AK25" s="322">
        <f t="shared" si="7"/>
        <v>0</v>
      </c>
      <c r="AL25" s="322">
        <f t="shared" si="7"/>
        <v>0</v>
      </c>
      <c r="AM25" s="322">
        <f t="shared" si="7"/>
        <v>55.8</v>
      </c>
      <c r="AN25" s="322">
        <f t="shared" si="7"/>
        <v>0</v>
      </c>
      <c r="AO25" s="322">
        <f t="shared" si="7"/>
        <v>0</v>
      </c>
      <c r="AP25" s="322">
        <f t="shared" si="7"/>
        <v>0</v>
      </c>
      <c r="AQ25" s="322">
        <f t="shared" si="7"/>
        <v>0</v>
      </c>
      <c r="AR25" s="322">
        <f t="shared" si="7"/>
        <v>0</v>
      </c>
      <c r="AS25" s="322">
        <f t="shared" si="7"/>
        <v>19.920000000000002</v>
      </c>
      <c r="AT25" s="322">
        <f t="shared" si="7"/>
        <v>0</v>
      </c>
      <c r="AU25" s="322">
        <f t="shared" si="7"/>
        <v>0</v>
      </c>
      <c r="AV25" s="322">
        <f t="shared" si="7"/>
        <v>0</v>
      </c>
      <c r="AW25" s="322">
        <f t="shared" si="7"/>
        <v>19.920000000000002</v>
      </c>
      <c r="AX25" s="322">
        <f t="shared" si="7"/>
        <v>0</v>
      </c>
      <c r="AY25" s="322">
        <f t="shared" si="7"/>
        <v>0</v>
      </c>
      <c r="AZ25" s="322">
        <f t="shared" si="7"/>
        <v>0</v>
      </c>
      <c r="BA25" s="322">
        <f t="shared" si="7"/>
        <v>0</v>
      </c>
      <c r="BB25" s="322">
        <f t="shared" si="7"/>
        <v>0</v>
      </c>
      <c r="BC25" s="322">
        <f t="shared" si="7"/>
        <v>93.240000000000009</v>
      </c>
      <c r="BD25" s="322">
        <f t="shared" si="7"/>
        <v>0</v>
      </c>
      <c r="BE25" s="322">
        <f t="shared" si="7"/>
        <v>0</v>
      </c>
      <c r="BF25" s="322">
        <f t="shared" si="7"/>
        <v>0</v>
      </c>
      <c r="BG25" s="322">
        <f t="shared" si="7"/>
        <v>93.240000000000009</v>
      </c>
      <c r="BH25" s="322">
        <f t="shared" si="7"/>
        <v>0</v>
      </c>
      <c r="BI25" s="322">
        <f t="shared" si="7"/>
        <v>0</v>
      </c>
      <c r="BJ25" s="322">
        <f t="shared" si="7"/>
        <v>0</v>
      </c>
      <c r="BK25" s="322">
        <f t="shared" si="7"/>
        <v>0</v>
      </c>
      <c r="BL25" s="322">
        <f t="shared" si="7"/>
        <v>0</v>
      </c>
      <c r="BM25" s="322">
        <f t="shared" ref="BM25:BV25" si="8">BM186</f>
        <v>0</v>
      </c>
      <c r="BN25" s="322">
        <f t="shared" si="8"/>
        <v>0</v>
      </c>
      <c r="BO25" s="322">
        <f t="shared" si="8"/>
        <v>0</v>
      </c>
      <c r="BP25" s="322">
        <f t="shared" si="8"/>
        <v>0</v>
      </c>
      <c r="BQ25" s="322">
        <f t="shared" si="8"/>
        <v>0</v>
      </c>
      <c r="BR25" s="322">
        <f t="shared" si="8"/>
        <v>0</v>
      </c>
      <c r="BS25" s="322">
        <f t="shared" si="8"/>
        <v>0</v>
      </c>
      <c r="BT25" s="322">
        <f t="shared" si="8"/>
        <v>0</v>
      </c>
      <c r="BU25" s="322">
        <f t="shared" si="8"/>
        <v>0</v>
      </c>
      <c r="BV25" s="322">
        <f t="shared" si="8"/>
        <v>0</v>
      </c>
      <c r="BW25" s="322">
        <f t="shared" si="7"/>
        <v>605.64</v>
      </c>
      <c r="BX25" s="322">
        <f t="shared" si="7"/>
        <v>0</v>
      </c>
      <c r="BY25" s="322">
        <f t="shared" si="7"/>
        <v>0</v>
      </c>
      <c r="BZ25" s="322">
        <f t="shared" si="7"/>
        <v>0</v>
      </c>
      <c r="CA25" s="322">
        <f t="shared" si="7"/>
        <v>605.64</v>
      </c>
      <c r="CB25" s="322">
        <f t="shared" si="7"/>
        <v>0</v>
      </c>
      <c r="CC25" s="322">
        <f t="shared" si="7"/>
        <v>0</v>
      </c>
      <c r="CD25" s="322">
        <f t="shared" si="7"/>
        <v>0</v>
      </c>
      <c r="CE25" s="322">
        <f t="shared" si="7"/>
        <v>0</v>
      </c>
      <c r="CF25" s="322">
        <f t="shared" si="7"/>
        <v>0</v>
      </c>
      <c r="CG25" s="322" t="s">
        <v>589</v>
      </c>
    </row>
    <row r="26" spans="1:85" s="323" customFormat="1" ht="27.6" customHeight="1">
      <c r="A26" s="165" t="s">
        <v>511</v>
      </c>
      <c r="B26" s="226" t="s">
        <v>808</v>
      </c>
      <c r="C26" s="322" t="s">
        <v>700</v>
      </c>
      <c r="D26" s="322" t="s">
        <v>589</v>
      </c>
      <c r="E26" s="322" t="s">
        <v>589</v>
      </c>
      <c r="F26" s="322" t="s">
        <v>589</v>
      </c>
      <c r="G26" s="322" t="s">
        <v>589</v>
      </c>
      <c r="H26" s="322" t="s">
        <v>589</v>
      </c>
      <c r="I26" s="322" t="s">
        <v>589</v>
      </c>
      <c r="J26" s="322" t="s">
        <v>589</v>
      </c>
      <c r="K26" s="322" t="s">
        <v>589</v>
      </c>
      <c r="L26" s="322" t="s">
        <v>589</v>
      </c>
      <c r="M26" s="322" t="s">
        <v>589</v>
      </c>
      <c r="N26" s="322">
        <v>0</v>
      </c>
      <c r="O26" s="322">
        <f>O19</f>
        <v>158.34119999999996</v>
      </c>
      <c r="P26" s="322">
        <f>P19</f>
        <v>0</v>
      </c>
      <c r="Q26" s="322">
        <f t="shared" ref="Q26:BY26" si="9">Q19</f>
        <v>5565.4677199999996</v>
      </c>
      <c r="R26" s="322">
        <f t="shared" si="9"/>
        <v>0</v>
      </c>
      <c r="S26" s="322">
        <f t="shared" si="9"/>
        <v>6408.0597199999993</v>
      </c>
      <c r="T26" s="322">
        <f t="shared" si="9"/>
        <v>2197.0655999999985</v>
      </c>
      <c r="U26" s="322">
        <f t="shared" si="9"/>
        <v>2197.0655999999985</v>
      </c>
      <c r="V26" s="322">
        <f t="shared" si="9"/>
        <v>1165.8377</v>
      </c>
      <c r="W26" s="322">
        <f t="shared" si="9"/>
        <v>0</v>
      </c>
      <c r="X26" s="322">
        <f t="shared" si="9"/>
        <v>0</v>
      </c>
      <c r="Y26" s="322">
        <f t="shared" si="9"/>
        <v>1199.646</v>
      </c>
      <c r="Z26" s="322">
        <f t="shared" si="9"/>
        <v>0</v>
      </c>
      <c r="AA26" s="322">
        <f t="shared" si="9"/>
        <v>0</v>
      </c>
      <c r="AB26" s="322">
        <f t="shared" si="9"/>
        <v>155.86000000000001</v>
      </c>
      <c r="AC26" s="322">
        <f t="shared" si="9"/>
        <v>1043.7860000000001</v>
      </c>
      <c r="AD26" s="322">
        <f t="shared" si="9"/>
        <v>308.7876</v>
      </c>
      <c r="AE26" s="322">
        <f t="shared" si="9"/>
        <v>0</v>
      </c>
      <c r="AF26" s="322">
        <f t="shared" si="9"/>
        <v>0</v>
      </c>
      <c r="AG26" s="322">
        <f t="shared" si="9"/>
        <v>148.82</v>
      </c>
      <c r="AH26" s="322">
        <f t="shared" si="9"/>
        <v>159.9676</v>
      </c>
      <c r="AI26" s="322">
        <f t="shared" si="9"/>
        <v>1030.1199999999999</v>
      </c>
      <c r="AJ26" s="322">
        <f t="shared" si="9"/>
        <v>0</v>
      </c>
      <c r="AK26" s="322">
        <f t="shared" si="9"/>
        <v>0</v>
      </c>
      <c r="AL26" s="322">
        <f t="shared" si="9"/>
        <v>150.34</v>
      </c>
      <c r="AM26" s="322">
        <f t="shared" si="9"/>
        <v>879.77999999999986</v>
      </c>
      <c r="AN26" s="322">
        <f t="shared" si="9"/>
        <v>1024.7328</v>
      </c>
      <c r="AO26" s="322">
        <f t="shared" si="9"/>
        <v>0</v>
      </c>
      <c r="AP26" s="322">
        <f t="shared" si="9"/>
        <v>0</v>
      </c>
      <c r="AQ26" s="322">
        <f t="shared" si="9"/>
        <v>150.34</v>
      </c>
      <c r="AR26" s="322">
        <f t="shared" si="9"/>
        <v>874.39279999999985</v>
      </c>
      <c r="AS26" s="322">
        <f t="shared" si="9"/>
        <v>939.82799999999986</v>
      </c>
      <c r="AT26" s="322">
        <f t="shared" si="9"/>
        <v>0</v>
      </c>
      <c r="AU26" s="322">
        <f t="shared" si="9"/>
        <v>0</v>
      </c>
      <c r="AV26" s="322">
        <f t="shared" si="9"/>
        <v>148.494</v>
      </c>
      <c r="AW26" s="322">
        <f t="shared" si="9"/>
        <v>791.33399999999995</v>
      </c>
      <c r="AX26" s="322">
        <f t="shared" si="9"/>
        <v>769.38239999999996</v>
      </c>
      <c r="AY26" s="322">
        <f t="shared" si="9"/>
        <v>0</v>
      </c>
      <c r="AZ26" s="322">
        <f t="shared" si="9"/>
        <v>0</v>
      </c>
      <c r="BA26" s="322">
        <f t="shared" si="9"/>
        <v>148.49</v>
      </c>
      <c r="BB26" s="322">
        <f t="shared" si="9"/>
        <v>620.89239999999984</v>
      </c>
      <c r="BC26" s="322">
        <f t="shared" si="9"/>
        <v>893.99639999999999</v>
      </c>
      <c r="BD26" s="322">
        <f t="shared" si="9"/>
        <v>0</v>
      </c>
      <c r="BE26" s="322">
        <f t="shared" si="9"/>
        <v>0</v>
      </c>
      <c r="BF26" s="322">
        <f t="shared" si="9"/>
        <v>144.49700000000001</v>
      </c>
      <c r="BG26" s="322">
        <f t="shared" si="9"/>
        <v>749.49939999999992</v>
      </c>
      <c r="BH26" s="322">
        <f t="shared" si="9"/>
        <v>851.07119999999986</v>
      </c>
      <c r="BI26" s="322">
        <f t="shared" si="9"/>
        <v>0</v>
      </c>
      <c r="BJ26" s="322">
        <f t="shared" si="9"/>
        <v>0</v>
      </c>
      <c r="BK26" s="322">
        <f t="shared" si="9"/>
        <v>144.5</v>
      </c>
      <c r="BL26" s="322">
        <f t="shared" si="9"/>
        <v>706.57119999999986</v>
      </c>
      <c r="BM26" s="322">
        <f t="shared" ref="BM26:BV26" si="10">BM19</f>
        <v>0</v>
      </c>
      <c r="BN26" s="322">
        <f t="shared" si="10"/>
        <v>0</v>
      </c>
      <c r="BO26" s="322">
        <f t="shared" si="10"/>
        <v>0</v>
      </c>
      <c r="BP26" s="322">
        <f t="shared" si="10"/>
        <v>0</v>
      </c>
      <c r="BQ26" s="322">
        <f t="shared" si="10"/>
        <v>0</v>
      </c>
      <c r="BR26" s="322">
        <f t="shared" si="10"/>
        <v>0</v>
      </c>
      <c r="BS26" s="322">
        <f t="shared" si="10"/>
        <v>0</v>
      </c>
      <c r="BT26" s="322">
        <f t="shared" si="10"/>
        <v>0</v>
      </c>
      <c r="BU26" s="322">
        <f t="shared" si="10"/>
        <v>0</v>
      </c>
      <c r="BV26" s="322">
        <f t="shared" si="10"/>
        <v>0</v>
      </c>
      <c r="BW26" s="322">
        <f>BW19</f>
        <v>4063.5904</v>
      </c>
      <c r="BX26" s="322">
        <f t="shared" si="9"/>
        <v>0</v>
      </c>
      <c r="BY26" s="322">
        <f t="shared" si="9"/>
        <v>0</v>
      </c>
      <c r="BZ26" s="322">
        <f>BZ19</f>
        <v>599.19100000000003</v>
      </c>
      <c r="CA26" s="322">
        <f t="shared" ref="CA26:CF26" si="11">CA19</f>
        <v>3464.3993999999998</v>
      </c>
      <c r="CB26" s="322">
        <f t="shared" si="11"/>
        <v>2953.9739999999997</v>
      </c>
      <c r="CC26" s="322">
        <f t="shared" si="11"/>
        <v>0</v>
      </c>
      <c r="CD26" s="322">
        <f t="shared" si="11"/>
        <v>0</v>
      </c>
      <c r="CE26" s="322">
        <f>CE19</f>
        <v>592.15</v>
      </c>
      <c r="CF26" s="322">
        <f t="shared" si="11"/>
        <v>2361.8239999999996</v>
      </c>
      <c r="CG26" s="322" t="s">
        <v>589</v>
      </c>
    </row>
    <row r="27" spans="1:85" ht="39" customHeight="1">
      <c r="A27" s="67" t="s">
        <v>512</v>
      </c>
      <c r="B27" s="236" t="s">
        <v>648</v>
      </c>
      <c r="C27" s="324" t="s">
        <v>700</v>
      </c>
      <c r="D27" s="324" t="s">
        <v>589</v>
      </c>
      <c r="E27" s="324" t="s">
        <v>589</v>
      </c>
      <c r="F27" s="324" t="s">
        <v>589</v>
      </c>
      <c r="G27" s="324" t="s">
        <v>589</v>
      </c>
      <c r="H27" s="324" t="s">
        <v>589</v>
      </c>
      <c r="I27" s="324" t="s">
        <v>589</v>
      </c>
      <c r="J27" s="324" t="s">
        <v>589</v>
      </c>
      <c r="K27" s="324" t="s">
        <v>589</v>
      </c>
      <c r="L27" s="324" t="s">
        <v>589</v>
      </c>
      <c r="M27" s="324" t="s">
        <v>589</v>
      </c>
      <c r="N27" s="324">
        <v>0</v>
      </c>
      <c r="O27" s="324">
        <v>0</v>
      </c>
      <c r="P27" s="324" t="s">
        <v>589</v>
      </c>
      <c r="Q27" s="324" t="s">
        <v>589</v>
      </c>
      <c r="R27" s="324" t="s">
        <v>589</v>
      </c>
      <c r="S27" s="324" t="s">
        <v>589</v>
      </c>
      <c r="T27" s="324" t="s">
        <v>589</v>
      </c>
      <c r="U27" s="324" t="s">
        <v>589</v>
      </c>
      <c r="V27" s="324" t="s">
        <v>589</v>
      </c>
      <c r="W27" s="324" t="s">
        <v>589</v>
      </c>
      <c r="X27" s="324" t="s">
        <v>589</v>
      </c>
      <c r="Y27" s="324" t="s">
        <v>589</v>
      </c>
      <c r="Z27" s="324" t="s">
        <v>589</v>
      </c>
      <c r="AA27" s="324" t="s">
        <v>589</v>
      </c>
      <c r="AB27" s="324" t="s">
        <v>589</v>
      </c>
      <c r="AC27" s="324" t="s">
        <v>589</v>
      </c>
      <c r="AD27" s="324" t="s">
        <v>589</v>
      </c>
      <c r="AE27" s="324" t="s">
        <v>589</v>
      </c>
      <c r="AF27" s="324" t="s">
        <v>589</v>
      </c>
      <c r="AG27" s="324" t="s">
        <v>589</v>
      </c>
      <c r="AH27" s="324" t="s">
        <v>589</v>
      </c>
      <c r="AI27" s="324" t="s">
        <v>589</v>
      </c>
      <c r="AJ27" s="324" t="s">
        <v>589</v>
      </c>
      <c r="AK27" s="324" t="s">
        <v>589</v>
      </c>
      <c r="AL27" s="324" t="s">
        <v>589</v>
      </c>
      <c r="AM27" s="324" t="s">
        <v>589</v>
      </c>
      <c r="AN27" s="324" t="s">
        <v>589</v>
      </c>
      <c r="AO27" s="324" t="s">
        <v>589</v>
      </c>
      <c r="AP27" s="324" t="s">
        <v>589</v>
      </c>
      <c r="AQ27" s="324" t="s">
        <v>589</v>
      </c>
      <c r="AR27" s="324" t="s">
        <v>589</v>
      </c>
      <c r="AS27" s="324" t="s">
        <v>589</v>
      </c>
      <c r="AT27" s="324" t="s">
        <v>589</v>
      </c>
      <c r="AU27" s="324" t="s">
        <v>589</v>
      </c>
      <c r="AV27" s="324" t="s">
        <v>589</v>
      </c>
      <c r="AW27" s="324" t="s">
        <v>589</v>
      </c>
      <c r="AX27" s="324" t="s">
        <v>589</v>
      </c>
      <c r="AY27" s="324" t="s">
        <v>589</v>
      </c>
      <c r="AZ27" s="324" t="s">
        <v>589</v>
      </c>
      <c r="BA27" s="324" t="s">
        <v>589</v>
      </c>
      <c r="BB27" s="324" t="s">
        <v>589</v>
      </c>
      <c r="BC27" s="324" t="s">
        <v>589</v>
      </c>
      <c r="BD27" s="324" t="s">
        <v>589</v>
      </c>
      <c r="BE27" s="324" t="s">
        <v>589</v>
      </c>
      <c r="BF27" s="324" t="s">
        <v>589</v>
      </c>
      <c r="BG27" s="324" t="s">
        <v>589</v>
      </c>
      <c r="BH27" s="324" t="s">
        <v>589</v>
      </c>
      <c r="BI27" s="324" t="s">
        <v>589</v>
      </c>
      <c r="BJ27" s="324" t="s">
        <v>589</v>
      </c>
      <c r="BK27" s="324" t="s">
        <v>589</v>
      </c>
      <c r="BL27" s="324" t="s">
        <v>589</v>
      </c>
      <c r="BM27" s="324" t="s">
        <v>589</v>
      </c>
      <c r="BN27" s="324" t="s">
        <v>589</v>
      </c>
      <c r="BO27" s="324" t="s">
        <v>589</v>
      </c>
      <c r="BP27" s="324" t="s">
        <v>589</v>
      </c>
      <c r="BQ27" s="324" t="s">
        <v>589</v>
      </c>
      <c r="BR27" s="324" t="s">
        <v>589</v>
      </c>
      <c r="BS27" s="324" t="s">
        <v>589</v>
      </c>
      <c r="BT27" s="324" t="s">
        <v>589</v>
      </c>
      <c r="BU27" s="324" t="s">
        <v>589</v>
      </c>
      <c r="BV27" s="324" t="s">
        <v>589</v>
      </c>
      <c r="BW27" s="324" t="s">
        <v>589</v>
      </c>
      <c r="BX27" s="324" t="s">
        <v>589</v>
      </c>
      <c r="BY27" s="324" t="s">
        <v>589</v>
      </c>
      <c r="BZ27" s="324" t="s">
        <v>589</v>
      </c>
      <c r="CA27" s="324" t="s">
        <v>589</v>
      </c>
      <c r="CB27" s="324" t="s">
        <v>589</v>
      </c>
      <c r="CC27" s="324" t="s">
        <v>589</v>
      </c>
      <c r="CD27" s="324" t="s">
        <v>589</v>
      </c>
      <c r="CE27" s="324" t="s">
        <v>589</v>
      </c>
      <c r="CF27" s="324" t="s">
        <v>589</v>
      </c>
      <c r="CG27" s="324" t="s">
        <v>589</v>
      </c>
    </row>
    <row r="28" spans="1:85" ht="55.15" customHeight="1">
      <c r="A28" s="67" t="s">
        <v>514</v>
      </c>
      <c r="B28" s="236" t="s">
        <v>649</v>
      </c>
      <c r="C28" s="324" t="s">
        <v>700</v>
      </c>
      <c r="D28" s="324" t="s">
        <v>589</v>
      </c>
      <c r="E28" s="324" t="s">
        <v>589</v>
      </c>
      <c r="F28" s="324" t="s">
        <v>589</v>
      </c>
      <c r="G28" s="324" t="s">
        <v>589</v>
      </c>
      <c r="H28" s="324" t="s">
        <v>589</v>
      </c>
      <c r="I28" s="324" t="s">
        <v>589</v>
      </c>
      <c r="J28" s="324" t="s">
        <v>589</v>
      </c>
      <c r="K28" s="324" t="s">
        <v>589</v>
      </c>
      <c r="L28" s="324" t="s">
        <v>589</v>
      </c>
      <c r="M28" s="324" t="s">
        <v>589</v>
      </c>
      <c r="N28" s="324">
        <v>0</v>
      </c>
      <c r="O28" s="324">
        <v>0</v>
      </c>
      <c r="P28" s="324" t="s">
        <v>589</v>
      </c>
      <c r="Q28" s="324" t="s">
        <v>589</v>
      </c>
      <c r="R28" s="324" t="s">
        <v>589</v>
      </c>
      <c r="S28" s="324" t="s">
        <v>589</v>
      </c>
      <c r="T28" s="324" t="s">
        <v>589</v>
      </c>
      <c r="U28" s="324" t="s">
        <v>589</v>
      </c>
      <c r="V28" s="324" t="s">
        <v>589</v>
      </c>
      <c r="W28" s="324" t="s">
        <v>589</v>
      </c>
      <c r="X28" s="324" t="s">
        <v>589</v>
      </c>
      <c r="Y28" s="324" t="s">
        <v>589</v>
      </c>
      <c r="Z28" s="324" t="s">
        <v>589</v>
      </c>
      <c r="AA28" s="324" t="s">
        <v>589</v>
      </c>
      <c r="AB28" s="324" t="s">
        <v>589</v>
      </c>
      <c r="AC28" s="324" t="s">
        <v>589</v>
      </c>
      <c r="AD28" s="324" t="s">
        <v>589</v>
      </c>
      <c r="AE28" s="324" t="s">
        <v>589</v>
      </c>
      <c r="AF28" s="324" t="s">
        <v>589</v>
      </c>
      <c r="AG28" s="324" t="s">
        <v>589</v>
      </c>
      <c r="AH28" s="324" t="s">
        <v>589</v>
      </c>
      <c r="AI28" s="324" t="s">
        <v>589</v>
      </c>
      <c r="AJ28" s="324" t="s">
        <v>589</v>
      </c>
      <c r="AK28" s="324" t="s">
        <v>589</v>
      </c>
      <c r="AL28" s="324" t="s">
        <v>589</v>
      </c>
      <c r="AM28" s="324" t="s">
        <v>589</v>
      </c>
      <c r="AN28" s="324" t="s">
        <v>589</v>
      </c>
      <c r="AO28" s="324" t="s">
        <v>589</v>
      </c>
      <c r="AP28" s="324" t="s">
        <v>589</v>
      </c>
      <c r="AQ28" s="324" t="s">
        <v>589</v>
      </c>
      <c r="AR28" s="324" t="s">
        <v>589</v>
      </c>
      <c r="AS28" s="324" t="s">
        <v>589</v>
      </c>
      <c r="AT28" s="324" t="s">
        <v>589</v>
      </c>
      <c r="AU28" s="324" t="s">
        <v>589</v>
      </c>
      <c r="AV28" s="324" t="s">
        <v>589</v>
      </c>
      <c r="AW28" s="324" t="s">
        <v>589</v>
      </c>
      <c r="AX28" s="324" t="s">
        <v>589</v>
      </c>
      <c r="AY28" s="324" t="s">
        <v>589</v>
      </c>
      <c r="AZ28" s="324" t="s">
        <v>589</v>
      </c>
      <c r="BA28" s="324" t="s">
        <v>589</v>
      </c>
      <c r="BB28" s="324" t="s">
        <v>589</v>
      </c>
      <c r="BC28" s="324" t="s">
        <v>589</v>
      </c>
      <c r="BD28" s="324" t="s">
        <v>589</v>
      </c>
      <c r="BE28" s="324" t="s">
        <v>589</v>
      </c>
      <c r="BF28" s="324" t="s">
        <v>589</v>
      </c>
      <c r="BG28" s="324" t="s">
        <v>589</v>
      </c>
      <c r="BH28" s="324" t="s">
        <v>589</v>
      </c>
      <c r="BI28" s="324" t="s">
        <v>589</v>
      </c>
      <c r="BJ28" s="324" t="s">
        <v>589</v>
      </c>
      <c r="BK28" s="324" t="s">
        <v>589</v>
      </c>
      <c r="BL28" s="324" t="s">
        <v>589</v>
      </c>
      <c r="BM28" s="324" t="s">
        <v>589</v>
      </c>
      <c r="BN28" s="324" t="s">
        <v>589</v>
      </c>
      <c r="BO28" s="324" t="s">
        <v>589</v>
      </c>
      <c r="BP28" s="324" t="s">
        <v>589</v>
      </c>
      <c r="BQ28" s="324" t="s">
        <v>589</v>
      </c>
      <c r="BR28" s="324" t="s">
        <v>589</v>
      </c>
      <c r="BS28" s="324" t="s">
        <v>589</v>
      </c>
      <c r="BT28" s="324" t="s">
        <v>589</v>
      </c>
      <c r="BU28" s="324" t="s">
        <v>589</v>
      </c>
      <c r="BV28" s="324" t="s">
        <v>589</v>
      </c>
      <c r="BW28" s="324" t="s">
        <v>589</v>
      </c>
      <c r="BX28" s="324" t="s">
        <v>589</v>
      </c>
      <c r="BY28" s="324" t="s">
        <v>589</v>
      </c>
      <c r="BZ28" s="324" t="s">
        <v>589</v>
      </c>
      <c r="CA28" s="324" t="s">
        <v>589</v>
      </c>
      <c r="CB28" s="324" t="s">
        <v>589</v>
      </c>
      <c r="CC28" s="324" t="s">
        <v>589</v>
      </c>
      <c r="CD28" s="324" t="s">
        <v>589</v>
      </c>
      <c r="CE28" s="324" t="s">
        <v>589</v>
      </c>
      <c r="CF28" s="324" t="s">
        <v>589</v>
      </c>
      <c r="CG28" s="324" t="s">
        <v>589</v>
      </c>
    </row>
    <row r="29" spans="1:85" ht="85.15" customHeight="1">
      <c r="A29" s="67" t="s">
        <v>537</v>
      </c>
      <c r="B29" s="236" t="s">
        <v>650</v>
      </c>
      <c r="C29" s="324" t="s">
        <v>700</v>
      </c>
      <c r="D29" s="324" t="s">
        <v>589</v>
      </c>
      <c r="E29" s="324" t="s">
        <v>589</v>
      </c>
      <c r="F29" s="324" t="s">
        <v>589</v>
      </c>
      <c r="G29" s="324" t="s">
        <v>589</v>
      </c>
      <c r="H29" s="324" t="s">
        <v>589</v>
      </c>
      <c r="I29" s="324" t="s">
        <v>589</v>
      </c>
      <c r="J29" s="324" t="s">
        <v>589</v>
      </c>
      <c r="K29" s="324" t="s">
        <v>589</v>
      </c>
      <c r="L29" s="324" t="s">
        <v>589</v>
      </c>
      <c r="M29" s="324" t="s">
        <v>589</v>
      </c>
      <c r="N29" s="324">
        <v>0</v>
      </c>
      <c r="O29" s="324">
        <v>0</v>
      </c>
      <c r="P29" s="324" t="s">
        <v>589</v>
      </c>
      <c r="Q29" s="324" t="s">
        <v>589</v>
      </c>
      <c r="R29" s="324" t="s">
        <v>589</v>
      </c>
      <c r="S29" s="324" t="s">
        <v>589</v>
      </c>
      <c r="T29" s="324" t="s">
        <v>589</v>
      </c>
      <c r="U29" s="324" t="s">
        <v>589</v>
      </c>
      <c r="V29" s="324" t="s">
        <v>589</v>
      </c>
      <c r="W29" s="324" t="s">
        <v>589</v>
      </c>
      <c r="X29" s="324" t="s">
        <v>589</v>
      </c>
      <c r="Y29" s="324" t="s">
        <v>589</v>
      </c>
      <c r="Z29" s="324" t="s">
        <v>589</v>
      </c>
      <c r="AA29" s="324" t="s">
        <v>589</v>
      </c>
      <c r="AB29" s="324" t="s">
        <v>589</v>
      </c>
      <c r="AC29" s="324" t="s">
        <v>589</v>
      </c>
      <c r="AD29" s="324" t="s">
        <v>589</v>
      </c>
      <c r="AE29" s="324" t="s">
        <v>589</v>
      </c>
      <c r="AF29" s="324" t="s">
        <v>589</v>
      </c>
      <c r="AG29" s="324" t="s">
        <v>589</v>
      </c>
      <c r="AH29" s="324" t="s">
        <v>589</v>
      </c>
      <c r="AI29" s="324" t="s">
        <v>589</v>
      </c>
      <c r="AJ29" s="324" t="s">
        <v>589</v>
      </c>
      <c r="AK29" s="324" t="s">
        <v>589</v>
      </c>
      <c r="AL29" s="324" t="s">
        <v>589</v>
      </c>
      <c r="AM29" s="324" t="s">
        <v>589</v>
      </c>
      <c r="AN29" s="324" t="s">
        <v>589</v>
      </c>
      <c r="AO29" s="324" t="s">
        <v>589</v>
      </c>
      <c r="AP29" s="324" t="s">
        <v>589</v>
      </c>
      <c r="AQ29" s="324" t="s">
        <v>589</v>
      </c>
      <c r="AR29" s="324" t="s">
        <v>589</v>
      </c>
      <c r="AS29" s="324" t="s">
        <v>589</v>
      </c>
      <c r="AT29" s="324" t="s">
        <v>589</v>
      </c>
      <c r="AU29" s="324" t="s">
        <v>589</v>
      </c>
      <c r="AV29" s="324" t="s">
        <v>589</v>
      </c>
      <c r="AW29" s="324" t="s">
        <v>589</v>
      </c>
      <c r="AX29" s="324" t="s">
        <v>589</v>
      </c>
      <c r="AY29" s="324" t="s">
        <v>589</v>
      </c>
      <c r="AZ29" s="324" t="s">
        <v>589</v>
      </c>
      <c r="BA29" s="324" t="s">
        <v>589</v>
      </c>
      <c r="BB29" s="324" t="s">
        <v>589</v>
      </c>
      <c r="BC29" s="324" t="s">
        <v>589</v>
      </c>
      <c r="BD29" s="324" t="s">
        <v>589</v>
      </c>
      <c r="BE29" s="324" t="s">
        <v>589</v>
      </c>
      <c r="BF29" s="324" t="s">
        <v>589</v>
      </c>
      <c r="BG29" s="324" t="s">
        <v>589</v>
      </c>
      <c r="BH29" s="324" t="s">
        <v>589</v>
      </c>
      <c r="BI29" s="324" t="s">
        <v>589</v>
      </c>
      <c r="BJ29" s="324" t="s">
        <v>589</v>
      </c>
      <c r="BK29" s="324" t="s">
        <v>589</v>
      </c>
      <c r="BL29" s="324" t="s">
        <v>589</v>
      </c>
      <c r="BM29" s="324" t="s">
        <v>589</v>
      </c>
      <c r="BN29" s="324" t="s">
        <v>589</v>
      </c>
      <c r="BO29" s="324" t="s">
        <v>589</v>
      </c>
      <c r="BP29" s="324" t="s">
        <v>589</v>
      </c>
      <c r="BQ29" s="324" t="s">
        <v>589</v>
      </c>
      <c r="BR29" s="324" t="s">
        <v>589</v>
      </c>
      <c r="BS29" s="324" t="s">
        <v>589</v>
      </c>
      <c r="BT29" s="324" t="s">
        <v>589</v>
      </c>
      <c r="BU29" s="324" t="s">
        <v>589</v>
      </c>
      <c r="BV29" s="324" t="s">
        <v>589</v>
      </c>
      <c r="BW29" s="324" t="s">
        <v>589</v>
      </c>
      <c r="BX29" s="324" t="s">
        <v>589</v>
      </c>
      <c r="BY29" s="324" t="s">
        <v>589</v>
      </c>
      <c r="BZ29" s="324" t="s">
        <v>589</v>
      </c>
      <c r="CA29" s="324" t="s">
        <v>589</v>
      </c>
      <c r="CB29" s="324" t="s">
        <v>589</v>
      </c>
      <c r="CC29" s="324" t="s">
        <v>589</v>
      </c>
      <c r="CD29" s="324" t="s">
        <v>589</v>
      </c>
      <c r="CE29" s="324" t="s">
        <v>589</v>
      </c>
      <c r="CF29" s="324" t="s">
        <v>589</v>
      </c>
      <c r="CG29" s="324" t="s">
        <v>589</v>
      </c>
    </row>
    <row r="30" spans="1:85" ht="87.6" customHeight="1">
      <c r="A30" s="67" t="s">
        <v>538</v>
      </c>
      <c r="B30" s="236" t="s">
        <v>651</v>
      </c>
      <c r="C30" s="324" t="s">
        <v>700</v>
      </c>
      <c r="D30" s="324" t="s">
        <v>589</v>
      </c>
      <c r="E30" s="324" t="s">
        <v>589</v>
      </c>
      <c r="F30" s="324" t="s">
        <v>589</v>
      </c>
      <c r="G30" s="324" t="s">
        <v>589</v>
      </c>
      <c r="H30" s="324" t="s">
        <v>589</v>
      </c>
      <c r="I30" s="324" t="s">
        <v>589</v>
      </c>
      <c r="J30" s="324" t="s">
        <v>589</v>
      </c>
      <c r="K30" s="324" t="s">
        <v>589</v>
      </c>
      <c r="L30" s="324" t="s">
        <v>589</v>
      </c>
      <c r="M30" s="324" t="s">
        <v>589</v>
      </c>
      <c r="N30" s="324">
        <v>0</v>
      </c>
      <c r="O30" s="324">
        <v>0</v>
      </c>
      <c r="P30" s="324" t="s">
        <v>589</v>
      </c>
      <c r="Q30" s="324" t="s">
        <v>589</v>
      </c>
      <c r="R30" s="324" t="s">
        <v>589</v>
      </c>
      <c r="S30" s="324" t="s">
        <v>589</v>
      </c>
      <c r="T30" s="324" t="s">
        <v>589</v>
      </c>
      <c r="U30" s="324" t="s">
        <v>589</v>
      </c>
      <c r="V30" s="324" t="s">
        <v>589</v>
      </c>
      <c r="W30" s="324" t="s">
        <v>589</v>
      </c>
      <c r="X30" s="324" t="s">
        <v>589</v>
      </c>
      <c r="Y30" s="324" t="s">
        <v>589</v>
      </c>
      <c r="Z30" s="324" t="s">
        <v>589</v>
      </c>
      <c r="AA30" s="324" t="s">
        <v>589</v>
      </c>
      <c r="AB30" s="324" t="s">
        <v>589</v>
      </c>
      <c r="AC30" s="324" t="s">
        <v>589</v>
      </c>
      <c r="AD30" s="324" t="s">
        <v>589</v>
      </c>
      <c r="AE30" s="324" t="s">
        <v>589</v>
      </c>
      <c r="AF30" s="324" t="s">
        <v>589</v>
      </c>
      <c r="AG30" s="324" t="s">
        <v>589</v>
      </c>
      <c r="AH30" s="324" t="s">
        <v>589</v>
      </c>
      <c r="AI30" s="324" t="s">
        <v>589</v>
      </c>
      <c r="AJ30" s="324" t="s">
        <v>589</v>
      </c>
      <c r="AK30" s="324" t="s">
        <v>589</v>
      </c>
      <c r="AL30" s="324" t="s">
        <v>589</v>
      </c>
      <c r="AM30" s="324" t="s">
        <v>589</v>
      </c>
      <c r="AN30" s="324" t="s">
        <v>589</v>
      </c>
      <c r="AO30" s="324" t="s">
        <v>589</v>
      </c>
      <c r="AP30" s="324" t="s">
        <v>589</v>
      </c>
      <c r="AQ30" s="324" t="s">
        <v>589</v>
      </c>
      <c r="AR30" s="324" t="s">
        <v>589</v>
      </c>
      <c r="AS30" s="324" t="s">
        <v>589</v>
      </c>
      <c r="AT30" s="324" t="s">
        <v>589</v>
      </c>
      <c r="AU30" s="324" t="s">
        <v>589</v>
      </c>
      <c r="AV30" s="324" t="s">
        <v>589</v>
      </c>
      <c r="AW30" s="324" t="s">
        <v>589</v>
      </c>
      <c r="AX30" s="324" t="s">
        <v>589</v>
      </c>
      <c r="AY30" s="324" t="s">
        <v>589</v>
      </c>
      <c r="AZ30" s="324" t="s">
        <v>589</v>
      </c>
      <c r="BA30" s="324" t="s">
        <v>589</v>
      </c>
      <c r="BB30" s="324" t="s">
        <v>589</v>
      </c>
      <c r="BC30" s="324" t="s">
        <v>589</v>
      </c>
      <c r="BD30" s="324" t="s">
        <v>589</v>
      </c>
      <c r="BE30" s="324" t="s">
        <v>589</v>
      </c>
      <c r="BF30" s="324" t="s">
        <v>589</v>
      </c>
      <c r="BG30" s="324" t="s">
        <v>589</v>
      </c>
      <c r="BH30" s="324" t="s">
        <v>589</v>
      </c>
      <c r="BI30" s="324" t="s">
        <v>589</v>
      </c>
      <c r="BJ30" s="324" t="s">
        <v>589</v>
      </c>
      <c r="BK30" s="324" t="s">
        <v>589</v>
      </c>
      <c r="BL30" s="324" t="s">
        <v>589</v>
      </c>
      <c r="BM30" s="324" t="s">
        <v>589</v>
      </c>
      <c r="BN30" s="324" t="s">
        <v>589</v>
      </c>
      <c r="BO30" s="324" t="s">
        <v>589</v>
      </c>
      <c r="BP30" s="324" t="s">
        <v>589</v>
      </c>
      <c r="BQ30" s="324" t="s">
        <v>589</v>
      </c>
      <c r="BR30" s="324" t="s">
        <v>589</v>
      </c>
      <c r="BS30" s="324" t="s">
        <v>589</v>
      </c>
      <c r="BT30" s="324" t="s">
        <v>589</v>
      </c>
      <c r="BU30" s="324" t="s">
        <v>589</v>
      </c>
      <c r="BV30" s="324" t="s">
        <v>589</v>
      </c>
      <c r="BW30" s="324" t="s">
        <v>589</v>
      </c>
      <c r="BX30" s="324" t="s">
        <v>589</v>
      </c>
      <c r="BY30" s="324" t="s">
        <v>589</v>
      </c>
      <c r="BZ30" s="324" t="s">
        <v>589</v>
      </c>
      <c r="CA30" s="324" t="s">
        <v>589</v>
      </c>
      <c r="CB30" s="324" t="s">
        <v>589</v>
      </c>
      <c r="CC30" s="324" t="s">
        <v>589</v>
      </c>
      <c r="CD30" s="324" t="s">
        <v>589</v>
      </c>
      <c r="CE30" s="324" t="s">
        <v>589</v>
      </c>
      <c r="CF30" s="324" t="s">
        <v>589</v>
      </c>
      <c r="CG30" s="324" t="s">
        <v>589</v>
      </c>
    </row>
    <row r="31" spans="1:85" ht="64.900000000000006" customHeight="1">
      <c r="A31" s="67" t="s">
        <v>539</v>
      </c>
      <c r="B31" s="236" t="s">
        <v>652</v>
      </c>
      <c r="C31" s="324" t="s">
        <v>700</v>
      </c>
      <c r="D31" s="324" t="s">
        <v>589</v>
      </c>
      <c r="E31" s="324" t="s">
        <v>589</v>
      </c>
      <c r="F31" s="324" t="s">
        <v>589</v>
      </c>
      <c r="G31" s="324" t="s">
        <v>589</v>
      </c>
      <c r="H31" s="324" t="s">
        <v>589</v>
      </c>
      <c r="I31" s="324" t="s">
        <v>589</v>
      </c>
      <c r="J31" s="324" t="s">
        <v>589</v>
      </c>
      <c r="K31" s="324" t="s">
        <v>589</v>
      </c>
      <c r="L31" s="324" t="s">
        <v>589</v>
      </c>
      <c r="M31" s="324" t="s">
        <v>589</v>
      </c>
      <c r="N31" s="324">
        <v>0</v>
      </c>
      <c r="O31" s="324">
        <v>0</v>
      </c>
      <c r="P31" s="324" t="s">
        <v>589</v>
      </c>
      <c r="Q31" s="324" t="s">
        <v>589</v>
      </c>
      <c r="R31" s="324" t="s">
        <v>589</v>
      </c>
      <c r="S31" s="324" t="s">
        <v>589</v>
      </c>
      <c r="T31" s="324" t="s">
        <v>589</v>
      </c>
      <c r="U31" s="324" t="s">
        <v>589</v>
      </c>
      <c r="V31" s="324" t="s">
        <v>589</v>
      </c>
      <c r="W31" s="324" t="s">
        <v>589</v>
      </c>
      <c r="X31" s="324" t="s">
        <v>589</v>
      </c>
      <c r="Y31" s="324" t="s">
        <v>589</v>
      </c>
      <c r="Z31" s="324" t="s">
        <v>589</v>
      </c>
      <c r="AA31" s="324" t="s">
        <v>589</v>
      </c>
      <c r="AB31" s="324" t="s">
        <v>589</v>
      </c>
      <c r="AC31" s="324" t="s">
        <v>589</v>
      </c>
      <c r="AD31" s="324" t="s">
        <v>589</v>
      </c>
      <c r="AE31" s="324" t="s">
        <v>589</v>
      </c>
      <c r="AF31" s="324" t="s">
        <v>589</v>
      </c>
      <c r="AG31" s="324" t="s">
        <v>589</v>
      </c>
      <c r="AH31" s="324" t="s">
        <v>589</v>
      </c>
      <c r="AI31" s="324" t="s">
        <v>589</v>
      </c>
      <c r="AJ31" s="324" t="s">
        <v>589</v>
      </c>
      <c r="AK31" s="324" t="s">
        <v>589</v>
      </c>
      <c r="AL31" s="324" t="s">
        <v>589</v>
      </c>
      <c r="AM31" s="324" t="s">
        <v>589</v>
      </c>
      <c r="AN31" s="324" t="s">
        <v>589</v>
      </c>
      <c r="AO31" s="324" t="s">
        <v>589</v>
      </c>
      <c r="AP31" s="324" t="s">
        <v>589</v>
      </c>
      <c r="AQ31" s="324" t="s">
        <v>589</v>
      </c>
      <c r="AR31" s="324" t="s">
        <v>589</v>
      </c>
      <c r="AS31" s="324" t="s">
        <v>589</v>
      </c>
      <c r="AT31" s="324" t="s">
        <v>589</v>
      </c>
      <c r="AU31" s="324" t="s">
        <v>589</v>
      </c>
      <c r="AV31" s="324" t="s">
        <v>589</v>
      </c>
      <c r="AW31" s="324" t="s">
        <v>589</v>
      </c>
      <c r="AX31" s="324" t="s">
        <v>589</v>
      </c>
      <c r="AY31" s="324" t="s">
        <v>589</v>
      </c>
      <c r="AZ31" s="324" t="s">
        <v>589</v>
      </c>
      <c r="BA31" s="324" t="s">
        <v>589</v>
      </c>
      <c r="BB31" s="324" t="s">
        <v>589</v>
      </c>
      <c r="BC31" s="324" t="s">
        <v>589</v>
      </c>
      <c r="BD31" s="324" t="s">
        <v>589</v>
      </c>
      <c r="BE31" s="324" t="s">
        <v>589</v>
      </c>
      <c r="BF31" s="324" t="s">
        <v>589</v>
      </c>
      <c r="BG31" s="324" t="s">
        <v>589</v>
      </c>
      <c r="BH31" s="324" t="s">
        <v>589</v>
      </c>
      <c r="BI31" s="324" t="s">
        <v>589</v>
      </c>
      <c r="BJ31" s="324" t="s">
        <v>589</v>
      </c>
      <c r="BK31" s="324" t="s">
        <v>589</v>
      </c>
      <c r="BL31" s="324" t="s">
        <v>589</v>
      </c>
      <c r="BM31" s="324" t="s">
        <v>589</v>
      </c>
      <c r="BN31" s="324" t="s">
        <v>589</v>
      </c>
      <c r="BO31" s="324" t="s">
        <v>589</v>
      </c>
      <c r="BP31" s="324" t="s">
        <v>589</v>
      </c>
      <c r="BQ31" s="324" t="s">
        <v>589</v>
      </c>
      <c r="BR31" s="324" t="s">
        <v>589</v>
      </c>
      <c r="BS31" s="324" t="s">
        <v>589</v>
      </c>
      <c r="BT31" s="324" t="s">
        <v>589</v>
      </c>
      <c r="BU31" s="324" t="s">
        <v>589</v>
      </c>
      <c r="BV31" s="324" t="s">
        <v>589</v>
      </c>
      <c r="BW31" s="324" t="s">
        <v>589</v>
      </c>
      <c r="BX31" s="324" t="s">
        <v>589</v>
      </c>
      <c r="BY31" s="324" t="s">
        <v>589</v>
      </c>
      <c r="BZ31" s="324" t="s">
        <v>589</v>
      </c>
      <c r="CA31" s="324" t="s">
        <v>589</v>
      </c>
      <c r="CB31" s="324" t="s">
        <v>589</v>
      </c>
      <c r="CC31" s="324" t="s">
        <v>589</v>
      </c>
      <c r="CD31" s="324" t="s">
        <v>589</v>
      </c>
      <c r="CE31" s="324" t="s">
        <v>589</v>
      </c>
      <c r="CF31" s="324" t="s">
        <v>589</v>
      </c>
      <c r="CG31" s="324" t="s">
        <v>589</v>
      </c>
    </row>
    <row r="32" spans="1:85" ht="52.9" customHeight="1">
      <c r="A32" s="67" t="s">
        <v>515</v>
      </c>
      <c r="B32" s="236" t="s">
        <v>653</v>
      </c>
      <c r="C32" s="324" t="s">
        <v>700</v>
      </c>
      <c r="D32" s="324" t="s">
        <v>589</v>
      </c>
      <c r="E32" s="324" t="s">
        <v>589</v>
      </c>
      <c r="F32" s="324" t="s">
        <v>589</v>
      </c>
      <c r="G32" s="324" t="s">
        <v>589</v>
      </c>
      <c r="H32" s="324" t="s">
        <v>589</v>
      </c>
      <c r="I32" s="324" t="s">
        <v>589</v>
      </c>
      <c r="J32" s="324" t="s">
        <v>589</v>
      </c>
      <c r="K32" s="324" t="s">
        <v>589</v>
      </c>
      <c r="L32" s="324" t="s">
        <v>589</v>
      </c>
      <c r="M32" s="324" t="s">
        <v>589</v>
      </c>
      <c r="N32" s="324">
        <v>0</v>
      </c>
      <c r="O32" s="324">
        <v>0</v>
      </c>
      <c r="P32" s="324" t="s">
        <v>589</v>
      </c>
      <c r="Q32" s="324" t="s">
        <v>589</v>
      </c>
      <c r="R32" s="324" t="s">
        <v>589</v>
      </c>
      <c r="S32" s="324" t="s">
        <v>589</v>
      </c>
      <c r="T32" s="324" t="s">
        <v>589</v>
      </c>
      <c r="U32" s="324" t="s">
        <v>589</v>
      </c>
      <c r="V32" s="324" t="s">
        <v>589</v>
      </c>
      <c r="W32" s="324" t="s">
        <v>589</v>
      </c>
      <c r="X32" s="324" t="s">
        <v>589</v>
      </c>
      <c r="Y32" s="324" t="s">
        <v>589</v>
      </c>
      <c r="Z32" s="324" t="s">
        <v>589</v>
      </c>
      <c r="AA32" s="324" t="s">
        <v>589</v>
      </c>
      <c r="AB32" s="324" t="s">
        <v>589</v>
      </c>
      <c r="AC32" s="324" t="s">
        <v>589</v>
      </c>
      <c r="AD32" s="324" t="s">
        <v>589</v>
      </c>
      <c r="AE32" s="324" t="s">
        <v>589</v>
      </c>
      <c r="AF32" s="324" t="s">
        <v>589</v>
      </c>
      <c r="AG32" s="324" t="s">
        <v>589</v>
      </c>
      <c r="AH32" s="324" t="s">
        <v>589</v>
      </c>
      <c r="AI32" s="324" t="s">
        <v>589</v>
      </c>
      <c r="AJ32" s="324" t="s">
        <v>589</v>
      </c>
      <c r="AK32" s="324" t="s">
        <v>589</v>
      </c>
      <c r="AL32" s="324" t="s">
        <v>589</v>
      </c>
      <c r="AM32" s="324" t="s">
        <v>589</v>
      </c>
      <c r="AN32" s="324" t="s">
        <v>589</v>
      </c>
      <c r="AO32" s="324" t="s">
        <v>589</v>
      </c>
      <c r="AP32" s="324" t="s">
        <v>589</v>
      </c>
      <c r="AQ32" s="324" t="s">
        <v>589</v>
      </c>
      <c r="AR32" s="324" t="s">
        <v>589</v>
      </c>
      <c r="AS32" s="324" t="s">
        <v>589</v>
      </c>
      <c r="AT32" s="324" t="s">
        <v>589</v>
      </c>
      <c r="AU32" s="324" t="s">
        <v>589</v>
      </c>
      <c r="AV32" s="324" t="s">
        <v>589</v>
      </c>
      <c r="AW32" s="324" t="s">
        <v>589</v>
      </c>
      <c r="AX32" s="324" t="s">
        <v>589</v>
      </c>
      <c r="AY32" s="324" t="s">
        <v>589</v>
      </c>
      <c r="AZ32" s="324" t="s">
        <v>589</v>
      </c>
      <c r="BA32" s="324" t="s">
        <v>589</v>
      </c>
      <c r="BB32" s="324" t="s">
        <v>589</v>
      </c>
      <c r="BC32" s="324" t="s">
        <v>589</v>
      </c>
      <c r="BD32" s="324" t="s">
        <v>589</v>
      </c>
      <c r="BE32" s="324" t="s">
        <v>589</v>
      </c>
      <c r="BF32" s="324" t="s">
        <v>589</v>
      </c>
      <c r="BG32" s="324" t="s">
        <v>589</v>
      </c>
      <c r="BH32" s="324" t="s">
        <v>589</v>
      </c>
      <c r="BI32" s="324" t="s">
        <v>589</v>
      </c>
      <c r="BJ32" s="324" t="s">
        <v>589</v>
      </c>
      <c r="BK32" s="324" t="s">
        <v>589</v>
      </c>
      <c r="BL32" s="324" t="s">
        <v>589</v>
      </c>
      <c r="BM32" s="324" t="s">
        <v>589</v>
      </c>
      <c r="BN32" s="324" t="s">
        <v>589</v>
      </c>
      <c r="BO32" s="324" t="s">
        <v>589</v>
      </c>
      <c r="BP32" s="324" t="s">
        <v>589</v>
      </c>
      <c r="BQ32" s="324" t="s">
        <v>589</v>
      </c>
      <c r="BR32" s="324" t="s">
        <v>589</v>
      </c>
      <c r="BS32" s="324" t="s">
        <v>589</v>
      </c>
      <c r="BT32" s="324" t="s">
        <v>589</v>
      </c>
      <c r="BU32" s="324" t="s">
        <v>589</v>
      </c>
      <c r="BV32" s="324" t="s">
        <v>589</v>
      </c>
      <c r="BW32" s="324" t="s">
        <v>589</v>
      </c>
      <c r="BX32" s="324" t="s">
        <v>589</v>
      </c>
      <c r="BY32" s="324" t="s">
        <v>589</v>
      </c>
      <c r="BZ32" s="324" t="s">
        <v>589</v>
      </c>
      <c r="CA32" s="324" t="s">
        <v>589</v>
      </c>
      <c r="CB32" s="324" t="s">
        <v>589</v>
      </c>
      <c r="CC32" s="324" t="s">
        <v>589</v>
      </c>
      <c r="CD32" s="324" t="s">
        <v>589</v>
      </c>
      <c r="CE32" s="324" t="s">
        <v>589</v>
      </c>
      <c r="CF32" s="324" t="s">
        <v>589</v>
      </c>
      <c r="CG32" s="324" t="s">
        <v>589</v>
      </c>
    </row>
    <row r="33" spans="1:85" ht="76.900000000000006" customHeight="1">
      <c r="A33" s="67" t="s">
        <v>541</v>
      </c>
      <c r="B33" s="236" t="s">
        <v>654</v>
      </c>
      <c r="C33" s="324" t="s">
        <v>700</v>
      </c>
      <c r="D33" s="324" t="s">
        <v>589</v>
      </c>
      <c r="E33" s="324" t="s">
        <v>589</v>
      </c>
      <c r="F33" s="324" t="s">
        <v>589</v>
      </c>
      <c r="G33" s="324" t="s">
        <v>589</v>
      </c>
      <c r="H33" s="324" t="s">
        <v>589</v>
      </c>
      <c r="I33" s="324" t="s">
        <v>589</v>
      </c>
      <c r="J33" s="324" t="s">
        <v>589</v>
      </c>
      <c r="K33" s="324" t="s">
        <v>589</v>
      </c>
      <c r="L33" s="324" t="s">
        <v>589</v>
      </c>
      <c r="M33" s="324" t="s">
        <v>589</v>
      </c>
      <c r="N33" s="324">
        <v>0</v>
      </c>
      <c r="O33" s="324">
        <v>0</v>
      </c>
      <c r="P33" s="324" t="s">
        <v>589</v>
      </c>
      <c r="Q33" s="324" t="s">
        <v>589</v>
      </c>
      <c r="R33" s="324" t="s">
        <v>589</v>
      </c>
      <c r="S33" s="324" t="s">
        <v>589</v>
      </c>
      <c r="T33" s="324" t="s">
        <v>589</v>
      </c>
      <c r="U33" s="324" t="s">
        <v>589</v>
      </c>
      <c r="V33" s="324" t="s">
        <v>589</v>
      </c>
      <c r="W33" s="324" t="s">
        <v>589</v>
      </c>
      <c r="X33" s="324" t="s">
        <v>589</v>
      </c>
      <c r="Y33" s="324" t="s">
        <v>589</v>
      </c>
      <c r="Z33" s="324" t="s">
        <v>589</v>
      </c>
      <c r="AA33" s="324" t="s">
        <v>589</v>
      </c>
      <c r="AB33" s="324" t="s">
        <v>589</v>
      </c>
      <c r="AC33" s="324" t="s">
        <v>589</v>
      </c>
      <c r="AD33" s="324" t="s">
        <v>589</v>
      </c>
      <c r="AE33" s="324" t="s">
        <v>589</v>
      </c>
      <c r="AF33" s="324" t="s">
        <v>589</v>
      </c>
      <c r="AG33" s="324" t="s">
        <v>589</v>
      </c>
      <c r="AH33" s="324" t="s">
        <v>589</v>
      </c>
      <c r="AI33" s="324" t="s">
        <v>589</v>
      </c>
      <c r="AJ33" s="324" t="s">
        <v>589</v>
      </c>
      <c r="AK33" s="324" t="s">
        <v>589</v>
      </c>
      <c r="AL33" s="324" t="s">
        <v>589</v>
      </c>
      <c r="AM33" s="324" t="s">
        <v>589</v>
      </c>
      <c r="AN33" s="324" t="s">
        <v>589</v>
      </c>
      <c r="AO33" s="324" t="s">
        <v>589</v>
      </c>
      <c r="AP33" s="324" t="s">
        <v>589</v>
      </c>
      <c r="AQ33" s="324" t="s">
        <v>589</v>
      </c>
      <c r="AR33" s="324" t="s">
        <v>589</v>
      </c>
      <c r="AS33" s="324" t="s">
        <v>589</v>
      </c>
      <c r="AT33" s="324" t="s">
        <v>589</v>
      </c>
      <c r="AU33" s="324" t="s">
        <v>589</v>
      </c>
      <c r="AV33" s="324" t="s">
        <v>589</v>
      </c>
      <c r="AW33" s="324" t="s">
        <v>589</v>
      </c>
      <c r="AX33" s="324" t="s">
        <v>589</v>
      </c>
      <c r="AY33" s="324" t="s">
        <v>589</v>
      </c>
      <c r="AZ33" s="324" t="s">
        <v>589</v>
      </c>
      <c r="BA33" s="324" t="s">
        <v>589</v>
      </c>
      <c r="BB33" s="324" t="s">
        <v>589</v>
      </c>
      <c r="BC33" s="324" t="s">
        <v>589</v>
      </c>
      <c r="BD33" s="324" t="s">
        <v>589</v>
      </c>
      <c r="BE33" s="324" t="s">
        <v>589</v>
      </c>
      <c r="BF33" s="324" t="s">
        <v>589</v>
      </c>
      <c r="BG33" s="324" t="s">
        <v>589</v>
      </c>
      <c r="BH33" s="324" t="s">
        <v>589</v>
      </c>
      <c r="BI33" s="324" t="s">
        <v>589</v>
      </c>
      <c r="BJ33" s="324" t="s">
        <v>589</v>
      </c>
      <c r="BK33" s="324" t="s">
        <v>589</v>
      </c>
      <c r="BL33" s="324" t="s">
        <v>589</v>
      </c>
      <c r="BM33" s="324" t="s">
        <v>589</v>
      </c>
      <c r="BN33" s="324" t="s">
        <v>589</v>
      </c>
      <c r="BO33" s="324" t="s">
        <v>589</v>
      </c>
      <c r="BP33" s="324" t="s">
        <v>589</v>
      </c>
      <c r="BQ33" s="324" t="s">
        <v>589</v>
      </c>
      <c r="BR33" s="324" t="s">
        <v>589</v>
      </c>
      <c r="BS33" s="324" t="s">
        <v>589</v>
      </c>
      <c r="BT33" s="324" t="s">
        <v>589</v>
      </c>
      <c r="BU33" s="324" t="s">
        <v>589</v>
      </c>
      <c r="BV33" s="324" t="s">
        <v>589</v>
      </c>
      <c r="BW33" s="324" t="s">
        <v>589</v>
      </c>
      <c r="BX33" s="324" t="s">
        <v>589</v>
      </c>
      <c r="BY33" s="324" t="s">
        <v>589</v>
      </c>
      <c r="BZ33" s="324" t="s">
        <v>589</v>
      </c>
      <c r="CA33" s="324" t="s">
        <v>589</v>
      </c>
      <c r="CB33" s="324" t="s">
        <v>589</v>
      </c>
      <c r="CC33" s="324" t="s">
        <v>589</v>
      </c>
      <c r="CD33" s="324" t="s">
        <v>589</v>
      </c>
      <c r="CE33" s="324" t="s">
        <v>589</v>
      </c>
      <c r="CF33" s="324" t="s">
        <v>589</v>
      </c>
      <c r="CG33" s="324" t="s">
        <v>589</v>
      </c>
    </row>
    <row r="34" spans="1:85" ht="58.9" customHeight="1">
      <c r="A34" s="67" t="s">
        <v>542</v>
      </c>
      <c r="B34" s="236" t="s">
        <v>655</v>
      </c>
      <c r="C34" s="324" t="s">
        <v>700</v>
      </c>
      <c r="D34" s="324" t="s">
        <v>589</v>
      </c>
      <c r="E34" s="324" t="s">
        <v>589</v>
      </c>
      <c r="F34" s="324" t="s">
        <v>589</v>
      </c>
      <c r="G34" s="324" t="s">
        <v>589</v>
      </c>
      <c r="H34" s="324" t="s">
        <v>589</v>
      </c>
      <c r="I34" s="324" t="s">
        <v>589</v>
      </c>
      <c r="J34" s="324" t="s">
        <v>589</v>
      </c>
      <c r="K34" s="324" t="s">
        <v>589</v>
      </c>
      <c r="L34" s="324" t="s">
        <v>589</v>
      </c>
      <c r="M34" s="324" t="s">
        <v>589</v>
      </c>
      <c r="N34" s="324">
        <v>0</v>
      </c>
      <c r="O34" s="324">
        <v>0</v>
      </c>
      <c r="P34" s="324" t="s">
        <v>589</v>
      </c>
      <c r="Q34" s="324" t="s">
        <v>589</v>
      </c>
      <c r="R34" s="324" t="s">
        <v>589</v>
      </c>
      <c r="S34" s="324" t="s">
        <v>589</v>
      </c>
      <c r="T34" s="324" t="s">
        <v>589</v>
      </c>
      <c r="U34" s="324" t="s">
        <v>589</v>
      </c>
      <c r="V34" s="324" t="s">
        <v>589</v>
      </c>
      <c r="W34" s="324" t="s">
        <v>589</v>
      </c>
      <c r="X34" s="324" t="s">
        <v>589</v>
      </c>
      <c r="Y34" s="324" t="s">
        <v>589</v>
      </c>
      <c r="Z34" s="324" t="s">
        <v>589</v>
      </c>
      <c r="AA34" s="324" t="s">
        <v>589</v>
      </c>
      <c r="AB34" s="324" t="s">
        <v>589</v>
      </c>
      <c r="AC34" s="324" t="s">
        <v>589</v>
      </c>
      <c r="AD34" s="324" t="s">
        <v>589</v>
      </c>
      <c r="AE34" s="324" t="s">
        <v>589</v>
      </c>
      <c r="AF34" s="324" t="s">
        <v>589</v>
      </c>
      <c r="AG34" s="324" t="s">
        <v>589</v>
      </c>
      <c r="AH34" s="324" t="s">
        <v>589</v>
      </c>
      <c r="AI34" s="324" t="s">
        <v>589</v>
      </c>
      <c r="AJ34" s="324" t="s">
        <v>589</v>
      </c>
      <c r="AK34" s="324" t="s">
        <v>589</v>
      </c>
      <c r="AL34" s="324" t="s">
        <v>589</v>
      </c>
      <c r="AM34" s="324" t="s">
        <v>589</v>
      </c>
      <c r="AN34" s="324" t="s">
        <v>589</v>
      </c>
      <c r="AO34" s="324" t="s">
        <v>589</v>
      </c>
      <c r="AP34" s="324" t="s">
        <v>589</v>
      </c>
      <c r="AQ34" s="324" t="s">
        <v>589</v>
      </c>
      <c r="AR34" s="324" t="s">
        <v>589</v>
      </c>
      <c r="AS34" s="324" t="s">
        <v>589</v>
      </c>
      <c r="AT34" s="324" t="s">
        <v>589</v>
      </c>
      <c r="AU34" s="324" t="s">
        <v>589</v>
      </c>
      <c r="AV34" s="324" t="s">
        <v>589</v>
      </c>
      <c r="AW34" s="324" t="s">
        <v>589</v>
      </c>
      <c r="AX34" s="324" t="s">
        <v>589</v>
      </c>
      <c r="AY34" s="324" t="s">
        <v>589</v>
      </c>
      <c r="AZ34" s="324" t="s">
        <v>589</v>
      </c>
      <c r="BA34" s="324" t="s">
        <v>589</v>
      </c>
      <c r="BB34" s="324" t="s">
        <v>589</v>
      </c>
      <c r="BC34" s="324" t="s">
        <v>589</v>
      </c>
      <c r="BD34" s="324" t="s">
        <v>589</v>
      </c>
      <c r="BE34" s="324" t="s">
        <v>589</v>
      </c>
      <c r="BF34" s="324" t="s">
        <v>589</v>
      </c>
      <c r="BG34" s="324" t="s">
        <v>589</v>
      </c>
      <c r="BH34" s="324" t="s">
        <v>589</v>
      </c>
      <c r="BI34" s="324" t="s">
        <v>589</v>
      </c>
      <c r="BJ34" s="324" t="s">
        <v>589</v>
      </c>
      <c r="BK34" s="324" t="s">
        <v>589</v>
      </c>
      <c r="BL34" s="324" t="s">
        <v>589</v>
      </c>
      <c r="BM34" s="324" t="s">
        <v>589</v>
      </c>
      <c r="BN34" s="324" t="s">
        <v>589</v>
      </c>
      <c r="BO34" s="324" t="s">
        <v>589</v>
      </c>
      <c r="BP34" s="324" t="s">
        <v>589</v>
      </c>
      <c r="BQ34" s="324" t="s">
        <v>589</v>
      </c>
      <c r="BR34" s="324" t="s">
        <v>589</v>
      </c>
      <c r="BS34" s="324" t="s">
        <v>589</v>
      </c>
      <c r="BT34" s="324" t="s">
        <v>589</v>
      </c>
      <c r="BU34" s="324" t="s">
        <v>589</v>
      </c>
      <c r="BV34" s="324" t="s">
        <v>589</v>
      </c>
      <c r="BW34" s="324" t="s">
        <v>589</v>
      </c>
      <c r="BX34" s="324" t="s">
        <v>589</v>
      </c>
      <c r="BY34" s="324" t="s">
        <v>589</v>
      </c>
      <c r="BZ34" s="324" t="s">
        <v>589</v>
      </c>
      <c r="CA34" s="324" t="s">
        <v>589</v>
      </c>
      <c r="CB34" s="324" t="s">
        <v>589</v>
      </c>
      <c r="CC34" s="324" t="s">
        <v>589</v>
      </c>
      <c r="CD34" s="324" t="s">
        <v>589</v>
      </c>
      <c r="CE34" s="324" t="s">
        <v>589</v>
      </c>
      <c r="CF34" s="324" t="s">
        <v>589</v>
      </c>
      <c r="CG34" s="324" t="s">
        <v>589</v>
      </c>
    </row>
    <row r="35" spans="1:85" ht="68.45" customHeight="1">
      <c r="A35" s="67" t="s">
        <v>516</v>
      </c>
      <c r="B35" s="236" t="s">
        <v>656</v>
      </c>
      <c r="C35" s="324" t="s">
        <v>700</v>
      </c>
      <c r="D35" s="324" t="s">
        <v>589</v>
      </c>
      <c r="E35" s="324" t="s">
        <v>589</v>
      </c>
      <c r="F35" s="324" t="s">
        <v>589</v>
      </c>
      <c r="G35" s="324" t="s">
        <v>589</v>
      </c>
      <c r="H35" s="324" t="s">
        <v>589</v>
      </c>
      <c r="I35" s="324" t="s">
        <v>589</v>
      </c>
      <c r="J35" s="324" t="s">
        <v>589</v>
      </c>
      <c r="K35" s="324" t="s">
        <v>589</v>
      </c>
      <c r="L35" s="324" t="s">
        <v>589</v>
      </c>
      <c r="M35" s="324" t="s">
        <v>589</v>
      </c>
      <c r="N35" s="324">
        <v>0</v>
      </c>
      <c r="O35" s="324">
        <v>0</v>
      </c>
      <c r="P35" s="324" t="s">
        <v>589</v>
      </c>
      <c r="Q35" s="324" t="s">
        <v>589</v>
      </c>
      <c r="R35" s="324" t="s">
        <v>589</v>
      </c>
      <c r="S35" s="324" t="s">
        <v>589</v>
      </c>
      <c r="T35" s="324" t="s">
        <v>589</v>
      </c>
      <c r="U35" s="324" t="s">
        <v>589</v>
      </c>
      <c r="V35" s="324" t="s">
        <v>589</v>
      </c>
      <c r="W35" s="324" t="s">
        <v>589</v>
      </c>
      <c r="X35" s="324" t="s">
        <v>589</v>
      </c>
      <c r="Y35" s="324" t="s">
        <v>589</v>
      </c>
      <c r="Z35" s="324" t="s">
        <v>589</v>
      </c>
      <c r="AA35" s="324" t="s">
        <v>589</v>
      </c>
      <c r="AB35" s="324" t="s">
        <v>589</v>
      </c>
      <c r="AC35" s="324" t="s">
        <v>589</v>
      </c>
      <c r="AD35" s="324" t="s">
        <v>589</v>
      </c>
      <c r="AE35" s="324" t="s">
        <v>589</v>
      </c>
      <c r="AF35" s="324" t="s">
        <v>589</v>
      </c>
      <c r="AG35" s="324" t="s">
        <v>589</v>
      </c>
      <c r="AH35" s="324" t="s">
        <v>589</v>
      </c>
      <c r="AI35" s="324" t="s">
        <v>589</v>
      </c>
      <c r="AJ35" s="324" t="s">
        <v>589</v>
      </c>
      <c r="AK35" s="324" t="s">
        <v>589</v>
      </c>
      <c r="AL35" s="324" t="s">
        <v>589</v>
      </c>
      <c r="AM35" s="324" t="s">
        <v>589</v>
      </c>
      <c r="AN35" s="324" t="s">
        <v>589</v>
      </c>
      <c r="AO35" s="324" t="s">
        <v>589</v>
      </c>
      <c r="AP35" s="324" t="s">
        <v>589</v>
      </c>
      <c r="AQ35" s="324" t="s">
        <v>589</v>
      </c>
      <c r="AR35" s="324" t="s">
        <v>589</v>
      </c>
      <c r="AS35" s="324" t="s">
        <v>589</v>
      </c>
      <c r="AT35" s="324" t="s">
        <v>589</v>
      </c>
      <c r="AU35" s="324" t="s">
        <v>589</v>
      </c>
      <c r="AV35" s="324" t="s">
        <v>589</v>
      </c>
      <c r="AW35" s="324" t="s">
        <v>589</v>
      </c>
      <c r="AX35" s="324" t="s">
        <v>589</v>
      </c>
      <c r="AY35" s="324" t="s">
        <v>589</v>
      </c>
      <c r="AZ35" s="324" t="s">
        <v>589</v>
      </c>
      <c r="BA35" s="324" t="s">
        <v>589</v>
      </c>
      <c r="BB35" s="324" t="s">
        <v>589</v>
      </c>
      <c r="BC35" s="324" t="s">
        <v>589</v>
      </c>
      <c r="BD35" s="324" t="s">
        <v>589</v>
      </c>
      <c r="BE35" s="324" t="s">
        <v>589</v>
      </c>
      <c r="BF35" s="324" t="s">
        <v>589</v>
      </c>
      <c r="BG35" s="324" t="s">
        <v>589</v>
      </c>
      <c r="BH35" s="324" t="s">
        <v>589</v>
      </c>
      <c r="BI35" s="324" t="s">
        <v>589</v>
      </c>
      <c r="BJ35" s="324" t="s">
        <v>589</v>
      </c>
      <c r="BK35" s="324" t="s">
        <v>589</v>
      </c>
      <c r="BL35" s="324" t="s">
        <v>589</v>
      </c>
      <c r="BM35" s="324" t="s">
        <v>589</v>
      </c>
      <c r="BN35" s="324" t="s">
        <v>589</v>
      </c>
      <c r="BO35" s="324" t="s">
        <v>589</v>
      </c>
      <c r="BP35" s="324" t="s">
        <v>589</v>
      </c>
      <c r="BQ35" s="324" t="s">
        <v>589</v>
      </c>
      <c r="BR35" s="324" t="s">
        <v>589</v>
      </c>
      <c r="BS35" s="324" t="s">
        <v>589</v>
      </c>
      <c r="BT35" s="324" t="s">
        <v>589</v>
      </c>
      <c r="BU35" s="324" t="s">
        <v>589</v>
      </c>
      <c r="BV35" s="324" t="s">
        <v>589</v>
      </c>
      <c r="BW35" s="324" t="s">
        <v>589</v>
      </c>
      <c r="BX35" s="324" t="s">
        <v>589</v>
      </c>
      <c r="BY35" s="324" t="s">
        <v>589</v>
      </c>
      <c r="BZ35" s="324" t="s">
        <v>589</v>
      </c>
      <c r="CA35" s="324" t="s">
        <v>589</v>
      </c>
      <c r="CB35" s="324" t="s">
        <v>589</v>
      </c>
      <c r="CC35" s="324" t="s">
        <v>589</v>
      </c>
      <c r="CD35" s="324" t="s">
        <v>589</v>
      </c>
      <c r="CE35" s="324" t="s">
        <v>589</v>
      </c>
      <c r="CF35" s="324" t="s">
        <v>589</v>
      </c>
      <c r="CG35" s="324" t="s">
        <v>589</v>
      </c>
    </row>
    <row r="36" spans="1:85" ht="54.6" customHeight="1">
      <c r="A36" s="67" t="s">
        <v>545</v>
      </c>
      <c r="B36" s="236" t="s">
        <v>657</v>
      </c>
      <c r="C36" s="324" t="s">
        <v>700</v>
      </c>
      <c r="D36" s="324" t="s">
        <v>589</v>
      </c>
      <c r="E36" s="324" t="s">
        <v>589</v>
      </c>
      <c r="F36" s="324" t="s">
        <v>589</v>
      </c>
      <c r="G36" s="324" t="s">
        <v>589</v>
      </c>
      <c r="H36" s="324" t="s">
        <v>589</v>
      </c>
      <c r="I36" s="324" t="s">
        <v>589</v>
      </c>
      <c r="J36" s="324" t="s">
        <v>589</v>
      </c>
      <c r="K36" s="324" t="s">
        <v>589</v>
      </c>
      <c r="L36" s="324" t="s">
        <v>589</v>
      </c>
      <c r="M36" s="324" t="s">
        <v>589</v>
      </c>
      <c r="N36" s="324">
        <v>0</v>
      </c>
      <c r="O36" s="324">
        <v>0</v>
      </c>
      <c r="P36" s="324" t="s">
        <v>589</v>
      </c>
      <c r="Q36" s="324" t="s">
        <v>589</v>
      </c>
      <c r="R36" s="324" t="s">
        <v>589</v>
      </c>
      <c r="S36" s="324" t="s">
        <v>589</v>
      </c>
      <c r="T36" s="324" t="s">
        <v>589</v>
      </c>
      <c r="U36" s="324" t="s">
        <v>589</v>
      </c>
      <c r="V36" s="324" t="s">
        <v>589</v>
      </c>
      <c r="W36" s="324" t="s">
        <v>589</v>
      </c>
      <c r="X36" s="324" t="s">
        <v>589</v>
      </c>
      <c r="Y36" s="324" t="s">
        <v>589</v>
      </c>
      <c r="Z36" s="324" t="s">
        <v>589</v>
      </c>
      <c r="AA36" s="324" t="s">
        <v>589</v>
      </c>
      <c r="AB36" s="324" t="s">
        <v>589</v>
      </c>
      <c r="AC36" s="324" t="s">
        <v>589</v>
      </c>
      <c r="AD36" s="324" t="s">
        <v>589</v>
      </c>
      <c r="AE36" s="324" t="s">
        <v>589</v>
      </c>
      <c r="AF36" s="324" t="s">
        <v>589</v>
      </c>
      <c r="AG36" s="324" t="s">
        <v>589</v>
      </c>
      <c r="AH36" s="324" t="s">
        <v>589</v>
      </c>
      <c r="AI36" s="324" t="s">
        <v>589</v>
      </c>
      <c r="AJ36" s="324" t="s">
        <v>589</v>
      </c>
      <c r="AK36" s="324" t="s">
        <v>589</v>
      </c>
      <c r="AL36" s="324" t="s">
        <v>589</v>
      </c>
      <c r="AM36" s="324" t="s">
        <v>589</v>
      </c>
      <c r="AN36" s="324" t="s">
        <v>589</v>
      </c>
      <c r="AO36" s="324" t="s">
        <v>589</v>
      </c>
      <c r="AP36" s="324" t="s">
        <v>589</v>
      </c>
      <c r="AQ36" s="324" t="s">
        <v>589</v>
      </c>
      <c r="AR36" s="324" t="s">
        <v>589</v>
      </c>
      <c r="AS36" s="324" t="s">
        <v>589</v>
      </c>
      <c r="AT36" s="324" t="s">
        <v>589</v>
      </c>
      <c r="AU36" s="324" t="s">
        <v>589</v>
      </c>
      <c r="AV36" s="324" t="s">
        <v>589</v>
      </c>
      <c r="AW36" s="324" t="s">
        <v>589</v>
      </c>
      <c r="AX36" s="324" t="s">
        <v>589</v>
      </c>
      <c r="AY36" s="324" t="s">
        <v>589</v>
      </c>
      <c r="AZ36" s="324" t="s">
        <v>589</v>
      </c>
      <c r="BA36" s="324" t="s">
        <v>589</v>
      </c>
      <c r="BB36" s="324" t="s">
        <v>589</v>
      </c>
      <c r="BC36" s="324" t="s">
        <v>589</v>
      </c>
      <c r="BD36" s="324" t="s">
        <v>589</v>
      </c>
      <c r="BE36" s="324" t="s">
        <v>589</v>
      </c>
      <c r="BF36" s="324" t="s">
        <v>589</v>
      </c>
      <c r="BG36" s="324" t="s">
        <v>589</v>
      </c>
      <c r="BH36" s="324" t="s">
        <v>589</v>
      </c>
      <c r="BI36" s="324" t="s">
        <v>589</v>
      </c>
      <c r="BJ36" s="324" t="s">
        <v>589</v>
      </c>
      <c r="BK36" s="324" t="s">
        <v>589</v>
      </c>
      <c r="BL36" s="324" t="s">
        <v>589</v>
      </c>
      <c r="BM36" s="324" t="s">
        <v>589</v>
      </c>
      <c r="BN36" s="324" t="s">
        <v>589</v>
      </c>
      <c r="BO36" s="324" t="s">
        <v>589</v>
      </c>
      <c r="BP36" s="324" t="s">
        <v>589</v>
      </c>
      <c r="BQ36" s="324" t="s">
        <v>589</v>
      </c>
      <c r="BR36" s="324" t="s">
        <v>589</v>
      </c>
      <c r="BS36" s="324" t="s">
        <v>589</v>
      </c>
      <c r="BT36" s="324" t="s">
        <v>589</v>
      </c>
      <c r="BU36" s="324" t="s">
        <v>589</v>
      </c>
      <c r="BV36" s="324" t="s">
        <v>589</v>
      </c>
      <c r="BW36" s="324" t="s">
        <v>589</v>
      </c>
      <c r="BX36" s="324" t="s">
        <v>589</v>
      </c>
      <c r="BY36" s="324" t="s">
        <v>589</v>
      </c>
      <c r="BZ36" s="324" t="s">
        <v>589</v>
      </c>
      <c r="CA36" s="324" t="s">
        <v>589</v>
      </c>
      <c r="CB36" s="324" t="s">
        <v>589</v>
      </c>
      <c r="CC36" s="324" t="s">
        <v>589</v>
      </c>
      <c r="CD36" s="324" t="s">
        <v>589</v>
      </c>
      <c r="CE36" s="324" t="s">
        <v>589</v>
      </c>
      <c r="CF36" s="324" t="s">
        <v>589</v>
      </c>
      <c r="CG36" s="324" t="s">
        <v>589</v>
      </c>
    </row>
    <row r="37" spans="1:85" ht="142.15" customHeight="1">
      <c r="A37" s="67" t="s">
        <v>545</v>
      </c>
      <c r="B37" s="236" t="s">
        <v>658</v>
      </c>
      <c r="C37" s="324" t="s">
        <v>700</v>
      </c>
      <c r="D37" s="324" t="s">
        <v>589</v>
      </c>
      <c r="E37" s="324" t="s">
        <v>589</v>
      </c>
      <c r="F37" s="324" t="s">
        <v>589</v>
      </c>
      <c r="G37" s="324" t="s">
        <v>589</v>
      </c>
      <c r="H37" s="324" t="s">
        <v>589</v>
      </c>
      <c r="I37" s="324" t="s">
        <v>589</v>
      </c>
      <c r="J37" s="324" t="s">
        <v>589</v>
      </c>
      <c r="K37" s="324" t="s">
        <v>589</v>
      </c>
      <c r="L37" s="324" t="s">
        <v>589</v>
      </c>
      <c r="M37" s="324" t="s">
        <v>589</v>
      </c>
      <c r="N37" s="324">
        <v>0</v>
      </c>
      <c r="O37" s="324">
        <v>0</v>
      </c>
      <c r="P37" s="324" t="s">
        <v>589</v>
      </c>
      <c r="Q37" s="324" t="s">
        <v>589</v>
      </c>
      <c r="R37" s="324" t="s">
        <v>589</v>
      </c>
      <c r="S37" s="324" t="s">
        <v>589</v>
      </c>
      <c r="T37" s="324" t="s">
        <v>589</v>
      </c>
      <c r="U37" s="324" t="s">
        <v>589</v>
      </c>
      <c r="V37" s="324" t="s">
        <v>589</v>
      </c>
      <c r="W37" s="324" t="s">
        <v>589</v>
      </c>
      <c r="X37" s="324" t="s">
        <v>589</v>
      </c>
      <c r="Y37" s="324" t="s">
        <v>589</v>
      </c>
      <c r="Z37" s="324" t="s">
        <v>589</v>
      </c>
      <c r="AA37" s="324" t="s">
        <v>589</v>
      </c>
      <c r="AB37" s="324" t="s">
        <v>589</v>
      </c>
      <c r="AC37" s="324" t="s">
        <v>589</v>
      </c>
      <c r="AD37" s="324" t="s">
        <v>589</v>
      </c>
      <c r="AE37" s="324" t="s">
        <v>589</v>
      </c>
      <c r="AF37" s="324" t="s">
        <v>589</v>
      </c>
      <c r="AG37" s="324" t="s">
        <v>589</v>
      </c>
      <c r="AH37" s="324" t="s">
        <v>589</v>
      </c>
      <c r="AI37" s="324" t="s">
        <v>589</v>
      </c>
      <c r="AJ37" s="324" t="s">
        <v>589</v>
      </c>
      <c r="AK37" s="324" t="s">
        <v>589</v>
      </c>
      <c r="AL37" s="324" t="s">
        <v>589</v>
      </c>
      <c r="AM37" s="324" t="s">
        <v>589</v>
      </c>
      <c r="AN37" s="324" t="s">
        <v>589</v>
      </c>
      <c r="AO37" s="324" t="s">
        <v>589</v>
      </c>
      <c r="AP37" s="324" t="s">
        <v>589</v>
      </c>
      <c r="AQ37" s="324" t="s">
        <v>589</v>
      </c>
      <c r="AR37" s="324" t="s">
        <v>589</v>
      </c>
      <c r="AS37" s="324" t="s">
        <v>589</v>
      </c>
      <c r="AT37" s="324" t="s">
        <v>589</v>
      </c>
      <c r="AU37" s="324" t="s">
        <v>589</v>
      </c>
      <c r="AV37" s="324" t="s">
        <v>589</v>
      </c>
      <c r="AW37" s="324" t="s">
        <v>589</v>
      </c>
      <c r="AX37" s="324" t="s">
        <v>589</v>
      </c>
      <c r="AY37" s="324" t="s">
        <v>589</v>
      </c>
      <c r="AZ37" s="324" t="s">
        <v>589</v>
      </c>
      <c r="BA37" s="324" t="s">
        <v>589</v>
      </c>
      <c r="BB37" s="324" t="s">
        <v>589</v>
      </c>
      <c r="BC37" s="324" t="s">
        <v>589</v>
      </c>
      <c r="BD37" s="324" t="s">
        <v>589</v>
      </c>
      <c r="BE37" s="324" t="s">
        <v>589</v>
      </c>
      <c r="BF37" s="324" t="s">
        <v>589</v>
      </c>
      <c r="BG37" s="324" t="s">
        <v>589</v>
      </c>
      <c r="BH37" s="324" t="s">
        <v>589</v>
      </c>
      <c r="BI37" s="324" t="s">
        <v>589</v>
      </c>
      <c r="BJ37" s="324" t="s">
        <v>589</v>
      </c>
      <c r="BK37" s="324" t="s">
        <v>589</v>
      </c>
      <c r="BL37" s="324" t="s">
        <v>589</v>
      </c>
      <c r="BM37" s="324" t="s">
        <v>589</v>
      </c>
      <c r="BN37" s="324" t="s">
        <v>589</v>
      </c>
      <c r="BO37" s="324" t="s">
        <v>589</v>
      </c>
      <c r="BP37" s="324" t="s">
        <v>589</v>
      </c>
      <c r="BQ37" s="324" t="s">
        <v>589</v>
      </c>
      <c r="BR37" s="324" t="s">
        <v>589</v>
      </c>
      <c r="BS37" s="324" t="s">
        <v>589</v>
      </c>
      <c r="BT37" s="324" t="s">
        <v>589</v>
      </c>
      <c r="BU37" s="324" t="s">
        <v>589</v>
      </c>
      <c r="BV37" s="324" t="s">
        <v>589</v>
      </c>
      <c r="BW37" s="324" t="s">
        <v>589</v>
      </c>
      <c r="BX37" s="324" t="s">
        <v>589</v>
      </c>
      <c r="BY37" s="324" t="s">
        <v>589</v>
      </c>
      <c r="BZ37" s="324" t="s">
        <v>589</v>
      </c>
      <c r="CA37" s="324" t="s">
        <v>589</v>
      </c>
      <c r="CB37" s="324" t="s">
        <v>589</v>
      </c>
      <c r="CC37" s="324" t="s">
        <v>589</v>
      </c>
      <c r="CD37" s="324" t="s">
        <v>589</v>
      </c>
      <c r="CE37" s="324" t="s">
        <v>589</v>
      </c>
      <c r="CF37" s="324" t="s">
        <v>589</v>
      </c>
      <c r="CG37" s="324" t="s">
        <v>589</v>
      </c>
    </row>
    <row r="38" spans="1:85" ht="119.45" customHeight="1">
      <c r="A38" s="67" t="s">
        <v>545</v>
      </c>
      <c r="B38" s="236" t="s">
        <v>659</v>
      </c>
      <c r="C38" s="324" t="s">
        <v>700</v>
      </c>
      <c r="D38" s="324" t="s">
        <v>589</v>
      </c>
      <c r="E38" s="324" t="s">
        <v>589</v>
      </c>
      <c r="F38" s="324" t="s">
        <v>589</v>
      </c>
      <c r="G38" s="324" t="s">
        <v>589</v>
      </c>
      <c r="H38" s="324" t="s">
        <v>589</v>
      </c>
      <c r="I38" s="324" t="s">
        <v>589</v>
      </c>
      <c r="J38" s="324" t="s">
        <v>589</v>
      </c>
      <c r="K38" s="324" t="s">
        <v>589</v>
      </c>
      <c r="L38" s="324" t="s">
        <v>589</v>
      </c>
      <c r="M38" s="324" t="s">
        <v>589</v>
      </c>
      <c r="N38" s="324">
        <v>0</v>
      </c>
      <c r="O38" s="324">
        <v>0</v>
      </c>
      <c r="P38" s="324" t="s">
        <v>589</v>
      </c>
      <c r="Q38" s="324" t="s">
        <v>589</v>
      </c>
      <c r="R38" s="324" t="s">
        <v>589</v>
      </c>
      <c r="S38" s="324" t="s">
        <v>589</v>
      </c>
      <c r="T38" s="324" t="s">
        <v>589</v>
      </c>
      <c r="U38" s="324" t="s">
        <v>589</v>
      </c>
      <c r="V38" s="324" t="s">
        <v>589</v>
      </c>
      <c r="W38" s="324" t="s">
        <v>589</v>
      </c>
      <c r="X38" s="324" t="s">
        <v>589</v>
      </c>
      <c r="Y38" s="324" t="s">
        <v>589</v>
      </c>
      <c r="Z38" s="324" t="s">
        <v>589</v>
      </c>
      <c r="AA38" s="324" t="s">
        <v>589</v>
      </c>
      <c r="AB38" s="324" t="s">
        <v>589</v>
      </c>
      <c r="AC38" s="324" t="s">
        <v>589</v>
      </c>
      <c r="AD38" s="324" t="s">
        <v>589</v>
      </c>
      <c r="AE38" s="324" t="s">
        <v>589</v>
      </c>
      <c r="AF38" s="324" t="s">
        <v>589</v>
      </c>
      <c r="AG38" s="324" t="s">
        <v>589</v>
      </c>
      <c r="AH38" s="324" t="s">
        <v>589</v>
      </c>
      <c r="AI38" s="324" t="s">
        <v>589</v>
      </c>
      <c r="AJ38" s="324" t="s">
        <v>589</v>
      </c>
      <c r="AK38" s="324" t="s">
        <v>589</v>
      </c>
      <c r="AL38" s="324" t="s">
        <v>589</v>
      </c>
      <c r="AM38" s="324" t="s">
        <v>589</v>
      </c>
      <c r="AN38" s="324" t="s">
        <v>589</v>
      </c>
      <c r="AO38" s="324" t="s">
        <v>589</v>
      </c>
      <c r="AP38" s="324" t="s">
        <v>589</v>
      </c>
      <c r="AQ38" s="324" t="s">
        <v>589</v>
      </c>
      <c r="AR38" s="324" t="s">
        <v>589</v>
      </c>
      <c r="AS38" s="324" t="s">
        <v>589</v>
      </c>
      <c r="AT38" s="324" t="s">
        <v>589</v>
      </c>
      <c r="AU38" s="324" t="s">
        <v>589</v>
      </c>
      <c r="AV38" s="324" t="s">
        <v>589</v>
      </c>
      <c r="AW38" s="324" t="s">
        <v>589</v>
      </c>
      <c r="AX38" s="324" t="s">
        <v>589</v>
      </c>
      <c r="AY38" s="324" t="s">
        <v>589</v>
      </c>
      <c r="AZ38" s="324" t="s">
        <v>589</v>
      </c>
      <c r="BA38" s="324" t="s">
        <v>589</v>
      </c>
      <c r="BB38" s="324" t="s">
        <v>589</v>
      </c>
      <c r="BC38" s="324" t="s">
        <v>589</v>
      </c>
      <c r="BD38" s="324" t="s">
        <v>589</v>
      </c>
      <c r="BE38" s="324" t="s">
        <v>589</v>
      </c>
      <c r="BF38" s="324" t="s">
        <v>589</v>
      </c>
      <c r="BG38" s="324" t="s">
        <v>589</v>
      </c>
      <c r="BH38" s="324" t="s">
        <v>589</v>
      </c>
      <c r="BI38" s="324" t="s">
        <v>589</v>
      </c>
      <c r="BJ38" s="324" t="s">
        <v>589</v>
      </c>
      <c r="BK38" s="324" t="s">
        <v>589</v>
      </c>
      <c r="BL38" s="324" t="s">
        <v>589</v>
      </c>
      <c r="BM38" s="324" t="s">
        <v>589</v>
      </c>
      <c r="BN38" s="324" t="s">
        <v>589</v>
      </c>
      <c r="BO38" s="324" t="s">
        <v>589</v>
      </c>
      <c r="BP38" s="324" t="s">
        <v>589</v>
      </c>
      <c r="BQ38" s="324" t="s">
        <v>589</v>
      </c>
      <c r="BR38" s="324" t="s">
        <v>589</v>
      </c>
      <c r="BS38" s="324" t="s">
        <v>589</v>
      </c>
      <c r="BT38" s="324" t="s">
        <v>589</v>
      </c>
      <c r="BU38" s="324" t="s">
        <v>589</v>
      </c>
      <c r="BV38" s="324" t="s">
        <v>589</v>
      </c>
      <c r="BW38" s="324" t="s">
        <v>589</v>
      </c>
      <c r="BX38" s="324" t="s">
        <v>589</v>
      </c>
      <c r="BY38" s="324" t="s">
        <v>589</v>
      </c>
      <c r="BZ38" s="324" t="s">
        <v>589</v>
      </c>
      <c r="CA38" s="324" t="s">
        <v>589</v>
      </c>
      <c r="CB38" s="324" t="s">
        <v>589</v>
      </c>
      <c r="CC38" s="324" t="s">
        <v>589</v>
      </c>
      <c r="CD38" s="324" t="s">
        <v>589</v>
      </c>
      <c r="CE38" s="324" t="s">
        <v>589</v>
      </c>
      <c r="CF38" s="324" t="s">
        <v>589</v>
      </c>
      <c r="CG38" s="324" t="s">
        <v>589</v>
      </c>
    </row>
    <row r="39" spans="1:85" ht="130.9" customHeight="1">
      <c r="A39" s="67" t="s">
        <v>545</v>
      </c>
      <c r="B39" s="236" t="s">
        <v>660</v>
      </c>
      <c r="C39" s="324" t="s">
        <v>700</v>
      </c>
      <c r="D39" s="324" t="s">
        <v>589</v>
      </c>
      <c r="E39" s="324" t="s">
        <v>589</v>
      </c>
      <c r="F39" s="324" t="s">
        <v>589</v>
      </c>
      <c r="G39" s="324" t="s">
        <v>589</v>
      </c>
      <c r="H39" s="324" t="s">
        <v>589</v>
      </c>
      <c r="I39" s="324" t="s">
        <v>589</v>
      </c>
      <c r="J39" s="324" t="s">
        <v>589</v>
      </c>
      <c r="K39" s="324" t="s">
        <v>589</v>
      </c>
      <c r="L39" s="324" t="s">
        <v>589</v>
      </c>
      <c r="M39" s="324" t="s">
        <v>589</v>
      </c>
      <c r="N39" s="324">
        <v>0</v>
      </c>
      <c r="O39" s="324">
        <v>0</v>
      </c>
      <c r="P39" s="324" t="s">
        <v>589</v>
      </c>
      <c r="Q39" s="324" t="s">
        <v>589</v>
      </c>
      <c r="R39" s="324" t="s">
        <v>589</v>
      </c>
      <c r="S39" s="324" t="s">
        <v>589</v>
      </c>
      <c r="T39" s="324" t="s">
        <v>589</v>
      </c>
      <c r="U39" s="324" t="s">
        <v>589</v>
      </c>
      <c r="V39" s="324" t="s">
        <v>589</v>
      </c>
      <c r="W39" s="324" t="s">
        <v>589</v>
      </c>
      <c r="X39" s="324" t="s">
        <v>589</v>
      </c>
      <c r="Y39" s="324" t="s">
        <v>589</v>
      </c>
      <c r="Z39" s="324" t="s">
        <v>589</v>
      </c>
      <c r="AA39" s="324" t="s">
        <v>589</v>
      </c>
      <c r="AB39" s="324" t="s">
        <v>589</v>
      </c>
      <c r="AC39" s="324" t="s">
        <v>589</v>
      </c>
      <c r="AD39" s="324" t="s">
        <v>589</v>
      </c>
      <c r="AE39" s="324" t="s">
        <v>589</v>
      </c>
      <c r="AF39" s="324" t="s">
        <v>589</v>
      </c>
      <c r="AG39" s="324" t="s">
        <v>589</v>
      </c>
      <c r="AH39" s="324" t="s">
        <v>589</v>
      </c>
      <c r="AI39" s="324" t="s">
        <v>589</v>
      </c>
      <c r="AJ39" s="324" t="s">
        <v>589</v>
      </c>
      <c r="AK39" s="324" t="s">
        <v>589</v>
      </c>
      <c r="AL39" s="324" t="s">
        <v>589</v>
      </c>
      <c r="AM39" s="324" t="s">
        <v>589</v>
      </c>
      <c r="AN39" s="324" t="s">
        <v>589</v>
      </c>
      <c r="AO39" s="324" t="s">
        <v>589</v>
      </c>
      <c r="AP39" s="324" t="s">
        <v>589</v>
      </c>
      <c r="AQ39" s="324" t="s">
        <v>589</v>
      </c>
      <c r="AR39" s="324" t="s">
        <v>589</v>
      </c>
      <c r="AS39" s="324" t="s">
        <v>589</v>
      </c>
      <c r="AT39" s="324" t="s">
        <v>589</v>
      </c>
      <c r="AU39" s="324" t="s">
        <v>589</v>
      </c>
      <c r="AV39" s="324" t="s">
        <v>589</v>
      </c>
      <c r="AW39" s="324" t="s">
        <v>589</v>
      </c>
      <c r="AX39" s="324" t="s">
        <v>589</v>
      </c>
      <c r="AY39" s="324" t="s">
        <v>589</v>
      </c>
      <c r="AZ39" s="324" t="s">
        <v>589</v>
      </c>
      <c r="BA39" s="324" t="s">
        <v>589</v>
      </c>
      <c r="BB39" s="324" t="s">
        <v>589</v>
      </c>
      <c r="BC39" s="324" t="s">
        <v>589</v>
      </c>
      <c r="BD39" s="324" t="s">
        <v>589</v>
      </c>
      <c r="BE39" s="324" t="s">
        <v>589</v>
      </c>
      <c r="BF39" s="324" t="s">
        <v>589</v>
      </c>
      <c r="BG39" s="324" t="s">
        <v>589</v>
      </c>
      <c r="BH39" s="324" t="s">
        <v>589</v>
      </c>
      <c r="BI39" s="324" t="s">
        <v>589</v>
      </c>
      <c r="BJ39" s="324" t="s">
        <v>589</v>
      </c>
      <c r="BK39" s="324" t="s">
        <v>589</v>
      </c>
      <c r="BL39" s="324" t="s">
        <v>589</v>
      </c>
      <c r="BM39" s="324" t="s">
        <v>589</v>
      </c>
      <c r="BN39" s="324" t="s">
        <v>589</v>
      </c>
      <c r="BO39" s="324" t="s">
        <v>589</v>
      </c>
      <c r="BP39" s="324" t="s">
        <v>589</v>
      </c>
      <c r="BQ39" s="324" t="s">
        <v>589</v>
      </c>
      <c r="BR39" s="324" t="s">
        <v>589</v>
      </c>
      <c r="BS39" s="324" t="s">
        <v>589</v>
      </c>
      <c r="BT39" s="324" t="s">
        <v>589</v>
      </c>
      <c r="BU39" s="324" t="s">
        <v>589</v>
      </c>
      <c r="BV39" s="324" t="s">
        <v>589</v>
      </c>
      <c r="BW39" s="324" t="s">
        <v>589</v>
      </c>
      <c r="BX39" s="324" t="s">
        <v>589</v>
      </c>
      <c r="BY39" s="324" t="s">
        <v>589</v>
      </c>
      <c r="BZ39" s="324" t="s">
        <v>589</v>
      </c>
      <c r="CA39" s="324" t="s">
        <v>589</v>
      </c>
      <c r="CB39" s="324" t="s">
        <v>589</v>
      </c>
      <c r="CC39" s="324" t="s">
        <v>589</v>
      </c>
      <c r="CD39" s="324" t="s">
        <v>589</v>
      </c>
      <c r="CE39" s="324" t="s">
        <v>589</v>
      </c>
      <c r="CF39" s="324" t="s">
        <v>589</v>
      </c>
      <c r="CG39" s="324" t="s">
        <v>589</v>
      </c>
    </row>
    <row r="40" spans="1:85" ht="55.15" customHeight="1">
      <c r="A40" s="67" t="s">
        <v>546</v>
      </c>
      <c r="B40" s="236" t="s">
        <v>657</v>
      </c>
      <c r="C40" s="324" t="s">
        <v>700</v>
      </c>
      <c r="D40" s="324" t="s">
        <v>589</v>
      </c>
      <c r="E40" s="324" t="s">
        <v>589</v>
      </c>
      <c r="F40" s="324" t="s">
        <v>589</v>
      </c>
      <c r="G40" s="324" t="s">
        <v>589</v>
      </c>
      <c r="H40" s="324" t="s">
        <v>589</v>
      </c>
      <c r="I40" s="324" t="s">
        <v>589</v>
      </c>
      <c r="J40" s="324" t="s">
        <v>589</v>
      </c>
      <c r="K40" s="324" t="s">
        <v>589</v>
      </c>
      <c r="L40" s="324" t="s">
        <v>589</v>
      </c>
      <c r="M40" s="324" t="s">
        <v>589</v>
      </c>
      <c r="N40" s="324">
        <v>0</v>
      </c>
      <c r="O40" s="324">
        <v>0</v>
      </c>
      <c r="P40" s="324" t="s">
        <v>589</v>
      </c>
      <c r="Q40" s="324" t="s">
        <v>589</v>
      </c>
      <c r="R40" s="324" t="s">
        <v>589</v>
      </c>
      <c r="S40" s="324" t="s">
        <v>589</v>
      </c>
      <c r="T40" s="324" t="s">
        <v>589</v>
      </c>
      <c r="U40" s="324" t="s">
        <v>589</v>
      </c>
      <c r="V40" s="324" t="s">
        <v>589</v>
      </c>
      <c r="W40" s="324" t="s">
        <v>589</v>
      </c>
      <c r="X40" s="324" t="s">
        <v>589</v>
      </c>
      <c r="Y40" s="324" t="s">
        <v>589</v>
      </c>
      <c r="Z40" s="324" t="s">
        <v>589</v>
      </c>
      <c r="AA40" s="324" t="s">
        <v>589</v>
      </c>
      <c r="AB40" s="324" t="s">
        <v>589</v>
      </c>
      <c r="AC40" s="324" t="s">
        <v>589</v>
      </c>
      <c r="AD40" s="324" t="s">
        <v>589</v>
      </c>
      <c r="AE40" s="324" t="s">
        <v>589</v>
      </c>
      <c r="AF40" s="324" t="s">
        <v>589</v>
      </c>
      <c r="AG40" s="324" t="s">
        <v>589</v>
      </c>
      <c r="AH40" s="324" t="s">
        <v>589</v>
      </c>
      <c r="AI40" s="324" t="s">
        <v>589</v>
      </c>
      <c r="AJ40" s="324" t="s">
        <v>589</v>
      </c>
      <c r="AK40" s="324" t="s">
        <v>589</v>
      </c>
      <c r="AL40" s="324" t="s">
        <v>589</v>
      </c>
      <c r="AM40" s="324" t="s">
        <v>589</v>
      </c>
      <c r="AN40" s="324" t="s">
        <v>589</v>
      </c>
      <c r="AO40" s="324" t="s">
        <v>589</v>
      </c>
      <c r="AP40" s="324" t="s">
        <v>589</v>
      </c>
      <c r="AQ40" s="324" t="s">
        <v>589</v>
      </c>
      <c r="AR40" s="324" t="s">
        <v>589</v>
      </c>
      <c r="AS40" s="324" t="s">
        <v>589</v>
      </c>
      <c r="AT40" s="324" t="s">
        <v>589</v>
      </c>
      <c r="AU40" s="324" t="s">
        <v>589</v>
      </c>
      <c r="AV40" s="324" t="s">
        <v>589</v>
      </c>
      <c r="AW40" s="324" t="s">
        <v>589</v>
      </c>
      <c r="AX40" s="324" t="s">
        <v>589</v>
      </c>
      <c r="AY40" s="324" t="s">
        <v>589</v>
      </c>
      <c r="AZ40" s="324" t="s">
        <v>589</v>
      </c>
      <c r="BA40" s="324" t="s">
        <v>589</v>
      </c>
      <c r="BB40" s="324" t="s">
        <v>589</v>
      </c>
      <c r="BC40" s="324" t="s">
        <v>589</v>
      </c>
      <c r="BD40" s="324" t="s">
        <v>589</v>
      </c>
      <c r="BE40" s="324" t="s">
        <v>589</v>
      </c>
      <c r="BF40" s="324" t="s">
        <v>589</v>
      </c>
      <c r="BG40" s="324" t="s">
        <v>589</v>
      </c>
      <c r="BH40" s="324" t="s">
        <v>589</v>
      </c>
      <c r="BI40" s="324" t="s">
        <v>589</v>
      </c>
      <c r="BJ40" s="324" t="s">
        <v>589</v>
      </c>
      <c r="BK40" s="324" t="s">
        <v>589</v>
      </c>
      <c r="BL40" s="324" t="s">
        <v>589</v>
      </c>
      <c r="BM40" s="324" t="s">
        <v>589</v>
      </c>
      <c r="BN40" s="324" t="s">
        <v>589</v>
      </c>
      <c r="BO40" s="324" t="s">
        <v>589</v>
      </c>
      <c r="BP40" s="324" t="s">
        <v>589</v>
      </c>
      <c r="BQ40" s="324" t="s">
        <v>589</v>
      </c>
      <c r="BR40" s="324" t="s">
        <v>589</v>
      </c>
      <c r="BS40" s="324" t="s">
        <v>589</v>
      </c>
      <c r="BT40" s="324" t="s">
        <v>589</v>
      </c>
      <c r="BU40" s="324" t="s">
        <v>589</v>
      </c>
      <c r="BV40" s="324" t="s">
        <v>589</v>
      </c>
      <c r="BW40" s="324" t="s">
        <v>589</v>
      </c>
      <c r="BX40" s="324" t="s">
        <v>589</v>
      </c>
      <c r="BY40" s="324" t="s">
        <v>589</v>
      </c>
      <c r="BZ40" s="324" t="s">
        <v>589</v>
      </c>
      <c r="CA40" s="324" t="s">
        <v>589</v>
      </c>
      <c r="CB40" s="324" t="s">
        <v>589</v>
      </c>
      <c r="CC40" s="324" t="s">
        <v>589</v>
      </c>
      <c r="CD40" s="324" t="s">
        <v>589</v>
      </c>
      <c r="CE40" s="324" t="s">
        <v>589</v>
      </c>
      <c r="CF40" s="324" t="s">
        <v>589</v>
      </c>
      <c r="CG40" s="324" t="s">
        <v>589</v>
      </c>
    </row>
    <row r="41" spans="1:85" ht="139.9" customHeight="1">
      <c r="A41" s="67" t="s">
        <v>546</v>
      </c>
      <c r="B41" s="236" t="s">
        <v>658</v>
      </c>
      <c r="C41" s="324" t="s">
        <v>700</v>
      </c>
      <c r="D41" s="324" t="s">
        <v>589</v>
      </c>
      <c r="E41" s="324" t="s">
        <v>589</v>
      </c>
      <c r="F41" s="324" t="s">
        <v>589</v>
      </c>
      <c r="G41" s="324" t="s">
        <v>589</v>
      </c>
      <c r="H41" s="324" t="s">
        <v>589</v>
      </c>
      <c r="I41" s="324" t="s">
        <v>589</v>
      </c>
      <c r="J41" s="324" t="s">
        <v>589</v>
      </c>
      <c r="K41" s="324" t="s">
        <v>589</v>
      </c>
      <c r="L41" s="324" t="s">
        <v>589</v>
      </c>
      <c r="M41" s="324" t="s">
        <v>589</v>
      </c>
      <c r="N41" s="324">
        <v>0</v>
      </c>
      <c r="O41" s="324">
        <v>0</v>
      </c>
      <c r="P41" s="324" t="s">
        <v>589</v>
      </c>
      <c r="Q41" s="324" t="s">
        <v>589</v>
      </c>
      <c r="R41" s="324" t="s">
        <v>589</v>
      </c>
      <c r="S41" s="324" t="s">
        <v>589</v>
      </c>
      <c r="T41" s="324" t="s">
        <v>589</v>
      </c>
      <c r="U41" s="324" t="s">
        <v>589</v>
      </c>
      <c r="V41" s="324" t="s">
        <v>589</v>
      </c>
      <c r="W41" s="324" t="s">
        <v>589</v>
      </c>
      <c r="X41" s="324" t="s">
        <v>589</v>
      </c>
      <c r="Y41" s="324" t="s">
        <v>589</v>
      </c>
      <c r="Z41" s="324" t="s">
        <v>589</v>
      </c>
      <c r="AA41" s="324" t="s">
        <v>589</v>
      </c>
      <c r="AB41" s="324" t="s">
        <v>589</v>
      </c>
      <c r="AC41" s="324" t="s">
        <v>589</v>
      </c>
      <c r="AD41" s="324" t="s">
        <v>589</v>
      </c>
      <c r="AE41" s="324" t="s">
        <v>589</v>
      </c>
      <c r="AF41" s="324" t="s">
        <v>589</v>
      </c>
      <c r="AG41" s="324" t="s">
        <v>589</v>
      </c>
      <c r="AH41" s="324" t="s">
        <v>589</v>
      </c>
      <c r="AI41" s="324" t="s">
        <v>589</v>
      </c>
      <c r="AJ41" s="324" t="s">
        <v>589</v>
      </c>
      <c r="AK41" s="324" t="s">
        <v>589</v>
      </c>
      <c r="AL41" s="324" t="s">
        <v>589</v>
      </c>
      <c r="AM41" s="324" t="s">
        <v>589</v>
      </c>
      <c r="AN41" s="324" t="s">
        <v>589</v>
      </c>
      <c r="AO41" s="324" t="s">
        <v>589</v>
      </c>
      <c r="AP41" s="324" t="s">
        <v>589</v>
      </c>
      <c r="AQ41" s="324" t="s">
        <v>589</v>
      </c>
      <c r="AR41" s="324" t="s">
        <v>589</v>
      </c>
      <c r="AS41" s="324" t="s">
        <v>589</v>
      </c>
      <c r="AT41" s="324" t="s">
        <v>589</v>
      </c>
      <c r="AU41" s="324" t="s">
        <v>589</v>
      </c>
      <c r="AV41" s="324" t="s">
        <v>589</v>
      </c>
      <c r="AW41" s="324" t="s">
        <v>589</v>
      </c>
      <c r="AX41" s="324" t="s">
        <v>589</v>
      </c>
      <c r="AY41" s="324" t="s">
        <v>589</v>
      </c>
      <c r="AZ41" s="324" t="s">
        <v>589</v>
      </c>
      <c r="BA41" s="324" t="s">
        <v>589</v>
      </c>
      <c r="BB41" s="324" t="s">
        <v>589</v>
      </c>
      <c r="BC41" s="324" t="s">
        <v>589</v>
      </c>
      <c r="BD41" s="324" t="s">
        <v>589</v>
      </c>
      <c r="BE41" s="324" t="s">
        <v>589</v>
      </c>
      <c r="BF41" s="324" t="s">
        <v>589</v>
      </c>
      <c r="BG41" s="324" t="s">
        <v>589</v>
      </c>
      <c r="BH41" s="324" t="s">
        <v>589</v>
      </c>
      <c r="BI41" s="324" t="s">
        <v>589</v>
      </c>
      <c r="BJ41" s="324" t="s">
        <v>589</v>
      </c>
      <c r="BK41" s="324" t="s">
        <v>589</v>
      </c>
      <c r="BL41" s="324" t="s">
        <v>589</v>
      </c>
      <c r="BM41" s="324" t="s">
        <v>589</v>
      </c>
      <c r="BN41" s="324" t="s">
        <v>589</v>
      </c>
      <c r="BO41" s="324" t="s">
        <v>589</v>
      </c>
      <c r="BP41" s="324" t="s">
        <v>589</v>
      </c>
      <c r="BQ41" s="324" t="s">
        <v>589</v>
      </c>
      <c r="BR41" s="324" t="s">
        <v>589</v>
      </c>
      <c r="BS41" s="324" t="s">
        <v>589</v>
      </c>
      <c r="BT41" s="324" t="s">
        <v>589</v>
      </c>
      <c r="BU41" s="324" t="s">
        <v>589</v>
      </c>
      <c r="BV41" s="324" t="s">
        <v>589</v>
      </c>
      <c r="BW41" s="324" t="s">
        <v>589</v>
      </c>
      <c r="BX41" s="324" t="s">
        <v>589</v>
      </c>
      <c r="BY41" s="324" t="s">
        <v>589</v>
      </c>
      <c r="BZ41" s="324" t="s">
        <v>589</v>
      </c>
      <c r="CA41" s="324" t="s">
        <v>589</v>
      </c>
      <c r="CB41" s="324" t="s">
        <v>589</v>
      </c>
      <c r="CC41" s="324" t="s">
        <v>589</v>
      </c>
      <c r="CD41" s="324" t="s">
        <v>589</v>
      </c>
      <c r="CE41" s="324" t="s">
        <v>589</v>
      </c>
      <c r="CF41" s="324" t="s">
        <v>589</v>
      </c>
      <c r="CG41" s="324" t="s">
        <v>589</v>
      </c>
    </row>
    <row r="42" spans="1:85" ht="117" customHeight="1">
      <c r="A42" s="67" t="s">
        <v>546</v>
      </c>
      <c r="B42" s="236" t="s">
        <v>659</v>
      </c>
      <c r="C42" s="324" t="s">
        <v>700</v>
      </c>
      <c r="D42" s="324" t="s">
        <v>589</v>
      </c>
      <c r="E42" s="324" t="s">
        <v>589</v>
      </c>
      <c r="F42" s="324" t="s">
        <v>589</v>
      </c>
      <c r="G42" s="324" t="s">
        <v>589</v>
      </c>
      <c r="H42" s="324" t="s">
        <v>589</v>
      </c>
      <c r="I42" s="324" t="s">
        <v>589</v>
      </c>
      <c r="J42" s="324" t="s">
        <v>589</v>
      </c>
      <c r="K42" s="324" t="s">
        <v>589</v>
      </c>
      <c r="L42" s="324" t="s">
        <v>589</v>
      </c>
      <c r="M42" s="324" t="s">
        <v>589</v>
      </c>
      <c r="N42" s="324">
        <v>0</v>
      </c>
      <c r="O42" s="324">
        <v>0</v>
      </c>
      <c r="P42" s="324" t="s">
        <v>589</v>
      </c>
      <c r="Q42" s="324" t="s">
        <v>589</v>
      </c>
      <c r="R42" s="324" t="s">
        <v>589</v>
      </c>
      <c r="S42" s="324" t="s">
        <v>589</v>
      </c>
      <c r="T42" s="324" t="s">
        <v>589</v>
      </c>
      <c r="U42" s="324" t="s">
        <v>589</v>
      </c>
      <c r="V42" s="324" t="s">
        <v>589</v>
      </c>
      <c r="W42" s="324" t="s">
        <v>589</v>
      </c>
      <c r="X42" s="324" t="s">
        <v>589</v>
      </c>
      <c r="Y42" s="324" t="s">
        <v>589</v>
      </c>
      <c r="Z42" s="324" t="s">
        <v>589</v>
      </c>
      <c r="AA42" s="324" t="s">
        <v>589</v>
      </c>
      <c r="AB42" s="324" t="s">
        <v>589</v>
      </c>
      <c r="AC42" s="324" t="s">
        <v>589</v>
      </c>
      <c r="AD42" s="324" t="s">
        <v>589</v>
      </c>
      <c r="AE42" s="324" t="s">
        <v>589</v>
      </c>
      <c r="AF42" s="324" t="s">
        <v>589</v>
      </c>
      <c r="AG42" s="324" t="s">
        <v>589</v>
      </c>
      <c r="AH42" s="324" t="s">
        <v>589</v>
      </c>
      <c r="AI42" s="324" t="s">
        <v>589</v>
      </c>
      <c r="AJ42" s="324" t="s">
        <v>589</v>
      </c>
      <c r="AK42" s="324" t="s">
        <v>589</v>
      </c>
      <c r="AL42" s="324" t="s">
        <v>589</v>
      </c>
      <c r="AM42" s="324" t="s">
        <v>589</v>
      </c>
      <c r="AN42" s="324" t="s">
        <v>589</v>
      </c>
      <c r="AO42" s="324" t="s">
        <v>589</v>
      </c>
      <c r="AP42" s="324" t="s">
        <v>589</v>
      </c>
      <c r="AQ42" s="324" t="s">
        <v>589</v>
      </c>
      <c r="AR42" s="324" t="s">
        <v>589</v>
      </c>
      <c r="AS42" s="324" t="s">
        <v>589</v>
      </c>
      <c r="AT42" s="324" t="s">
        <v>589</v>
      </c>
      <c r="AU42" s="324" t="s">
        <v>589</v>
      </c>
      <c r="AV42" s="324" t="s">
        <v>589</v>
      </c>
      <c r="AW42" s="324" t="s">
        <v>589</v>
      </c>
      <c r="AX42" s="324" t="s">
        <v>589</v>
      </c>
      <c r="AY42" s="324" t="s">
        <v>589</v>
      </c>
      <c r="AZ42" s="324" t="s">
        <v>589</v>
      </c>
      <c r="BA42" s="324" t="s">
        <v>589</v>
      </c>
      <c r="BB42" s="324" t="s">
        <v>589</v>
      </c>
      <c r="BC42" s="324" t="s">
        <v>589</v>
      </c>
      <c r="BD42" s="324" t="s">
        <v>589</v>
      </c>
      <c r="BE42" s="324" t="s">
        <v>589</v>
      </c>
      <c r="BF42" s="324" t="s">
        <v>589</v>
      </c>
      <c r="BG42" s="324" t="s">
        <v>589</v>
      </c>
      <c r="BH42" s="324" t="s">
        <v>589</v>
      </c>
      <c r="BI42" s="324" t="s">
        <v>589</v>
      </c>
      <c r="BJ42" s="324" t="s">
        <v>589</v>
      </c>
      <c r="BK42" s="324" t="s">
        <v>589</v>
      </c>
      <c r="BL42" s="324" t="s">
        <v>589</v>
      </c>
      <c r="BM42" s="324" t="s">
        <v>589</v>
      </c>
      <c r="BN42" s="324" t="s">
        <v>589</v>
      </c>
      <c r="BO42" s="324" t="s">
        <v>589</v>
      </c>
      <c r="BP42" s="324" t="s">
        <v>589</v>
      </c>
      <c r="BQ42" s="324" t="s">
        <v>589</v>
      </c>
      <c r="BR42" s="324" t="s">
        <v>589</v>
      </c>
      <c r="BS42" s="324" t="s">
        <v>589</v>
      </c>
      <c r="BT42" s="324" t="s">
        <v>589</v>
      </c>
      <c r="BU42" s="324" t="s">
        <v>589</v>
      </c>
      <c r="BV42" s="324" t="s">
        <v>589</v>
      </c>
      <c r="BW42" s="324" t="s">
        <v>589</v>
      </c>
      <c r="BX42" s="324" t="s">
        <v>589</v>
      </c>
      <c r="BY42" s="324" t="s">
        <v>589</v>
      </c>
      <c r="BZ42" s="324" t="s">
        <v>589</v>
      </c>
      <c r="CA42" s="324" t="s">
        <v>589</v>
      </c>
      <c r="CB42" s="324" t="s">
        <v>589</v>
      </c>
      <c r="CC42" s="324" t="s">
        <v>589</v>
      </c>
      <c r="CD42" s="324" t="s">
        <v>589</v>
      </c>
      <c r="CE42" s="324" t="s">
        <v>589</v>
      </c>
      <c r="CF42" s="324" t="s">
        <v>589</v>
      </c>
      <c r="CG42" s="324" t="s">
        <v>589</v>
      </c>
    </row>
    <row r="43" spans="1:85" ht="130.9" customHeight="1">
      <c r="A43" s="67" t="s">
        <v>546</v>
      </c>
      <c r="B43" s="236" t="s">
        <v>661</v>
      </c>
      <c r="C43" s="324" t="s">
        <v>700</v>
      </c>
      <c r="D43" s="324" t="s">
        <v>589</v>
      </c>
      <c r="E43" s="324" t="s">
        <v>589</v>
      </c>
      <c r="F43" s="324" t="s">
        <v>589</v>
      </c>
      <c r="G43" s="324" t="s">
        <v>589</v>
      </c>
      <c r="H43" s="324" t="s">
        <v>589</v>
      </c>
      <c r="I43" s="324" t="s">
        <v>589</v>
      </c>
      <c r="J43" s="324" t="s">
        <v>589</v>
      </c>
      <c r="K43" s="324" t="s">
        <v>589</v>
      </c>
      <c r="L43" s="324" t="s">
        <v>589</v>
      </c>
      <c r="M43" s="324" t="s">
        <v>589</v>
      </c>
      <c r="N43" s="324">
        <v>0</v>
      </c>
      <c r="O43" s="324">
        <v>0</v>
      </c>
      <c r="P43" s="324" t="s">
        <v>589</v>
      </c>
      <c r="Q43" s="324" t="s">
        <v>589</v>
      </c>
      <c r="R43" s="324" t="s">
        <v>589</v>
      </c>
      <c r="S43" s="324" t="s">
        <v>589</v>
      </c>
      <c r="T43" s="324" t="s">
        <v>589</v>
      </c>
      <c r="U43" s="324" t="s">
        <v>589</v>
      </c>
      <c r="V43" s="324" t="s">
        <v>589</v>
      </c>
      <c r="W43" s="324" t="s">
        <v>589</v>
      </c>
      <c r="X43" s="324" t="s">
        <v>589</v>
      </c>
      <c r="Y43" s="324" t="s">
        <v>589</v>
      </c>
      <c r="Z43" s="324" t="s">
        <v>589</v>
      </c>
      <c r="AA43" s="324" t="s">
        <v>589</v>
      </c>
      <c r="AB43" s="324" t="s">
        <v>589</v>
      </c>
      <c r="AC43" s="324" t="s">
        <v>589</v>
      </c>
      <c r="AD43" s="324" t="s">
        <v>589</v>
      </c>
      <c r="AE43" s="324" t="s">
        <v>589</v>
      </c>
      <c r="AF43" s="324" t="s">
        <v>589</v>
      </c>
      <c r="AG43" s="324" t="s">
        <v>589</v>
      </c>
      <c r="AH43" s="324" t="s">
        <v>589</v>
      </c>
      <c r="AI43" s="324" t="s">
        <v>589</v>
      </c>
      <c r="AJ43" s="324" t="s">
        <v>589</v>
      </c>
      <c r="AK43" s="324" t="s">
        <v>589</v>
      </c>
      <c r="AL43" s="324" t="s">
        <v>589</v>
      </c>
      <c r="AM43" s="324" t="s">
        <v>589</v>
      </c>
      <c r="AN43" s="324" t="s">
        <v>589</v>
      </c>
      <c r="AO43" s="324" t="s">
        <v>589</v>
      </c>
      <c r="AP43" s="324" t="s">
        <v>589</v>
      </c>
      <c r="AQ43" s="324" t="s">
        <v>589</v>
      </c>
      <c r="AR43" s="324" t="s">
        <v>589</v>
      </c>
      <c r="AS43" s="324" t="s">
        <v>589</v>
      </c>
      <c r="AT43" s="324" t="s">
        <v>589</v>
      </c>
      <c r="AU43" s="324" t="s">
        <v>589</v>
      </c>
      <c r="AV43" s="324" t="s">
        <v>589</v>
      </c>
      <c r="AW43" s="324" t="s">
        <v>589</v>
      </c>
      <c r="AX43" s="324" t="s">
        <v>589</v>
      </c>
      <c r="AY43" s="324" t="s">
        <v>589</v>
      </c>
      <c r="AZ43" s="324" t="s">
        <v>589</v>
      </c>
      <c r="BA43" s="324" t="s">
        <v>589</v>
      </c>
      <c r="BB43" s="324" t="s">
        <v>589</v>
      </c>
      <c r="BC43" s="324" t="s">
        <v>589</v>
      </c>
      <c r="BD43" s="324" t="s">
        <v>589</v>
      </c>
      <c r="BE43" s="324" t="s">
        <v>589</v>
      </c>
      <c r="BF43" s="324" t="s">
        <v>589</v>
      </c>
      <c r="BG43" s="324" t="s">
        <v>589</v>
      </c>
      <c r="BH43" s="324" t="s">
        <v>589</v>
      </c>
      <c r="BI43" s="324" t="s">
        <v>589</v>
      </c>
      <c r="BJ43" s="324" t="s">
        <v>589</v>
      </c>
      <c r="BK43" s="324" t="s">
        <v>589</v>
      </c>
      <c r="BL43" s="324" t="s">
        <v>589</v>
      </c>
      <c r="BM43" s="324" t="s">
        <v>589</v>
      </c>
      <c r="BN43" s="324" t="s">
        <v>589</v>
      </c>
      <c r="BO43" s="324" t="s">
        <v>589</v>
      </c>
      <c r="BP43" s="324" t="s">
        <v>589</v>
      </c>
      <c r="BQ43" s="324" t="s">
        <v>589</v>
      </c>
      <c r="BR43" s="324" t="s">
        <v>589</v>
      </c>
      <c r="BS43" s="324" t="s">
        <v>589</v>
      </c>
      <c r="BT43" s="324" t="s">
        <v>589</v>
      </c>
      <c r="BU43" s="324" t="s">
        <v>589</v>
      </c>
      <c r="BV43" s="324" t="s">
        <v>589</v>
      </c>
      <c r="BW43" s="324" t="s">
        <v>589</v>
      </c>
      <c r="BX43" s="324" t="s">
        <v>589</v>
      </c>
      <c r="BY43" s="324" t="s">
        <v>589</v>
      </c>
      <c r="BZ43" s="324" t="s">
        <v>589</v>
      </c>
      <c r="CA43" s="324" t="s">
        <v>589</v>
      </c>
      <c r="CB43" s="324" t="s">
        <v>589</v>
      </c>
      <c r="CC43" s="324" t="s">
        <v>589</v>
      </c>
      <c r="CD43" s="324" t="s">
        <v>589</v>
      </c>
      <c r="CE43" s="324" t="s">
        <v>589</v>
      </c>
      <c r="CF43" s="324" t="s">
        <v>589</v>
      </c>
      <c r="CG43" s="324" t="s">
        <v>589</v>
      </c>
    </row>
    <row r="44" spans="1:85" ht="94.9" customHeight="1">
      <c r="A44" s="67" t="s">
        <v>517</v>
      </c>
      <c r="B44" s="236" t="s">
        <v>662</v>
      </c>
      <c r="C44" s="324" t="s">
        <v>700</v>
      </c>
      <c r="D44" s="324" t="s">
        <v>589</v>
      </c>
      <c r="E44" s="324" t="s">
        <v>589</v>
      </c>
      <c r="F44" s="324" t="s">
        <v>589</v>
      </c>
      <c r="G44" s="324" t="s">
        <v>589</v>
      </c>
      <c r="H44" s="324" t="s">
        <v>589</v>
      </c>
      <c r="I44" s="324" t="s">
        <v>589</v>
      </c>
      <c r="J44" s="324" t="s">
        <v>589</v>
      </c>
      <c r="K44" s="324" t="s">
        <v>589</v>
      </c>
      <c r="L44" s="324" t="s">
        <v>589</v>
      </c>
      <c r="M44" s="324" t="s">
        <v>589</v>
      </c>
      <c r="N44" s="324">
        <v>0</v>
      </c>
      <c r="O44" s="324">
        <v>0</v>
      </c>
      <c r="P44" s="324" t="s">
        <v>589</v>
      </c>
      <c r="Q44" s="324" t="s">
        <v>589</v>
      </c>
      <c r="R44" s="324" t="s">
        <v>589</v>
      </c>
      <c r="S44" s="324" t="s">
        <v>589</v>
      </c>
      <c r="T44" s="324" t="s">
        <v>589</v>
      </c>
      <c r="U44" s="324" t="s">
        <v>589</v>
      </c>
      <c r="V44" s="324" t="s">
        <v>589</v>
      </c>
      <c r="W44" s="324" t="s">
        <v>589</v>
      </c>
      <c r="X44" s="324" t="s">
        <v>589</v>
      </c>
      <c r="Y44" s="324" t="s">
        <v>589</v>
      </c>
      <c r="Z44" s="324" t="s">
        <v>589</v>
      </c>
      <c r="AA44" s="324" t="s">
        <v>589</v>
      </c>
      <c r="AB44" s="324" t="s">
        <v>589</v>
      </c>
      <c r="AC44" s="324" t="s">
        <v>589</v>
      </c>
      <c r="AD44" s="324" t="s">
        <v>589</v>
      </c>
      <c r="AE44" s="324" t="s">
        <v>589</v>
      </c>
      <c r="AF44" s="324" t="s">
        <v>589</v>
      </c>
      <c r="AG44" s="324" t="s">
        <v>589</v>
      </c>
      <c r="AH44" s="324" t="s">
        <v>589</v>
      </c>
      <c r="AI44" s="324" t="s">
        <v>589</v>
      </c>
      <c r="AJ44" s="324" t="s">
        <v>589</v>
      </c>
      <c r="AK44" s="324" t="s">
        <v>589</v>
      </c>
      <c r="AL44" s="324" t="s">
        <v>589</v>
      </c>
      <c r="AM44" s="324" t="s">
        <v>589</v>
      </c>
      <c r="AN44" s="324" t="s">
        <v>589</v>
      </c>
      <c r="AO44" s="324" t="s">
        <v>589</v>
      </c>
      <c r="AP44" s="324" t="s">
        <v>589</v>
      </c>
      <c r="AQ44" s="324" t="s">
        <v>589</v>
      </c>
      <c r="AR44" s="324" t="s">
        <v>589</v>
      </c>
      <c r="AS44" s="324" t="s">
        <v>589</v>
      </c>
      <c r="AT44" s="324" t="s">
        <v>589</v>
      </c>
      <c r="AU44" s="324" t="s">
        <v>589</v>
      </c>
      <c r="AV44" s="324" t="s">
        <v>589</v>
      </c>
      <c r="AW44" s="324" t="s">
        <v>589</v>
      </c>
      <c r="AX44" s="324" t="s">
        <v>589</v>
      </c>
      <c r="AY44" s="324" t="s">
        <v>589</v>
      </c>
      <c r="AZ44" s="324" t="s">
        <v>589</v>
      </c>
      <c r="BA44" s="324" t="s">
        <v>589</v>
      </c>
      <c r="BB44" s="324" t="s">
        <v>589</v>
      </c>
      <c r="BC44" s="324" t="s">
        <v>589</v>
      </c>
      <c r="BD44" s="324" t="s">
        <v>589</v>
      </c>
      <c r="BE44" s="324" t="s">
        <v>589</v>
      </c>
      <c r="BF44" s="324" t="s">
        <v>589</v>
      </c>
      <c r="BG44" s="324" t="s">
        <v>589</v>
      </c>
      <c r="BH44" s="324" t="s">
        <v>589</v>
      </c>
      <c r="BI44" s="324" t="s">
        <v>589</v>
      </c>
      <c r="BJ44" s="324" t="s">
        <v>589</v>
      </c>
      <c r="BK44" s="324" t="s">
        <v>589</v>
      </c>
      <c r="BL44" s="324" t="s">
        <v>589</v>
      </c>
      <c r="BM44" s="324" t="s">
        <v>589</v>
      </c>
      <c r="BN44" s="324" t="s">
        <v>589</v>
      </c>
      <c r="BO44" s="324" t="s">
        <v>589</v>
      </c>
      <c r="BP44" s="324" t="s">
        <v>589</v>
      </c>
      <c r="BQ44" s="324" t="s">
        <v>589</v>
      </c>
      <c r="BR44" s="324" t="s">
        <v>589</v>
      </c>
      <c r="BS44" s="324" t="s">
        <v>589</v>
      </c>
      <c r="BT44" s="324" t="s">
        <v>589</v>
      </c>
      <c r="BU44" s="324" t="s">
        <v>589</v>
      </c>
      <c r="BV44" s="324" t="s">
        <v>589</v>
      </c>
      <c r="BW44" s="324" t="s">
        <v>589</v>
      </c>
      <c r="BX44" s="324" t="s">
        <v>589</v>
      </c>
      <c r="BY44" s="324" t="s">
        <v>589</v>
      </c>
      <c r="BZ44" s="324" t="s">
        <v>589</v>
      </c>
      <c r="CA44" s="324" t="s">
        <v>589</v>
      </c>
      <c r="CB44" s="324" t="s">
        <v>589</v>
      </c>
      <c r="CC44" s="324" t="s">
        <v>589</v>
      </c>
      <c r="CD44" s="324" t="s">
        <v>589</v>
      </c>
      <c r="CE44" s="324" t="s">
        <v>589</v>
      </c>
      <c r="CF44" s="324" t="s">
        <v>589</v>
      </c>
      <c r="CG44" s="324" t="s">
        <v>589</v>
      </c>
    </row>
    <row r="45" spans="1:85" ht="87.6" customHeight="1">
      <c r="A45" s="67" t="s">
        <v>549</v>
      </c>
      <c r="B45" s="236" t="s">
        <v>663</v>
      </c>
      <c r="C45" s="324" t="s">
        <v>700</v>
      </c>
      <c r="D45" s="324" t="s">
        <v>589</v>
      </c>
      <c r="E45" s="324" t="s">
        <v>589</v>
      </c>
      <c r="F45" s="324" t="s">
        <v>589</v>
      </c>
      <c r="G45" s="324" t="s">
        <v>589</v>
      </c>
      <c r="H45" s="324" t="s">
        <v>589</v>
      </c>
      <c r="I45" s="324" t="s">
        <v>589</v>
      </c>
      <c r="J45" s="324" t="s">
        <v>589</v>
      </c>
      <c r="K45" s="324" t="s">
        <v>589</v>
      </c>
      <c r="L45" s="324" t="s">
        <v>589</v>
      </c>
      <c r="M45" s="324" t="s">
        <v>589</v>
      </c>
      <c r="N45" s="324">
        <v>0</v>
      </c>
      <c r="O45" s="324">
        <v>0</v>
      </c>
      <c r="P45" s="324" t="s">
        <v>589</v>
      </c>
      <c r="Q45" s="324" t="s">
        <v>589</v>
      </c>
      <c r="R45" s="324" t="s">
        <v>589</v>
      </c>
      <c r="S45" s="324" t="s">
        <v>589</v>
      </c>
      <c r="T45" s="324" t="s">
        <v>589</v>
      </c>
      <c r="U45" s="324" t="s">
        <v>589</v>
      </c>
      <c r="V45" s="324" t="s">
        <v>589</v>
      </c>
      <c r="W45" s="324" t="s">
        <v>589</v>
      </c>
      <c r="X45" s="324" t="s">
        <v>589</v>
      </c>
      <c r="Y45" s="324" t="s">
        <v>589</v>
      </c>
      <c r="Z45" s="324" t="s">
        <v>589</v>
      </c>
      <c r="AA45" s="324" t="s">
        <v>589</v>
      </c>
      <c r="AB45" s="324" t="s">
        <v>589</v>
      </c>
      <c r="AC45" s="324" t="s">
        <v>589</v>
      </c>
      <c r="AD45" s="324" t="s">
        <v>589</v>
      </c>
      <c r="AE45" s="324" t="s">
        <v>589</v>
      </c>
      <c r="AF45" s="324" t="s">
        <v>589</v>
      </c>
      <c r="AG45" s="324" t="s">
        <v>589</v>
      </c>
      <c r="AH45" s="324" t="s">
        <v>589</v>
      </c>
      <c r="AI45" s="324" t="s">
        <v>589</v>
      </c>
      <c r="AJ45" s="324" t="s">
        <v>589</v>
      </c>
      <c r="AK45" s="324" t="s">
        <v>589</v>
      </c>
      <c r="AL45" s="324" t="s">
        <v>589</v>
      </c>
      <c r="AM45" s="324" t="s">
        <v>589</v>
      </c>
      <c r="AN45" s="324" t="s">
        <v>589</v>
      </c>
      <c r="AO45" s="324" t="s">
        <v>589</v>
      </c>
      <c r="AP45" s="324" t="s">
        <v>589</v>
      </c>
      <c r="AQ45" s="324" t="s">
        <v>589</v>
      </c>
      <c r="AR45" s="324" t="s">
        <v>589</v>
      </c>
      <c r="AS45" s="324" t="s">
        <v>589</v>
      </c>
      <c r="AT45" s="324" t="s">
        <v>589</v>
      </c>
      <c r="AU45" s="324" t="s">
        <v>589</v>
      </c>
      <c r="AV45" s="324" t="s">
        <v>589</v>
      </c>
      <c r="AW45" s="324" t="s">
        <v>589</v>
      </c>
      <c r="AX45" s="324" t="s">
        <v>589</v>
      </c>
      <c r="AY45" s="324" t="s">
        <v>589</v>
      </c>
      <c r="AZ45" s="324" t="s">
        <v>589</v>
      </c>
      <c r="BA45" s="324" t="s">
        <v>589</v>
      </c>
      <c r="BB45" s="324" t="s">
        <v>589</v>
      </c>
      <c r="BC45" s="324" t="s">
        <v>589</v>
      </c>
      <c r="BD45" s="324" t="s">
        <v>589</v>
      </c>
      <c r="BE45" s="324" t="s">
        <v>589</v>
      </c>
      <c r="BF45" s="324" t="s">
        <v>589</v>
      </c>
      <c r="BG45" s="324" t="s">
        <v>589</v>
      </c>
      <c r="BH45" s="324" t="s">
        <v>589</v>
      </c>
      <c r="BI45" s="324" t="s">
        <v>589</v>
      </c>
      <c r="BJ45" s="324" t="s">
        <v>589</v>
      </c>
      <c r="BK45" s="324" t="s">
        <v>589</v>
      </c>
      <c r="BL45" s="324" t="s">
        <v>589</v>
      </c>
      <c r="BM45" s="324" t="s">
        <v>589</v>
      </c>
      <c r="BN45" s="324" t="s">
        <v>589</v>
      </c>
      <c r="BO45" s="324" t="s">
        <v>589</v>
      </c>
      <c r="BP45" s="324" t="s">
        <v>589</v>
      </c>
      <c r="BQ45" s="324" t="s">
        <v>589</v>
      </c>
      <c r="BR45" s="324" t="s">
        <v>589</v>
      </c>
      <c r="BS45" s="324" t="s">
        <v>589</v>
      </c>
      <c r="BT45" s="324" t="s">
        <v>589</v>
      </c>
      <c r="BU45" s="324" t="s">
        <v>589</v>
      </c>
      <c r="BV45" s="324" t="s">
        <v>589</v>
      </c>
      <c r="BW45" s="324" t="s">
        <v>589</v>
      </c>
      <c r="BX45" s="324" t="s">
        <v>589</v>
      </c>
      <c r="BY45" s="324" t="s">
        <v>589</v>
      </c>
      <c r="BZ45" s="324" t="s">
        <v>589</v>
      </c>
      <c r="CA45" s="324" t="s">
        <v>589</v>
      </c>
      <c r="CB45" s="324" t="s">
        <v>589</v>
      </c>
      <c r="CC45" s="324" t="s">
        <v>589</v>
      </c>
      <c r="CD45" s="324" t="s">
        <v>589</v>
      </c>
      <c r="CE45" s="324" t="s">
        <v>589</v>
      </c>
      <c r="CF45" s="324" t="s">
        <v>589</v>
      </c>
      <c r="CG45" s="324" t="s">
        <v>589</v>
      </c>
    </row>
    <row r="46" spans="1:85" ht="98.45" customHeight="1">
      <c r="A46" s="67" t="s">
        <v>550</v>
      </c>
      <c r="B46" s="236" t="s">
        <v>664</v>
      </c>
      <c r="C46" s="324" t="s">
        <v>700</v>
      </c>
      <c r="D46" s="324" t="s">
        <v>589</v>
      </c>
      <c r="E46" s="324" t="s">
        <v>589</v>
      </c>
      <c r="F46" s="324" t="s">
        <v>589</v>
      </c>
      <c r="G46" s="324" t="s">
        <v>589</v>
      </c>
      <c r="H46" s="324" t="s">
        <v>589</v>
      </c>
      <c r="I46" s="324" t="s">
        <v>589</v>
      </c>
      <c r="J46" s="324" t="s">
        <v>589</v>
      </c>
      <c r="K46" s="324" t="s">
        <v>589</v>
      </c>
      <c r="L46" s="324" t="s">
        <v>589</v>
      </c>
      <c r="M46" s="324" t="s">
        <v>589</v>
      </c>
      <c r="N46" s="324">
        <v>0</v>
      </c>
      <c r="O46" s="324">
        <v>0</v>
      </c>
      <c r="P46" s="324" t="s">
        <v>589</v>
      </c>
      <c r="Q46" s="324" t="s">
        <v>589</v>
      </c>
      <c r="R46" s="324" t="s">
        <v>589</v>
      </c>
      <c r="S46" s="324" t="s">
        <v>589</v>
      </c>
      <c r="T46" s="324" t="s">
        <v>589</v>
      </c>
      <c r="U46" s="324" t="s">
        <v>589</v>
      </c>
      <c r="V46" s="324" t="s">
        <v>589</v>
      </c>
      <c r="W46" s="324" t="s">
        <v>589</v>
      </c>
      <c r="X46" s="324" t="s">
        <v>589</v>
      </c>
      <c r="Y46" s="324" t="s">
        <v>589</v>
      </c>
      <c r="Z46" s="324" t="s">
        <v>589</v>
      </c>
      <c r="AA46" s="324" t="s">
        <v>589</v>
      </c>
      <c r="AB46" s="324" t="s">
        <v>589</v>
      </c>
      <c r="AC46" s="324" t="s">
        <v>589</v>
      </c>
      <c r="AD46" s="324" t="s">
        <v>589</v>
      </c>
      <c r="AE46" s="324" t="s">
        <v>589</v>
      </c>
      <c r="AF46" s="324" t="s">
        <v>589</v>
      </c>
      <c r="AG46" s="324" t="s">
        <v>589</v>
      </c>
      <c r="AH46" s="324" t="s">
        <v>589</v>
      </c>
      <c r="AI46" s="324" t="s">
        <v>589</v>
      </c>
      <c r="AJ46" s="324" t="s">
        <v>589</v>
      </c>
      <c r="AK46" s="324" t="s">
        <v>589</v>
      </c>
      <c r="AL46" s="324" t="s">
        <v>589</v>
      </c>
      <c r="AM46" s="324" t="s">
        <v>589</v>
      </c>
      <c r="AN46" s="324" t="s">
        <v>589</v>
      </c>
      <c r="AO46" s="324" t="s">
        <v>589</v>
      </c>
      <c r="AP46" s="324" t="s">
        <v>589</v>
      </c>
      <c r="AQ46" s="324" t="s">
        <v>589</v>
      </c>
      <c r="AR46" s="324" t="s">
        <v>589</v>
      </c>
      <c r="AS46" s="324" t="s">
        <v>589</v>
      </c>
      <c r="AT46" s="324" t="s">
        <v>589</v>
      </c>
      <c r="AU46" s="324" t="s">
        <v>589</v>
      </c>
      <c r="AV46" s="324" t="s">
        <v>589</v>
      </c>
      <c r="AW46" s="324" t="s">
        <v>589</v>
      </c>
      <c r="AX46" s="324" t="s">
        <v>589</v>
      </c>
      <c r="AY46" s="324" t="s">
        <v>589</v>
      </c>
      <c r="AZ46" s="324" t="s">
        <v>589</v>
      </c>
      <c r="BA46" s="324" t="s">
        <v>589</v>
      </c>
      <c r="BB46" s="324" t="s">
        <v>589</v>
      </c>
      <c r="BC46" s="324" t="s">
        <v>589</v>
      </c>
      <c r="BD46" s="324" t="s">
        <v>589</v>
      </c>
      <c r="BE46" s="324" t="s">
        <v>589</v>
      </c>
      <c r="BF46" s="324" t="s">
        <v>589</v>
      </c>
      <c r="BG46" s="324" t="s">
        <v>589</v>
      </c>
      <c r="BH46" s="324" t="s">
        <v>589</v>
      </c>
      <c r="BI46" s="324" t="s">
        <v>589</v>
      </c>
      <c r="BJ46" s="324" t="s">
        <v>589</v>
      </c>
      <c r="BK46" s="324" t="s">
        <v>589</v>
      </c>
      <c r="BL46" s="324" t="s">
        <v>589</v>
      </c>
      <c r="BM46" s="324" t="s">
        <v>589</v>
      </c>
      <c r="BN46" s="324" t="s">
        <v>589</v>
      </c>
      <c r="BO46" s="324" t="s">
        <v>589</v>
      </c>
      <c r="BP46" s="324" t="s">
        <v>589</v>
      </c>
      <c r="BQ46" s="324" t="s">
        <v>589</v>
      </c>
      <c r="BR46" s="324" t="s">
        <v>589</v>
      </c>
      <c r="BS46" s="324" t="s">
        <v>589</v>
      </c>
      <c r="BT46" s="324" t="s">
        <v>589</v>
      </c>
      <c r="BU46" s="324" t="s">
        <v>589</v>
      </c>
      <c r="BV46" s="324" t="s">
        <v>589</v>
      </c>
      <c r="BW46" s="324" t="s">
        <v>589</v>
      </c>
      <c r="BX46" s="324" t="s">
        <v>589</v>
      </c>
      <c r="BY46" s="324" t="s">
        <v>589</v>
      </c>
      <c r="BZ46" s="324" t="s">
        <v>589</v>
      </c>
      <c r="CA46" s="324" t="s">
        <v>589</v>
      </c>
      <c r="CB46" s="324" t="s">
        <v>589</v>
      </c>
      <c r="CC46" s="324" t="s">
        <v>589</v>
      </c>
      <c r="CD46" s="324" t="s">
        <v>589</v>
      </c>
      <c r="CE46" s="324" t="s">
        <v>589</v>
      </c>
      <c r="CF46" s="324" t="s">
        <v>589</v>
      </c>
      <c r="CG46" s="324" t="s">
        <v>589</v>
      </c>
    </row>
    <row r="47" spans="1:85" s="323" customFormat="1" ht="56.45" customHeight="1">
      <c r="A47" s="165" t="s">
        <v>513</v>
      </c>
      <c r="B47" s="226" t="s">
        <v>665</v>
      </c>
      <c r="C47" s="322" t="s">
        <v>700</v>
      </c>
      <c r="D47" s="322" t="s">
        <v>589</v>
      </c>
      <c r="E47" s="322" t="s">
        <v>589</v>
      </c>
      <c r="F47" s="322" t="s">
        <v>589</v>
      </c>
      <c r="G47" s="322" t="s">
        <v>589</v>
      </c>
      <c r="H47" s="322" t="s">
        <v>589</v>
      </c>
      <c r="I47" s="322" t="s">
        <v>589</v>
      </c>
      <c r="J47" s="322" t="s">
        <v>589</v>
      </c>
      <c r="K47" s="322" t="s">
        <v>589</v>
      </c>
      <c r="L47" s="322" t="s">
        <v>589</v>
      </c>
      <c r="M47" s="322" t="s">
        <v>589</v>
      </c>
      <c r="N47" s="322">
        <f t="shared" ref="N47:AS47" si="12">N48+N118</f>
        <v>0</v>
      </c>
      <c r="O47" s="322">
        <f t="shared" si="12"/>
        <v>158.34119999999996</v>
      </c>
      <c r="P47" s="322">
        <f t="shared" si="12"/>
        <v>0</v>
      </c>
      <c r="Q47" s="322">
        <f t="shared" si="12"/>
        <v>4959.8277199999993</v>
      </c>
      <c r="R47" s="322">
        <f t="shared" si="12"/>
        <v>0</v>
      </c>
      <c r="S47" s="322">
        <f t="shared" si="12"/>
        <v>5802.419719999999</v>
      </c>
      <c r="T47" s="322">
        <f t="shared" si="12"/>
        <v>2197.0655999999985</v>
      </c>
      <c r="U47" s="322">
        <f t="shared" si="12"/>
        <v>2197.0655999999985</v>
      </c>
      <c r="V47" s="322">
        <f t="shared" si="12"/>
        <v>1165.8377</v>
      </c>
      <c r="W47" s="322">
        <f t="shared" si="12"/>
        <v>0</v>
      </c>
      <c r="X47" s="322">
        <f t="shared" si="12"/>
        <v>0</v>
      </c>
      <c r="Y47" s="322">
        <f t="shared" si="12"/>
        <v>762.96599999999989</v>
      </c>
      <c r="Z47" s="322">
        <f t="shared" si="12"/>
        <v>0</v>
      </c>
      <c r="AA47" s="322">
        <f t="shared" si="12"/>
        <v>0</v>
      </c>
      <c r="AB47" s="322">
        <f t="shared" si="12"/>
        <v>155.86000000000001</v>
      </c>
      <c r="AC47" s="322">
        <f t="shared" si="12"/>
        <v>607.10599999999999</v>
      </c>
      <c r="AD47" s="322">
        <f t="shared" si="12"/>
        <v>308.7876</v>
      </c>
      <c r="AE47" s="322">
        <f t="shared" si="12"/>
        <v>0</v>
      </c>
      <c r="AF47" s="322">
        <f t="shared" si="12"/>
        <v>0</v>
      </c>
      <c r="AG47" s="322">
        <f t="shared" si="12"/>
        <v>148.82</v>
      </c>
      <c r="AH47" s="322">
        <f t="shared" si="12"/>
        <v>159.9676</v>
      </c>
      <c r="AI47" s="322">
        <f t="shared" si="12"/>
        <v>974.31999999999994</v>
      </c>
      <c r="AJ47" s="322">
        <f t="shared" si="12"/>
        <v>0</v>
      </c>
      <c r="AK47" s="322">
        <f t="shared" si="12"/>
        <v>0</v>
      </c>
      <c r="AL47" s="322">
        <f t="shared" si="12"/>
        <v>150.34</v>
      </c>
      <c r="AM47" s="322">
        <f t="shared" si="12"/>
        <v>823.9799999999999</v>
      </c>
      <c r="AN47" s="322">
        <f t="shared" si="12"/>
        <v>1024.7328</v>
      </c>
      <c r="AO47" s="322">
        <f t="shared" si="12"/>
        <v>0</v>
      </c>
      <c r="AP47" s="322">
        <f t="shared" si="12"/>
        <v>0</v>
      </c>
      <c r="AQ47" s="322">
        <f t="shared" si="12"/>
        <v>150.34</v>
      </c>
      <c r="AR47" s="322">
        <f t="shared" si="12"/>
        <v>874.39279999999985</v>
      </c>
      <c r="AS47" s="322">
        <f t="shared" si="12"/>
        <v>919.9079999999999</v>
      </c>
      <c r="AT47" s="322">
        <f t="shared" ref="AT47:BY47" si="13">AT48+AT118</f>
        <v>0</v>
      </c>
      <c r="AU47" s="322">
        <f t="shared" si="13"/>
        <v>0</v>
      </c>
      <c r="AV47" s="322">
        <f t="shared" si="13"/>
        <v>148.494</v>
      </c>
      <c r="AW47" s="322">
        <f t="shared" si="13"/>
        <v>771.41399999999999</v>
      </c>
      <c r="AX47" s="322">
        <f t="shared" si="13"/>
        <v>769.38239999999996</v>
      </c>
      <c r="AY47" s="322">
        <f t="shared" si="13"/>
        <v>0</v>
      </c>
      <c r="AZ47" s="322">
        <f t="shared" si="13"/>
        <v>0</v>
      </c>
      <c r="BA47" s="322">
        <f t="shared" si="13"/>
        <v>148.49</v>
      </c>
      <c r="BB47" s="322">
        <f t="shared" si="13"/>
        <v>620.89239999999984</v>
      </c>
      <c r="BC47" s="322">
        <f t="shared" si="13"/>
        <v>800.75639999999999</v>
      </c>
      <c r="BD47" s="322">
        <f t="shared" si="13"/>
        <v>0</v>
      </c>
      <c r="BE47" s="322">
        <f t="shared" si="13"/>
        <v>0</v>
      </c>
      <c r="BF47" s="322">
        <f t="shared" si="13"/>
        <v>144.49700000000001</v>
      </c>
      <c r="BG47" s="322">
        <f t="shared" si="13"/>
        <v>656.25939999999991</v>
      </c>
      <c r="BH47" s="322">
        <f t="shared" si="13"/>
        <v>851.07119999999986</v>
      </c>
      <c r="BI47" s="322">
        <f t="shared" si="13"/>
        <v>0</v>
      </c>
      <c r="BJ47" s="322">
        <f t="shared" si="13"/>
        <v>0</v>
      </c>
      <c r="BK47" s="322">
        <f t="shared" si="13"/>
        <v>144.5</v>
      </c>
      <c r="BL47" s="322">
        <f t="shared" si="13"/>
        <v>706.57119999999986</v>
      </c>
      <c r="BM47" s="322">
        <f t="shared" si="13"/>
        <v>0</v>
      </c>
      <c r="BN47" s="322">
        <f t="shared" si="13"/>
        <v>0</v>
      </c>
      <c r="BO47" s="322">
        <f t="shared" si="13"/>
        <v>0</v>
      </c>
      <c r="BP47" s="322">
        <f t="shared" si="13"/>
        <v>0</v>
      </c>
      <c r="BQ47" s="322">
        <f t="shared" si="13"/>
        <v>0</v>
      </c>
      <c r="BR47" s="322">
        <f t="shared" si="13"/>
        <v>0</v>
      </c>
      <c r="BS47" s="322">
        <f t="shared" si="13"/>
        <v>0</v>
      </c>
      <c r="BT47" s="322">
        <f t="shared" si="13"/>
        <v>0</v>
      </c>
      <c r="BU47" s="322">
        <f t="shared" si="13"/>
        <v>0</v>
      </c>
      <c r="BV47" s="322">
        <f t="shared" si="13"/>
        <v>0</v>
      </c>
      <c r="BW47" s="322">
        <f t="shared" si="13"/>
        <v>3457.9504000000002</v>
      </c>
      <c r="BX47" s="322">
        <f t="shared" si="13"/>
        <v>0</v>
      </c>
      <c r="BY47" s="322">
        <f t="shared" si="13"/>
        <v>0</v>
      </c>
      <c r="BZ47" s="322">
        <f t="shared" ref="BZ47:CF47" si="14">BZ48+BZ118</f>
        <v>599.19100000000003</v>
      </c>
      <c r="CA47" s="322">
        <f t="shared" si="14"/>
        <v>2858.7593999999999</v>
      </c>
      <c r="CB47" s="322">
        <f t="shared" si="14"/>
        <v>2953.9739999999997</v>
      </c>
      <c r="CC47" s="322">
        <f t="shared" si="14"/>
        <v>0</v>
      </c>
      <c r="CD47" s="322">
        <f t="shared" si="14"/>
        <v>0</v>
      </c>
      <c r="CE47" s="322">
        <f t="shared" si="14"/>
        <v>592.15</v>
      </c>
      <c r="CF47" s="322">
        <f t="shared" si="14"/>
        <v>2361.8239999999996</v>
      </c>
      <c r="CG47" s="322" t="s">
        <v>589</v>
      </c>
    </row>
    <row r="48" spans="1:85" s="323" customFormat="1" ht="82.15" customHeight="1">
      <c r="A48" s="165" t="s">
        <v>518</v>
      </c>
      <c r="B48" s="226" t="s">
        <v>666</v>
      </c>
      <c r="C48" s="322" t="s">
        <v>700</v>
      </c>
      <c r="D48" s="322" t="s">
        <v>589</v>
      </c>
      <c r="E48" s="322" t="s">
        <v>589</v>
      </c>
      <c r="F48" s="322" t="s">
        <v>589</v>
      </c>
      <c r="G48" s="322" t="s">
        <v>589</v>
      </c>
      <c r="H48" s="322" t="s">
        <v>589</v>
      </c>
      <c r="I48" s="322" t="s">
        <v>589</v>
      </c>
      <c r="J48" s="322" t="s">
        <v>589</v>
      </c>
      <c r="K48" s="322" t="s">
        <v>589</v>
      </c>
      <c r="L48" s="322" t="s">
        <v>589</v>
      </c>
      <c r="M48" s="322" t="s">
        <v>589</v>
      </c>
      <c r="N48" s="322">
        <f t="shared" ref="N48:AS48" si="15">N49+N50</f>
        <v>0</v>
      </c>
      <c r="O48" s="322">
        <f t="shared" si="15"/>
        <v>0</v>
      </c>
      <c r="P48" s="322">
        <f t="shared" si="15"/>
        <v>0</v>
      </c>
      <c r="Q48" s="322">
        <f t="shared" si="15"/>
        <v>2197.0655999999985</v>
      </c>
      <c r="R48" s="322">
        <f t="shared" si="15"/>
        <v>0</v>
      </c>
      <c r="S48" s="322">
        <f t="shared" si="15"/>
        <v>2197.0655999999985</v>
      </c>
      <c r="T48" s="322">
        <f t="shared" si="15"/>
        <v>2197.0655999999985</v>
      </c>
      <c r="U48" s="322">
        <f t="shared" si="15"/>
        <v>2197.0655999999985</v>
      </c>
      <c r="V48" s="322">
        <f t="shared" si="15"/>
        <v>302.40000000000003</v>
      </c>
      <c r="W48" s="322">
        <f t="shared" si="15"/>
        <v>0</v>
      </c>
      <c r="X48" s="322">
        <f t="shared" si="15"/>
        <v>0</v>
      </c>
      <c r="Y48" s="322">
        <f t="shared" si="15"/>
        <v>357.48</v>
      </c>
      <c r="Z48" s="322">
        <f t="shared" si="15"/>
        <v>0</v>
      </c>
      <c r="AA48" s="322">
        <f t="shared" si="15"/>
        <v>0</v>
      </c>
      <c r="AB48" s="322">
        <f t="shared" si="15"/>
        <v>0</v>
      </c>
      <c r="AC48" s="322">
        <f t="shared" si="15"/>
        <v>357.48</v>
      </c>
      <c r="AD48" s="322">
        <f t="shared" si="15"/>
        <v>100.824</v>
      </c>
      <c r="AE48" s="322">
        <f t="shared" si="15"/>
        <v>0</v>
      </c>
      <c r="AF48" s="322">
        <f t="shared" si="15"/>
        <v>0</v>
      </c>
      <c r="AG48" s="322">
        <f t="shared" si="15"/>
        <v>83</v>
      </c>
      <c r="AH48" s="322">
        <f t="shared" si="15"/>
        <v>17.824000000000002</v>
      </c>
      <c r="AI48" s="322">
        <f t="shared" si="15"/>
        <v>499.51</v>
      </c>
      <c r="AJ48" s="322">
        <f t="shared" si="15"/>
        <v>0</v>
      </c>
      <c r="AK48" s="322">
        <f t="shared" si="15"/>
        <v>0</v>
      </c>
      <c r="AL48" s="322">
        <f t="shared" si="15"/>
        <v>0</v>
      </c>
      <c r="AM48" s="322">
        <f t="shared" si="15"/>
        <v>499.51</v>
      </c>
      <c r="AN48" s="322">
        <f t="shared" si="15"/>
        <v>15.1464</v>
      </c>
      <c r="AO48" s="322">
        <f t="shared" si="15"/>
        <v>0</v>
      </c>
      <c r="AP48" s="322">
        <f t="shared" si="15"/>
        <v>0</v>
      </c>
      <c r="AQ48" s="322">
        <f t="shared" si="15"/>
        <v>0</v>
      </c>
      <c r="AR48" s="322">
        <f t="shared" si="15"/>
        <v>15.1464</v>
      </c>
      <c r="AS48" s="322">
        <f t="shared" si="15"/>
        <v>383.7</v>
      </c>
      <c r="AT48" s="322">
        <f t="shared" ref="AT48:CF48" si="16">AT49+AT50</f>
        <v>0</v>
      </c>
      <c r="AU48" s="322">
        <f t="shared" si="16"/>
        <v>0</v>
      </c>
      <c r="AV48" s="322">
        <f t="shared" si="16"/>
        <v>0</v>
      </c>
      <c r="AW48" s="322">
        <f t="shared" si="16"/>
        <v>383.7</v>
      </c>
      <c r="AX48" s="322">
        <f t="shared" si="16"/>
        <v>99.47999999999999</v>
      </c>
      <c r="AY48" s="322">
        <f t="shared" si="16"/>
        <v>0</v>
      </c>
      <c r="AZ48" s="322">
        <f t="shared" si="16"/>
        <v>0</v>
      </c>
      <c r="BA48" s="322">
        <f t="shared" si="16"/>
        <v>0</v>
      </c>
      <c r="BB48" s="322">
        <f t="shared" si="16"/>
        <v>99.47999999999999</v>
      </c>
      <c r="BC48" s="322">
        <f t="shared" si="16"/>
        <v>402.65999999999997</v>
      </c>
      <c r="BD48" s="322">
        <f t="shared" si="16"/>
        <v>0</v>
      </c>
      <c r="BE48" s="322">
        <f t="shared" si="16"/>
        <v>0</v>
      </c>
      <c r="BF48" s="322">
        <f t="shared" si="16"/>
        <v>0</v>
      </c>
      <c r="BG48" s="322">
        <f t="shared" si="16"/>
        <v>402.65999999999997</v>
      </c>
      <c r="BH48" s="322">
        <f t="shared" si="16"/>
        <v>158.76</v>
      </c>
      <c r="BI48" s="322">
        <f t="shared" si="16"/>
        <v>0</v>
      </c>
      <c r="BJ48" s="322">
        <f t="shared" si="16"/>
        <v>0</v>
      </c>
      <c r="BK48" s="322">
        <f t="shared" si="16"/>
        <v>0</v>
      </c>
      <c r="BL48" s="322">
        <f t="shared" si="16"/>
        <v>158.76</v>
      </c>
      <c r="BM48" s="322">
        <f t="shared" ref="BM48" si="17">BM49+BM50</f>
        <v>0</v>
      </c>
      <c r="BN48" s="322">
        <f t="shared" ref="BN48" si="18">BN49+BN50</f>
        <v>0</v>
      </c>
      <c r="BO48" s="322">
        <f t="shared" ref="BO48" si="19">BO49+BO50</f>
        <v>0</v>
      </c>
      <c r="BP48" s="322">
        <f t="shared" ref="BP48" si="20">BP49+BP50</f>
        <v>0</v>
      </c>
      <c r="BQ48" s="322">
        <f t="shared" ref="BQ48" si="21">BQ49+BQ50</f>
        <v>0</v>
      </c>
      <c r="BR48" s="322">
        <f t="shared" ref="BR48" si="22">BR49+BR50</f>
        <v>0</v>
      </c>
      <c r="BS48" s="322">
        <f t="shared" ref="BS48" si="23">BS49+BS50</f>
        <v>0</v>
      </c>
      <c r="BT48" s="322">
        <f t="shared" ref="BT48" si="24">BT49+BT50</f>
        <v>0</v>
      </c>
      <c r="BU48" s="322">
        <f t="shared" ref="BU48" si="25">BU49+BU50</f>
        <v>0</v>
      </c>
      <c r="BV48" s="322">
        <f t="shared" ref="BV48" si="26">BV49+BV50</f>
        <v>0</v>
      </c>
      <c r="BW48" s="322">
        <f t="shared" si="16"/>
        <v>1643.3500000000001</v>
      </c>
      <c r="BX48" s="322">
        <f t="shared" si="16"/>
        <v>0</v>
      </c>
      <c r="BY48" s="322">
        <f t="shared" si="16"/>
        <v>0</v>
      </c>
      <c r="BZ48" s="322">
        <f t="shared" si="16"/>
        <v>0</v>
      </c>
      <c r="CA48" s="322">
        <f t="shared" si="16"/>
        <v>1643.3500000000001</v>
      </c>
      <c r="CB48" s="322">
        <f t="shared" si="16"/>
        <v>374.21040000000005</v>
      </c>
      <c r="CC48" s="322">
        <f t="shared" si="16"/>
        <v>0</v>
      </c>
      <c r="CD48" s="322">
        <f t="shared" si="16"/>
        <v>0</v>
      </c>
      <c r="CE48" s="322">
        <f t="shared" si="16"/>
        <v>83</v>
      </c>
      <c r="CF48" s="322">
        <f t="shared" si="16"/>
        <v>291.21039999999999</v>
      </c>
      <c r="CG48" s="322" t="s">
        <v>589</v>
      </c>
    </row>
    <row r="49" spans="1:85" s="323" customFormat="1" ht="50.45" customHeight="1">
      <c r="A49" s="165" t="s">
        <v>560</v>
      </c>
      <c r="B49" s="226" t="s">
        <v>667</v>
      </c>
      <c r="C49" s="322" t="s">
        <v>700</v>
      </c>
      <c r="D49" s="322" t="s">
        <v>589</v>
      </c>
      <c r="E49" s="322" t="s">
        <v>589</v>
      </c>
      <c r="F49" s="322" t="s">
        <v>589</v>
      </c>
      <c r="G49" s="322" t="s">
        <v>589</v>
      </c>
      <c r="H49" s="322" t="s">
        <v>589</v>
      </c>
      <c r="I49" s="322" t="s">
        <v>589</v>
      </c>
      <c r="J49" s="322" t="s">
        <v>589</v>
      </c>
      <c r="K49" s="322" t="s">
        <v>589</v>
      </c>
      <c r="L49" s="322" t="s">
        <v>589</v>
      </c>
      <c r="M49" s="322" t="s">
        <v>589</v>
      </c>
      <c r="N49" s="322">
        <v>0</v>
      </c>
      <c r="O49" s="322">
        <v>0</v>
      </c>
      <c r="P49" s="322">
        <v>0</v>
      </c>
      <c r="Q49" s="322">
        <v>0</v>
      </c>
      <c r="R49" s="322">
        <v>0</v>
      </c>
      <c r="S49" s="322">
        <v>0</v>
      </c>
      <c r="T49" s="322">
        <v>0</v>
      </c>
      <c r="U49" s="322">
        <v>0</v>
      </c>
      <c r="V49" s="322">
        <v>0</v>
      </c>
      <c r="W49" s="322">
        <v>0</v>
      </c>
      <c r="X49" s="322">
        <v>0</v>
      </c>
      <c r="Y49" s="322">
        <v>0</v>
      </c>
      <c r="Z49" s="322">
        <v>0</v>
      </c>
      <c r="AA49" s="322">
        <v>0</v>
      </c>
      <c r="AB49" s="322">
        <v>0</v>
      </c>
      <c r="AC49" s="322">
        <v>0</v>
      </c>
      <c r="AD49" s="322">
        <v>0</v>
      </c>
      <c r="AE49" s="322">
        <v>0</v>
      </c>
      <c r="AF49" s="322">
        <v>0</v>
      </c>
      <c r="AG49" s="322">
        <v>0</v>
      </c>
      <c r="AH49" s="322">
        <v>0</v>
      </c>
      <c r="AI49" s="322">
        <v>0</v>
      </c>
      <c r="AJ49" s="322">
        <v>0</v>
      </c>
      <c r="AK49" s="322">
        <v>0</v>
      </c>
      <c r="AL49" s="322">
        <v>0</v>
      </c>
      <c r="AM49" s="322">
        <v>0</v>
      </c>
      <c r="AN49" s="322">
        <v>0</v>
      </c>
      <c r="AO49" s="322">
        <v>0</v>
      </c>
      <c r="AP49" s="322">
        <v>0</v>
      </c>
      <c r="AQ49" s="322">
        <v>0</v>
      </c>
      <c r="AR49" s="322">
        <v>0</v>
      </c>
      <c r="AS49" s="322">
        <v>0</v>
      </c>
      <c r="AT49" s="322">
        <v>0</v>
      </c>
      <c r="AU49" s="322">
        <v>0</v>
      </c>
      <c r="AV49" s="322">
        <v>0</v>
      </c>
      <c r="AW49" s="322">
        <v>0</v>
      </c>
      <c r="AX49" s="322">
        <v>0</v>
      </c>
      <c r="AY49" s="322">
        <v>0</v>
      </c>
      <c r="AZ49" s="322">
        <v>0</v>
      </c>
      <c r="BA49" s="322">
        <v>0</v>
      </c>
      <c r="BB49" s="322">
        <v>0</v>
      </c>
      <c r="BC49" s="322">
        <v>0</v>
      </c>
      <c r="BD49" s="322">
        <v>0</v>
      </c>
      <c r="BE49" s="322">
        <v>0</v>
      </c>
      <c r="BF49" s="322">
        <v>0</v>
      </c>
      <c r="BG49" s="322">
        <v>0</v>
      </c>
      <c r="BH49" s="322">
        <v>0</v>
      </c>
      <c r="BI49" s="322">
        <v>0</v>
      </c>
      <c r="BJ49" s="322">
        <v>0</v>
      </c>
      <c r="BK49" s="322">
        <v>0</v>
      </c>
      <c r="BL49" s="322">
        <v>0</v>
      </c>
      <c r="BM49" s="322">
        <v>0</v>
      </c>
      <c r="BN49" s="322">
        <v>0</v>
      </c>
      <c r="BO49" s="322">
        <v>0</v>
      </c>
      <c r="BP49" s="322">
        <v>0</v>
      </c>
      <c r="BQ49" s="322">
        <v>0</v>
      </c>
      <c r="BR49" s="322">
        <v>0</v>
      </c>
      <c r="BS49" s="322">
        <v>0</v>
      </c>
      <c r="BT49" s="322">
        <v>0</v>
      </c>
      <c r="BU49" s="322">
        <v>0</v>
      </c>
      <c r="BV49" s="322">
        <v>0</v>
      </c>
      <c r="BW49" s="322">
        <v>0</v>
      </c>
      <c r="BX49" s="322">
        <v>0</v>
      </c>
      <c r="BY49" s="322">
        <v>0</v>
      </c>
      <c r="BZ49" s="322">
        <v>0</v>
      </c>
      <c r="CA49" s="322">
        <v>0</v>
      </c>
      <c r="CB49" s="322">
        <v>0</v>
      </c>
      <c r="CC49" s="322">
        <v>0</v>
      </c>
      <c r="CD49" s="322">
        <v>0</v>
      </c>
      <c r="CE49" s="322">
        <v>0</v>
      </c>
      <c r="CF49" s="322">
        <v>0</v>
      </c>
      <c r="CG49" s="322" t="s">
        <v>589</v>
      </c>
    </row>
    <row r="50" spans="1:85" s="323" customFormat="1" ht="69.599999999999994" customHeight="1">
      <c r="A50" s="165" t="s">
        <v>561</v>
      </c>
      <c r="B50" s="226" t="s">
        <v>668</v>
      </c>
      <c r="C50" s="322" t="s">
        <v>700</v>
      </c>
      <c r="D50" s="322" t="s">
        <v>589</v>
      </c>
      <c r="E50" s="322" t="s">
        <v>589</v>
      </c>
      <c r="F50" s="322" t="s">
        <v>589</v>
      </c>
      <c r="G50" s="322" t="s">
        <v>589</v>
      </c>
      <c r="H50" s="322" t="s">
        <v>589</v>
      </c>
      <c r="I50" s="322" t="s">
        <v>589</v>
      </c>
      <c r="J50" s="322" t="s">
        <v>589</v>
      </c>
      <c r="K50" s="322" t="s">
        <v>589</v>
      </c>
      <c r="L50" s="322" t="s">
        <v>589</v>
      </c>
      <c r="M50" s="322" t="s">
        <v>589</v>
      </c>
      <c r="N50" s="322">
        <f>SUM(N51:N117)</f>
        <v>0</v>
      </c>
      <c r="O50" s="322">
        <f t="shared" ref="O50:BZ50" si="27">SUM(O51:O117)</f>
        <v>0</v>
      </c>
      <c r="P50" s="322">
        <f t="shared" si="27"/>
        <v>0</v>
      </c>
      <c r="Q50" s="322">
        <f t="shared" si="27"/>
        <v>2197.0655999999985</v>
      </c>
      <c r="R50" s="322">
        <f t="shared" si="27"/>
        <v>0</v>
      </c>
      <c r="S50" s="322">
        <f t="shared" si="27"/>
        <v>2197.0655999999985</v>
      </c>
      <c r="T50" s="322">
        <f t="shared" si="27"/>
        <v>2197.0655999999985</v>
      </c>
      <c r="U50" s="322">
        <f t="shared" si="27"/>
        <v>2197.0655999999985</v>
      </c>
      <c r="V50" s="322">
        <f t="shared" si="27"/>
        <v>302.40000000000003</v>
      </c>
      <c r="W50" s="322">
        <f t="shared" si="27"/>
        <v>0</v>
      </c>
      <c r="X50" s="322">
        <f t="shared" si="27"/>
        <v>0</v>
      </c>
      <c r="Y50" s="322">
        <f t="shared" si="27"/>
        <v>357.48</v>
      </c>
      <c r="Z50" s="322">
        <f t="shared" si="27"/>
        <v>0</v>
      </c>
      <c r="AA50" s="322">
        <f t="shared" si="27"/>
        <v>0</v>
      </c>
      <c r="AB50" s="322">
        <f t="shared" si="27"/>
        <v>0</v>
      </c>
      <c r="AC50" s="322">
        <f t="shared" si="27"/>
        <v>357.48</v>
      </c>
      <c r="AD50" s="322">
        <f t="shared" si="27"/>
        <v>100.824</v>
      </c>
      <c r="AE50" s="322">
        <f t="shared" si="27"/>
        <v>0</v>
      </c>
      <c r="AF50" s="322">
        <f t="shared" si="27"/>
        <v>0</v>
      </c>
      <c r="AG50" s="322">
        <f t="shared" si="27"/>
        <v>83</v>
      </c>
      <c r="AH50" s="322">
        <f t="shared" si="27"/>
        <v>17.824000000000002</v>
      </c>
      <c r="AI50" s="322">
        <f t="shared" si="27"/>
        <v>499.51</v>
      </c>
      <c r="AJ50" s="322">
        <f t="shared" si="27"/>
        <v>0</v>
      </c>
      <c r="AK50" s="322">
        <f t="shared" si="27"/>
        <v>0</v>
      </c>
      <c r="AL50" s="322">
        <f t="shared" si="27"/>
        <v>0</v>
      </c>
      <c r="AM50" s="322">
        <f t="shared" si="27"/>
        <v>499.51</v>
      </c>
      <c r="AN50" s="322">
        <f t="shared" si="27"/>
        <v>15.1464</v>
      </c>
      <c r="AO50" s="322">
        <f t="shared" si="27"/>
        <v>0</v>
      </c>
      <c r="AP50" s="322">
        <f t="shared" si="27"/>
        <v>0</v>
      </c>
      <c r="AQ50" s="322">
        <f t="shared" si="27"/>
        <v>0</v>
      </c>
      <c r="AR50" s="322">
        <f t="shared" si="27"/>
        <v>15.1464</v>
      </c>
      <c r="AS50" s="322">
        <f t="shared" si="27"/>
        <v>383.7</v>
      </c>
      <c r="AT50" s="322">
        <f t="shared" si="27"/>
        <v>0</v>
      </c>
      <c r="AU50" s="322">
        <f t="shared" si="27"/>
        <v>0</v>
      </c>
      <c r="AV50" s="322">
        <f t="shared" si="27"/>
        <v>0</v>
      </c>
      <c r="AW50" s="322">
        <f t="shared" si="27"/>
        <v>383.7</v>
      </c>
      <c r="AX50" s="322">
        <f t="shared" si="27"/>
        <v>99.47999999999999</v>
      </c>
      <c r="AY50" s="322">
        <f t="shared" si="27"/>
        <v>0</v>
      </c>
      <c r="AZ50" s="322">
        <f t="shared" si="27"/>
        <v>0</v>
      </c>
      <c r="BA50" s="322">
        <f t="shared" si="27"/>
        <v>0</v>
      </c>
      <c r="BB50" s="322">
        <f t="shared" si="27"/>
        <v>99.47999999999999</v>
      </c>
      <c r="BC50" s="322">
        <f t="shared" si="27"/>
        <v>402.65999999999997</v>
      </c>
      <c r="BD50" s="322">
        <f t="shared" si="27"/>
        <v>0</v>
      </c>
      <c r="BE50" s="322">
        <f t="shared" si="27"/>
        <v>0</v>
      </c>
      <c r="BF50" s="322">
        <f t="shared" si="27"/>
        <v>0</v>
      </c>
      <c r="BG50" s="322">
        <f t="shared" si="27"/>
        <v>402.65999999999997</v>
      </c>
      <c r="BH50" s="322">
        <f t="shared" si="27"/>
        <v>158.76</v>
      </c>
      <c r="BI50" s="322">
        <f t="shared" si="27"/>
        <v>0</v>
      </c>
      <c r="BJ50" s="322">
        <f t="shared" si="27"/>
        <v>0</v>
      </c>
      <c r="BK50" s="322">
        <f t="shared" si="27"/>
        <v>0</v>
      </c>
      <c r="BL50" s="322">
        <f t="shared" si="27"/>
        <v>158.76</v>
      </c>
      <c r="BM50" s="322">
        <f t="shared" si="27"/>
        <v>0</v>
      </c>
      <c r="BN50" s="322">
        <f t="shared" si="27"/>
        <v>0</v>
      </c>
      <c r="BO50" s="322">
        <f t="shared" si="27"/>
        <v>0</v>
      </c>
      <c r="BP50" s="322">
        <f t="shared" si="27"/>
        <v>0</v>
      </c>
      <c r="BQ50" s="322">
        <f t="shared" si="27"/>
        <v>0</v>
      </c>
      <c r="BR50" s="322">
        <f t="shared" si="27"/>
        <v>0</v>
      </c>
      <c r="BS50" s="322">
        <f t="shared" si="27"/>
        <v>0</v>
      </c>
      <c r="BT50" s="322">
        <f t="shared" si="27"/>
        <v>0</v>
      </c>
      <c r="BU50" s="322">
        <f t="shared" si="27"/>
        <v>0</v>
      </c>
      <c r="BV50" s="322">
        <f t="shared" si="27"/>
        <v>0</v>
      </c>
      <c r="BW50" s="322">
        <f t="shared" si="27"/>
        <v>1643.3500000000001</v>
      </c>
      <c r="BX50" s="322">
        <f t="shared" si="27"/>
        <v>0</v>
      </c>
      <c r="BY50" s="322">
        <f t="shared" si="27"/>
        <v>0</v>
      </c>
      <c r="BZ50" s="322">
        <f t="shared" si="27"/>
        <v>0</v>
      </c>
      <c r="CA50" s="322">
        <f t="shared" ref="CA50:CE50" si="28">SUM(CA51:CA117)</f>
        <v>1643.3500000000001</v>
      </c>
      <c r="CB50" s="322">
        <f t="shared" si="28"/>
        <v>374.21040000000005</v>
      </c>
      <c r="CC50" s="322">
        <f t="shared" si="28"/>
        <v>0</v>
      </c>
      <c r="CD50" s="322">
        <f t="shared" si="28"/>
        <v>0</v>
      </c>
      <c r="CE50" s="322">
        <f t="shared" si="28"/>
        <v>83</v>
      </c>
      <c r="CF50" s="322">
        <f>SUM(CF51:CF117)</f>
        <v>291.21039999999999</v>
      </c>
      <c r="CG50" s="322" t="s">
        <v>589</v>
      </c>
    </row>
    <row r="51" spans="1:85" s="328" customFormat="1" ht="69.599999999999994" customHeight="1">
      <c r="A51" s="296" t="s">
        <v>561</v>
      </c>
      <c r="B51" s="294" t="s">
        <v>987</v>
      </c>
      <c r="C51" s="325" t="s">
        <v>986</v>
      </c>
      <c r="D51" s="325" t="s">
        <v>762</v>
      </c>
      <c r="E51" s="326">
        <v>2019</v>
      </c>
      <c r="F51" s="325" t="s">
        <v>589</v>
      </c>
      <c r="G51" s="325" t="s">
        <v>589</v>
      </c>
      <c r="H51" s="327" t="s">
        <v>589</v>
      </c>
      <c r="I51" s="327" t="s">
        <v>589</v>
      </c>
      <c r="J51" s="327" t="s">
        <v>589</v>
      </c>
      <c r="K51" s="327" t="s">
        <v>589</v>
      </c>
      <c r="L51" s="327" t="s">
        <v>589</v>
      </c>
      <c r="M51" s="327" t="s">
        <v>589</v>
      </c>
      <c r="N51" s="327">
        <v>0</v>
      </c>
      <c r="O51" s="327">
        <v>0</v>
      </c>
      <c r="P51" s="327">
        <v>0</v>
      </c>
      <c r="Q51" s="325">
        <v>49.358399999999996</v>
      </c>
      <c r="R51" s="327">
        <v>0</v>
      </c>
      <c r="S51" s="325">
        <v>49.358399999999996</v>
      </c>
      <c r="T51" s="325">
        <v>49.358399999999996</v>
      </c>
      <c r="U51" s="325">
        <v>49.358399999999996</v>
      </c>
      <c r="V51" s="293">
        <f>40*1.2</f>
        <v>48</v>
      </c>
      <c r="W51" s="325">
        <v>0</v>
      </c>
      <c r="X51" s="325">
        <v>0</v>
      </c>
      <c r="Y51" s="327">
        <f>SUM(Z51:AC51)</f>
        <v>0</v>
      </c>
      <c r="Z51" s="327">
        <v>0</v>
      </c>
      <c r="AA51" s="327">
        <v>0</v>
      </c>
      <c r="AB51" s="325">
        <v>0</v>
      </c>
      <c r="AC51" s="325">
        <v>0</v>
      </c>
      <c r="AD51" s="327">
        <f>SUM(AE51:AH51)</f>
        <v>92.743200000000002</v>
      </c>
      <c r="AE51" s="327">
        <v>0</v>
      </c>
      <c r="AF51" s="327">
        <v>0</v>
      </c>
      <c r="AG51" s="325">
        <v>83</v>
      </c>
      <c r="AH51" s="325">
        <f>77.286*1.2-83</f>
        <v>9.7432000000000016</v>
      </c>
      <c r="AI51" s="327">
        <f>SUM(AJ51:AM51)</f>
        <v>0</v>
      </c>
      <c r="AJ51" s="327">
        <v>0</v>
      </c>
      <c r="AK51" s="327">
        <v>0</v>
      </c>
      <c r="AL51" s="325">
        <v>0</v>
      </c>
      <c r="AM51" s="325">
        <v>0</v>
      </c>
      <c r="AN51" s="327">
        <f>SUM(AO51:AR51)</f>
        <v>15.1464</v>
      </c>
      <c r="AO51" s="327">
        <v>0</v>
      </c>
      <c r="AP51" s="327">
        <v>0</v>
      </c>
      <c r="AQ51" s="325">
        <v>0</v>
      </c>
      <c r="AR51" s="293">
        <f>12.622*1.2</f>
        <v>15.1464</v>
      </c>
      <c r="AS51" s="327">
        <f>SUM(AT51:AW51)</f>
        <v>0</v>
      </c>
      <c r="AT51" s="327">
        <v>0</v>
      </c>
      <c r="AU51" s="327">
        <v>0</v>
      </c>
      <c r="AV51" s="325">
        <v>0</v>
      </c>
      <c r="AW51" s="325">
        <v>0</v>
      </c>
      <c r="AX51" s="327">
        <f>SUM(AY51:BB51)</f>
        <v>0</v>
      </c>
      <c r="AY51" s="327">
        <v>0</v>
      </c>
      <c r="AZ51" s="327">
        <v>0</v>
      </c>
      <c r="BA51" s="325">
        <v>0</v>
      </c>
      <c r="BB51" s="293">
        <v>0</v>
      </c>
      <c r="BC51" s="327">
        <f>SUM(BD51:BG51)</f>
        <v>0</v>
      </c>
      <c r="BD51" s="327">
        <v>0</v>
      </c>
      <c r="BE51" s="327">
        <v>0</v>
      </c>
      <c r="BF51" s="325">
        <v>0</v>
      </c>
      <c r="BG51" s="325">
        <v>0</v>
      </c>
      <c r="BH51" s="327">
        <f>SUM(BI51:BL51)</f>
        <v>0</v>
      </c>
      <c r="BI51" s="327">
        <v>0</v>
      </c>
      <c r="BJ51" s="327">
        <v>0</v>
      </c>
      <c r="BK51" s="325">
        <v>0</v>
      </c>
      <c r="BL51" s="293">
        <v>0</v>
      </c>
      <c r="BM51" s="327">
        <f>SUM(BN51:BQ51)</f>
        <v>0</v>
      </c>
      <c r="BN51" s="327">
        <v>0</v>
      </c>
      <c r="BO51" s="327">
        <v>0</v>
      </c>
      <c r="BP51" s="325">
        <v>0</v>
      </c>
      <c r="BQ51" s="325">
        <v>0</v>
      </c>
      <c r="BR51" s="327">
        <f>SUM(BS51:BV51)</f>
        <v>0</v>
      </c>
      <c r="BS51" s="327">
        <v>0</v>
      </c>
      <c r="BT51" s="327">
        <v>0</v>
      </c>
      <c r="BU51" s="325">
        <v>0</v>
      </c>
      <c r="BV51" s="325">
        <v>0</v>
      </c>
      <c r="BW51" s="327">
        <f>SUM(BX51:CA51)</f>
        <v>0</v>
      </c>
      <c r="BX51" s="327">
        <f>Z51+AJ51+AT51+BD51+BN51</f>
        <v>0</v>
      </c>
      <c r="BY51" s="327">
        <f t="shared" ref="BY51:BZ51" si="29">AA51+AK51+AU51+BE51+BO51</f>
        <v>0</v>
      </c>
      <c r="BZ51" s="327">
        <f t="shared" si="29"/>
        <v>0</v>
      </c>
      <c r="CA51" s="327">
        <f>AC51+AM51+AW51+BG51+BQ51</f>
        <v>0</v>
      </c>
      <c r="CB51" s="327">
        <f>SUM(CC51:CF51)</f>
        <v>107.8896</v>
      </c>
      <c r="CC51" s="327">
        <f>AE51+AO51+AY51+BI51+BS51</f>
        <v>0</v>
      </c>
      <c r="CD51" s="327">
        <f t="shared" ref="CD51:CE51" si="30">AF51+AP51+AZ51+BJ51+BT51</f>
        <v>0</v>
      </c>
      <c r="CE51" s="327">
        <f t="shared" si="30"/>
        <v>83</v>
      </c>
      <c r="CF51" s="327">
        <f>AH51+AR51+BB51+BL51+BV51</f>
        <v>24.889600000000002</v>
      </c>
      <c r="CG51" s="327"/>
    </row>
    <row r="52" spans="1:85" s="328" customFormat="1" ht="69.599999999999994" customHeight="1">
      <c r="A52" s="296" t="s">
        <v>561</v>
      </c>
      <c r="B52" s="294" t="s">
        <v>923</v>
      </c>
      <c r="C52" s="325" t="s">
        <v>921</v>
      </c>
      <c r="D52" s="325" t="s">
        <v>762</v>
      </c>
      <c r="E52" s="326">
        <v>2020</v>
      </c>
      <c r="F52" s="325" t="s">
        <v>589</v>
      </c>
      <c r="G52" s="325" t="s">
        <v>589</v>
      </c>
      <c r="H52" s="327" t="s">
        <v>589</v>
      </c>
      <c r="I52" s="327" t="s">
        <v>589</v>
      </c>
      <c r="J52" s="327" t="s">
        <v>589</v>
      </c>
      <c r="K52" s="327" t="s">
        <v>589</v>
      </c>
      <c r="L52" s="327" t="s">
        <v>589</v>
      </c>
      <c r="M52" s="327" t="s">
        <v>589</v>
      </c>
      <c r="N52" s="327">
        <v>0</v>
      </c>
      <c r="O52" s="327">
        <v>0</v>
      </c>
      <c r="P52" s="327">
        <v>0</v>
      </c>
      <c r="Q52" s="325">
        <v>36</v>
      </c>
      <c r="R52" s="327">
        <v>0</v>
      </c>
      <c r="S52" s="325">
        <v>36</v>
      </c>
      <c r="T52" s="325">
        <v>36</v>
      </c>
      <c r="U52" s="325">
        <v>36</v>
      </c>
      <c r="V52" s="293">
        <f>30*1.2</f>
        <v>36</v>
      </c>
      <c r="W52" s="325">
        <v>0</v>
      </c>
      <c r="X52" s="325">
        <v>0</v>
      </c>
      <c r="Y52" s="327">
        <f>SUM(Z52:AC52)</f>
        <v>0</v>
      </c>
      <c r="Z52" s="327">
        <v>0</v>
      </c>
      <c r="AA52" s="327">
        <v>0</v>
      </c>
      <c r="AB52" s="325">
        <v>0</v>
      </c>
      <c r="AC52" s="325">
        <v>0</v>
      </c>
      <c r="AD52" s="327">
        <f>SUM(AE52:AH52)</f>
        <v>0</v>
      </c>
      <c r="AE52" s="327">
        <v>0</v>
      </c>
      <c r="AF52" s="327">
        <v>0</v>
      </c>
      <c r="AG52" s="325">
        <v>0</v>
      </c>
      <c r="AH52" s="325">
        <v>0</v>
      </c>
      <c r="AI52" s="327">
        <f>SUM(AJ52:AM52)</f>
        <v>0</v>
      </c>
      <c r="AJ52" s="327">
        <v>0</v>
      </c>
      <c r="AK52" s="327">
        <v>0</v>
      </c>
      <c r="AL52" s="325">
        <v>0</v>
      </c>
      <c r="AM52" s="325">
        <v>0</v>
      </c>
      <c r="AN52" s="327">
        <f t="shared" ref="AN52:AN115" si="31">SUM(AO52:AR52)</f>
        <v>0</v>
      </c>
      <c r="AO52" s="327">
        <v>0</v>
      </c>
      <c r="AP52" s="327">
        <v>0</v>
      </c>
      <c r="AQ52" s="325">
        <v>0</v>
      </c>
      <c r="AR52" s="293">
        <v>0</v>
      </c>
      <c r="AS52" s="327">
        <f>SUM(AT52:AW52)</f>
        <v>0</v>
      </c>
      <c r="AT52" s="327">
        <v>0</v>
      </c>
      <c r="AU52" s="327">
        <v>0</v>
      </c>
      <c r="AV52" s="325">
        <v>0</v>
      </c>
      <c r="AW52" s="325">
        <v>0</v>
      </c>
      <c r="AX52" s="327">
        <f t="shared" ref="AX52:AX115" si="32">SUM(AY52:BB52)</f>
        <v>0</v>
      </c>
      <c r="AY52" s="327">
        <v>0</v>
      </c>
      <c r="AZ52" s="327">
        <v>0</v>
      </c>
      <c r="BA52" s="325">
        <v>0</v>
      </c>
      <c r="BB52" s="293">
        <v>0</v>
      </c>
      <c r="BC52" s="327">
        <f>SUM(BD52:BG52)</f>
        <v>0</v>
      </c>
      <c r="BD52" s="327">
        <v>0</v>
      </c>
      <c r="BE52" s="327">
        <v>0</v>
      </c>
      <c r="BF52" s="325">
        <v>0</v>
      </c>
      <c r="BG52" s="325">
        <v>0</v>
      </c>
      <c r="BH52" s="327">
        <f t="shared" ref="BH52:BH115" si="33">SUM(BI52:BL52)</f>
        <v>0</v>
      </c>
      <c r="BI52" s="327">
        <v>0</v>
      </c>
      <c r="BJ52" s="327">
        <v>0</v>
      </c>
      <c r="BK52" s="325">
        <v>0</v>
      </c>
      <c r="BL52" s="293">
        <v>0</v>
      </c>
      <c r="BM52" s="327">
        <f t="shared" ref="BM52:BM115" si="34">SUM(BN52:BQ52)</f>
        <v>0</v>
      </c>
      <c r="BN52" s="327">
        <v>0</v>
      </c>
      <c r="BO52" s="327">
        <v>0</v>
      </c>
      <c r="BP52" s="325">
        <v>0</v>
      </c>
      <c r="BQ52" s="325">
        <v>0</v>
      </c>
      <c r="BR52" s="327">
        <f t="shared" ref="BR52:BR115" si="35">SUM(BS52:BV52)</f>
        <v>0</v>
      </c>
      <c r="BS52" s="327">
        <v>0</v>
      </c>
      <c r="BT52" s="327">
        <v>0</v>
      </c>
      <c r="BU52" s="325">
        <v>0</v>
      </c>
      <c r="BV52" s="325">
        <v>0</v>
      </c>
      <c r="BW52" s="327">
        <f>SUM(BX52:CA52)</f>
        <v>0</v>
      </c>
      <c r="BX52" s="327">
        <f>Z52+AJ52+AT52+BD52+BN52</f>
        <v>0</v>
      </c>
      <c r="BY52" s="327">
        <f t="shared" ref="BY52" si="36">AA52+AK52+AU52+BE52+BO52</f>
        <v>0</v>
      </c>
      <c r="BZ52" s="327">
        <f t="shared" ref="BZ52" si="37">AB52+AL52+AV52+BF52+BP52</f>
        <v>0</v>
      </c>
      <c r="CA52" s="327">
        <f>AC52+AM52+AW52+BG52+BQ52</f>
        <v>0</v>
      </c>
      <c r="CB52" s="327">
        <f>SUM(CC52:CF52)</f>
        <v>0</v>
      </c>
      <c r="CC52" s="327">
        <f>AE52+AO52+AY52+BI52+BS52</f>
        <v>0</v>
      </c>
      <c r="CD52" s="327">
        <f t="shared" ref="CD52" si="38">AF52+AP52+AZ52+BJ52+BT52</f>
        <v>0</v>
      </c>
      <c r="CE52" s="327">
        <f t="shared" ref="CE52" si="39">AG52+AQ52+BA52+BK52+BU52</f>
        <v>0</v>
      </c>
      <c r="CF52" s="327">
        <f>AH52+AR52+BB52+BL52+BV52</f>
        <v>0</v>
      </c>
      <c r="CG52" s="327"/>
    </row>
    <row r="53" spans="1:85" s="328" customFormat="1" ht="69.599999999999994" customHeight="1">
      <c r="A53" s="296" t="s">
        <v>561</v>
      </c>
      <c r="B53" s="297" t="s">
        <v>953</v>
      </c>
      <c r="C53" s="325" t="s">
        <v>922</v>
      </c>
      <c r="D53" s="325" t="s">
        <v>762</v>
      </c>
      <c r="E53" s="326">
        <v>2020</v>
      </c>
      <c r="F53" s="325" t="s">
        <v>589</v>
      </c>
      <c r="G53" s="325" t="s">
        <v>589</v>
      </c>
      <c r="H53" s="327" t="s">
        <v>589</v>
      </c>
      <c r="I53" s="327" t="s">
        <v>589</v>
      </c>
      <c r="J53" s="327" t="s">
        <v>589</v>
      </c>
      <c r="K53" s="327" t="s">
        <v>589</v>
      </c>
      <c r="L53" s="327" t="s">
        <v>589</v>
      </c>
      <c r="M53" s="327" t="s">
        <v>589</v>
      </c>
      <c r="N53" s="327">
        <v>0</v>
      </c>
      <c r="O53" s="327">
        <v>0</v>
      </c>
      <c r="P53" s="327">
        <v>0</v>
      </c>
      <c r="Q53" s="325">
        <v>48</v>
      </c>
      <c r="R53" s="327">
        <v>0</v>
      </c>
      <c r="S53" s="325">
        <v>48</v>
      </c>
      <c r="T53" s="325">
        <v>48</v>
      </c>
      <c r="U53" s="325">
        <v>48</v>
      </c>
      <c r="V53" s="293">
        <f>40*1.2</f>
        <v>48</v>
      </c>
      <c r="W53" s="325">
        <v>0</v>
      </c>
      <c r="X53" s="325">
        <v>0</v>
      </c>
      <c r="Y53" s="327">
        <f t="shared" ref="Y53:Y69" si="40">SUM(Z53:AC53)</f>
        <v>0</v>
      </c>
      <c r="Z53" s="327">
        <v>0</v>
      </c>
      <c r="AA53" s="327">
        <v>0</v>
      </c>
      <c r="AB53" s="325">
        <v>0</v>
      </c>
      <c r="AC53" s="325">
        <v>0</v>
      </c>
      <c r="AD53" s="327">
        <f t="shared" ref="AD53:AD82" si="41">SUM(AE53:AH53)</f>
        <v>0</v>
      </c>
      <c r="AE53" s="327">
        <v>0</v>
      </c>
      <c r="AF53" s="327">
        <v>0</v>
      </c>
      <c r="AG53" s="325">
        <v>0</v>
      </c>
      <c r="AH53" s="325">
        <v>0</v>
      </c>
      <c r="AI53" s="327">
        <f t="shared" ref="AI53:AI69" si="42">SUM(AJ53:AM53)</f>
        <v>0</v>
      </c>
      <c r="AJ53" s="327">
        <v>0</v>
      </c>
      <c r="AK53" s="327">
        <v>0</v>
      </c>
      <c r="AL53" s="325">
        <v>0</v>
      </c>
      <c r="AM53" s="325">
        <v>0</v>
      </c>
      <c r="AN53" s="327">
        <f t="shared" si="31"/>
        <v>0</v>
      </c>
      <c r="AO53" s="327">
        <v>0</v>
      </c>
      <c r="AP53" s="327">
        <v>0</v>
      </c>
      <c r="AQ53" s="325">
        <v>0</v>
      </c>
      <c r="AR53" s="293">
        <v>0</v>
      </c>
      <c r="AS53" s="327">
        <f t="shared" ref="AS53:AS69" si="43">SUM(AT53:AW53)</f>
        <v>0</v>
      </c>
      <c r="AT53" s="327">
        <v>0</v>
      </c>
      <c r="AU53" s="327">
        <v>0</v>
      </c>
      <c r="AV53" s="325">
        <v>0</v>
      </c>
      <c r="AW53" s="325">
        <v>0</v>
      </c>
      <c r="AX53" s="327">
        <f t="shared" si="32"/>
        <v>0</v>
      </c>
      <c r="AY53" s="327">
        <v>0</v>
      </c>
      <c r="AZ53" s="327">
        <v>0</v>
      </c>
      <c r="BA53" s="325">
        <v>0</v>
      </c>
      <c r="BB53" s="293">
        <v>0</v>
      </c>
      <c r="BC53" s="327">
        <f t="shared" ref="BC53:BC69" si="44">SUM(BD53:BG53)</f>
        <v>0</v>
      </c>
      <c r="BD53" s="327">
        <v>0</v>
      </c>
      <c r="BE53" s="327">
        <v>0</v>
      </c>
      <c r="BF53" s="325">
        <v>0</v>
      </c>
      <c r="BG53" s="325">
        <v>0</v>
      </c>
      <c r="BH53" s="327">
        <f t="shared" si="33"/>
        <v>0</v>
      </c>
      <c r="BI53" s="327">
        <v>0</v>
      </c>
      <c r="BJ53" s="327">
        <v>0</v>
      </c>
      <c r="BK53" s="325">
        <v>0</v>
      </c>
      <c r="BL53" s="293">
        <v>0</v>
      </c>
      <c r="BM53" s="327">
        <f t="shared" si="34"/>
        <v>0</v>
      </c>
      <c r="BN53" s="327">
        <v>0</v>
      </c>
      <c r="BO53" s="327">
        <v>0</v>
      </c>
      <c r="BP53" s="325">
        <v>0</v>
      </c>
      <c r="BQ53" s="325">
        <v>0</v>
      </c>
      <c r="BR53" s="327">
        <f t="shared" si="35"/>
        <v>0</v>
      </c>
      <c r="BS53" s="327">
        <v>0</v>
      </c>
      <c r="BT53" s="327">
        <v>0</v>
      </c>
      <c r="BU53" s="325">
        <v>0</v>
      </c>
      <c r="BV53" s="325">
        <v>0</v>
      </c>
      <c r="BW53" s="327">
        <f t="shared" ref="BW53:BW82" si="45">SUM(BX53:CA53)</f>
        <v>0</v>
      </c>
      <c r="BX53" s="327">
        <f t="shared" ref="BX53:BX82" si="46">Z53+AJ53+AT53+BD53+BN53</f>
        <v>0</v>
      </c>
      <c r="BY53" s="327">
        <f t="shared" ref="BY53:BY82" si="47">AA53+AK53+AU53+BE53+BO53</f>
        <v>0</v>
      </c>
      <c r="BZ53" s="327">
        <f t="shared" ref="BZ53:BZ81" si="48">AB53+AL53+AV53+BF53+BP53</f>
        <v>0</v>
      </c>
      <c r="CA53" s="327">
        <f t="shared" ref="CA53:CA81" si="49">AC53+AM53+AW53+BG53+BQ53</f>
        <v>0</v>
      </c>
      <c r="CB53" s="327">
        <f t="shared" ref="CB53:CB82" si="50">SUM(CC53:CF53)</f>
        <v>0</v>
      </c>
      <c r="CC53" s="327">
        <f t="shared" ref="CC53:CC82" si="51">AE53+AO53+AY53+BI53+BS53</f>
        <v>0</v>
      </c>
      <c r="CD53" s="327">
        <f t="shared" ref="CD53:CD82" si="52">AF53+AP53+AZ53+BJ53+BT53</f>
        <v>0</v>
      </c>
      <c r="CE53" s="327">
        <f t="shared" ref="CE53:CE82" si="53">AG53+AQ53+BA53+BK53+BU53</f>
        <v>0</v>
      </c>
      <c r="CF53" s="327">
        <f t="shared" ref="CF53:CF82" si="54">AH53+AR53+BB53+BL53+BV53</f>
        <v>0</v>
      </c>
      <c r="CG53" s="327"/>
    </row>
    <row r="54" spans="1:85" s="328" customFormat="1" ht="69.599999999999994" customHeight="1">
      <c r="A54" s="296" t="s">
        <v>561</v>
      </c>
      <c r="B54" s="297" t="s">
        <v>1008</v>
      </c>
      <c r="C54" s="325" t="s">
        <v>924</v>
      </c>
      <c r="D54" s="325" t="s">
        <v>762</v>
      </c>
      <c r="E54" s="326">
        <v>2022</v>
      </c>
      <c r="F54" s="325" t="s">
        <v>589</v>
      </c>
      <c r="G54" s="325" t="s">
        <v>589</v>
      </c>
      <c r="H54" s="327" t="s">
        <v>589</v>
      </c>
      <c r="I54" s="327" t="s">
        <v>589</v>
      </c>
      <c r="J54" s="327" t="s">
        <v>589</v>
      </c>
      <c r="K54" s="327" t="s">
        <v>589</v>
      </c>
      <c r="L54" s="327" t="s">
        <v>589</v>
      </c>
      <c r="M54" s="327" t="s">
        <v>589</v>
      </c>
      <c r="N54" s="327">
        <v>0</v>
      </c>
      <c r="O54" s="327">
        <v>0</v>
      </c>
      <c r="P54" s="327">
        <v>0</v>
      </c>
      <c r="Q54" s="325">
        <v>214.56</v>
      </c>
      <c r="R54" s="327">
        <v>0</v>
      </c>
      <c r="S54" s="325">
        <v>214.56</v>
      </c>
      <c r="T54" s="325">
        <v>214.56</v>
      </c>
      <c r="U54" s="325">
        <v>214.56</v>
      </c>
      <c r="V54" s="293">
        <v>0</v>
      </c>
      <c r="W54" s="325">
        <v>0</v>
      </c>
      <c r="X54" s="325">
        <v>0</v>
      </c>
      <c r="Y54" s="327">
        <f t="shared" si="40"/>
        <v>0</v>
      </c>
      <c r="Z54" s="327">
        <v>0</v>
      </c>
      <c r="AA54" s="327">
        <v>0</v>
      </c>
      <c r="AB54" s="325">
        <v>0</v>
      </c>
      <c r="AC54" s="325">
        <v>0</v>
      </c>
      <c r="AD54" s="327">
        <f t="shared" si="41"/>
        <v>0</v>
      </c>
      <c r="AE54" s="327">
        <v>0</v>
      </c>
      <c r="AF54" s="327">
        <v>0</v>
      </c>
      <c r="AG54" s="325">
        <v>0</v>
      </c>
      <c r="AH54" s="325">
        <v>0</v>
      </c>
      <c r="AI54" s="327">
        <f t="shared" si="42"/>
        <v>20.28</v>
      </c>
      <c r="AJ54" s="327">
        <v>0</v>
      </c>
      <c r="AK54" s="327">
        <v>0</v>
      </c>
      <c r="AL54" s="325">
        <v>0</v>
      </c>
      <c r="AM54" s="325">
        <v>20.28</v>
      </c>
      <c r="AN54" s="327">
        <f t="shared" si="31"/>
        <v>0</v>
      </c>
      <c r="AO54" s="327">
        <v>0</v>
      </c>
      <c r="AP54" s="327">
        <v>0</v>
      </c>
      <c r="AQ54" s="325">
        <v>0</v>
      </c>
      <c r="AR54" s="293">
        <v>0</v>
      </c>
      <c r="AS54" s="327">
        <f t="shared" si="43"/>
        <v>97.14</v>
      </c>
      <c r="AT54" s="327">
        <v>0</v>
      </c>
      <c r="AU54" s="327">
        <v>0</v>
      </c>
      <c r="AV54" s="325">
        <v>0</v>
      </c>
      <c r="AW54" s="325">
        <v>97.14</v>
      </c>
      <c r="AX54" s="327">
        <f t="shared" si="32"/>
        <v>0</v>
      </c>
      <c r="AY54" s="327">
        <v>0</v>
      </c>
      <c r="AZ54" s="327">
        <v>0</v>
      </c>
      <c r="BA54" s="325">
        <v>0</v>
      </c>
      <c r="BB54" s="293">
        <v>0</v>
      </c>
      <c r="BC54" s="327">
        <f t="shared" si="44"/>
        <v>97.14</v>
      </c>
      <c r="BD54" s="327">
        <v>0</v>
      </c>
      <c r="BE54" s="327">
        <v>0</v>
      </c>
      <c r="BF54" s="325">
        <v>0</v>
      </c>
      <c r="BG54" s="325">
        <v>97.14</v>
      </c>
      <c r="BH54" s="327">
        <f t="shared" si="33"/>
        <v>20.279999999999998</v>
      </c>
      <c r="BI54" s="327">
        <v>0</v>
      </c>
      <c r="BJ54" s="327">
        <v>0</v>
      </c>
      <c r="BK54" s="325">
        <v>0</v>
      </c>
      <c r="BL54" s="293">
        <f>16.9*1.2</f>
        <v>20.279999999999998</v>
      </c>
      <c r="BM54" s="327">
        <f t="shared" si="34"/>
        <v>0</v>
      </c>
      <c r="BN54" s="327">
        <v>0</v>
      </c>
      <c r="BO54" s="327">
        <v>0</v>
      </c>
      <c r="BP54" s="325">
        <v>0</v>
      </c>
      <c r="BQ54" s="325">
        <v>0</v>
      </c>
      <c r="BR54" s="327">
        <f t="shared" si="35"/>
        <v>0</v>
      </c>
      <c r="BS54" s="327">
        <v>0</v>
      </c>
      <c r="BT54" s="327">
        <v>0</v>
      </c>
      <c r="BU54" s="325">
        <v>0</v>
      </c>
      <c r="BV54" s="325">
        <v>0</v>
      </c>
      <c r="BW54" s="327">
        <f t="shared" si="45"/>
        <v>214.56</v>
      </c>
      <c r="BX54" s="327">
        <f t="shared" si="46"/>
        <v>0</v>
      </c>
      <c r="BY54" s="327">
        <f t="shared" si="47"/>
        <v>0</v>
      </c>
      <c r="BZ54" s="327">
        <f t="shared" si="48"/>
        <v>0</v>
      </c>
      <c r="CA54" s="327">
        <f t="shared" si="49"/>
        <v>214.56</v>
      </c>
      <c r="CB54" s="327">
        <f t="shared" si="50"/>
        <v>20.279999999999998</v>
      </c>
      <c r="CC54" s="327">
        <f t="shared" si="51"/>
        <v>0</v>
      </c>
      <c r="CD54" s="327">
        <f t="shared" si="52"/>
        <v>0</v>
      </c>
      <c r="CE54" s="327">
        <f t="shared" si="53"/>
        <v>0</v>
      </c>
      <c r="CF54" s="327">
        <f t="shared" si="54"/>
        <v>20.279999999999998</v>
      </c>
      <c r="CG54" s="327"/>
    </row>
    <row r="55" spans="1:85" s="328" customFormat="1" ht="69.599999999999994" customHeight="1">
      <c r="A55" s="296" t="s">
        <v>561</v>
      </c>
      <c r="B55" s="297" t="s">
        <v>1009</v>
      </c>
      <c r="C55" s="325" t="s">
        <v>925</v>
      </c>
      <c r="D55" s="325" t="s">
        <v>762</v>
      </c>
      <c r="E55" s="326">
        <v>2021</v>
      </c>
      <c r="F55" s="325" t="s">
        <v>589</v>
      </c>
      <c r="G55" s="325" t="s">
        <v>589</v>
      </c>
      <c r="H55" s="327" t="s">
        <v>589</v>
      </c>
      <c r="I55" s="327" t="s">
        <v>589</v>
      </c>
      <c r="J55" s="327" t="s">
        <v>589</v>
      </c>
      <c r="K55" s="327" t="s">
        <v>589</v>
      </c>
      <c r="L55" s="327" t="s">
        <v>589</v>
      </c>
      <c r="M55" s="327" t="s">
        <v>589</v>
      </c>
      <c r="N55" s="327">
        <v>0</v>
      </c>
      <c r="O55" s="327">
        <v>0</v>
      </c>
      <c r="P55" s="327">
        <v>0</v>
      </c>
      <c r="Q55" s="325">
        <v>120.48</v>
      </c>
      <c r="R55" s="327">
        <v>0</v>
      </c>
      <c r="S55" s="325">
        <v>120.48</v>
      </c>
      <c r="T55" s="325">
        <v>120.48</v>
      </c>
      <c r="U55" s="325">
        <v>120.48</v>
      </c>
      <c r="V55" s="293">
        <v>0</v>
      </c>
      <c r="W55" s="325">
        <v>0</v>
      </c>
      <c r="X55" s="325">
        <v>0</v>
      </c>
      <c r="Y55" s="327">
        <f t="shared" si="40"/>
        <v>10.8</v>
      </c>
      <c r="Z55" s="327">
        <v>0</v>
      </c>
      <c r="AA55" s="327">
        <v>0</v>
      </c>
      <c r="AB55" s="325">
        <v>0</v>
      </c>
      <c r="AC55" s="325">
        <v>10.8</v>
      </c>
      <c r="AD55" s="327">
        <f t="shared" si="41"/>
        <v>0</v>
      </c>
      <c r="AE55" s="327">
        <v>0</v>
      </c>
      <c r="AF55" s="327">
        <v>0</v>
      </c>
      <c r="AG55" s="325">
        <v>0</v>
      </c>
      <c r="AH55" s="325">
        <v>0</v>
      </c>
      <c r="AI55" s="327">
        <f t="shared" si="42"/>
        <v>60</v>
      </c>
      <c r="AJ55" s="327">
        <v>0</v>
      </c>
      <c r="AK55" s="327">
        <v>0</v>
      </c>
      <c r="AL55" s="325">
        <v>0</v>
      </c>
      <c r="AM55" s="325">
        <v>60</v>
      </c>
      <c r="AN55" s="327">
        <f t="shared" si="31"/>
        <v>0</v>
      </c>
      <c r="AO55" s="327">
        <v>0</v>
      </c>
      <c r="AP55" s="327">
        <v>0</v>
      </c>
      <c r="AQ55" s="325">
        <v>0</v>
      </c>
      <c r="AR55" s="293">
        <v>0</v>
      </c>
      <c r="AS55" s="327">
        <f t="shared" si="43"/>
        <v>49.68</v>
      </c>
      <c r="AT55" s="327">
        <v>0</v>
      </c>
      <c r="AU55" s="327">
        <v>0</v>
      </c>
      <c r="AV55" s="325">
        <v>0</v>
      </c>
      <c r="AW55" s="325">
        <v>49.68</v>
      </c>
      <c r="AX55" s="327">
        <f t="shared" si="32"/>
        <v>2.4</v>
      </c>
      <c r="AY55" s="327">
        <v>0</v>
      </c>
      <c r="AZ55" s="327">
        <v>0</v>
      </c>
      <c r="BA55" s="325">
        <v>0</v>
      </c>
      <c r="BB55" s="293">
        <f>2*1.2</f>
        <v>2.4</v>
      </c>
      <c r="BC55" s="327">
        <f t="shared" si="44"/>
        <v>0</v>
      </c>
      <c r="BD55" s="327">
        <v>0</v>
      </c>
      <c r="BE55" s="327">
        <v>0</v>
      </c>
      <c r="BF55" s="325">
        <v>0</v>
      </c>
      <c r="BG55" s="325">
        <v>0</v>
      </c>
      <c r="BH55" s="327">
        <f t="shared" si="33"/>
        <v>53.279999999999994</v>
      </c>
      <c r="BI55" s="327">
        <v>0</v>
      </c>
      <c r="BJ55" s="327">
        <v>0</v>
      </c>
      <c r="BK55" s="325">
        <v>0</v>
      </c>
      <c r="BL55" s="293">
        <f>44.4*1.2</f>
        <v>53.279999999999994</v>
      </c>
      <c r="BM55" s="327">
        <f t="shared" si="34"/>
        <v>0</v>
      </c>
      <c r="BN55" s="327">
        <v>0</v>
      </c>
      <c r="BO55" s="327">
        <v>0</v>
      </c>
      <c r="BP55" s="325">
        <v>0</v>
      </c>
      <c r="BQ55" s="325">
        <v>0</v>
      </c>
      <c r="BR55" s="327">
        <f t="shared" si="35"/>
        <v>0</v>
      </c>
      <c r="BS55" s="327">
        <v>0</v>
      </c>
      <c r="BT55" s="327">
        <v>0</v>
      </c>
      <c r="BU55" s="325">
        <v>0</v>
      </c>
      <c r="BV55" s="325">
        <v>0</v>
      </c>
      <c r="BW55" s="327">
        <f t="shared" si="45"/>
        <v>120.47999999999999</v>
      </c>
      <c r="BX55" s="327">
        <f t="shared" si="46"/>
        <v>0</v>
      </c>
      <c r="BY55" s="327">
        <f t="shared" si="47"/>
        <v>0</v>
      </c>
      <c r="BZ55" s="327">
        <f t="shared" si="48"/>
        <v>0</v>
      </c>
      <c r="CA55" s="327">
        <f t="shared" si="49"/>
        <v>120.47999999999999</v>
      </c>
      <c r="CB55" s="327">
        <f t="shared" si="50"/>
        <v>55.679999999999993</v>
      </c>
      <c r="CC55" s="327">
        <f t="shared" si="51"/>
        <v>0</v>
      </c>
      <c r="CD55" s="327">
        <f t="shared" si="52"/>
        <v>0</v>
      </c>
      <c r="CE55" s="327">
        <f t="shared" si="53"/>
        <v>0</v>
      </c>
      <c r="CF55" s="327">
        <f t="shared" si="54"/>
        <v>55.679999999999993</v>
      </c>
      <c r="CG55" s="327"/>
    </row>
    <row r="56" spans="1:85" s="328" customFormat="1" ht="69.599999999999994" customHeight="1">
      <c r="A56" s="296" t="s">
        <v>561</v>
      </c>
      <c r="B56" s="297" t="s">
        <v>1010</v>
      </c>
      <c r="C56" s="325" t="s">
        <v>926</v>
      </c>
      <c r="D56" s="325" t="s">
        <v>762</v>
      </c>
      <c r="E56" s="326">
        <v>2021</v>
      </c>
      <c r="F56" s="325" t="s">
        <v>589</v>
      </c>
      <c r="G56" s="325" t="s">
        <v>589</v>
      </c>
      <c r="H56" s="327" t="s">
        <v>589</v>
      </c>
      <c r="I56" s="327" t="s">
        <v>589</v>
      </c>
      <c r="J56" s="327" t="s">
        <v>589</v>
      </c>
      <c r="K56" s="327" t="s">
        <v>589</v>
      </c>
      <c r="L56" s="327" t="s">
        <v>589</v>
      </c>
      <c r="M56" s="327" t="s">
        <v>589</v>
      </c>
      <c r="N56" s="327">
        <v>0</v>
      </c>
      <c r="O56" s="327">
        <v>0</v>
      </c>
      <c r="P56" s="327">
        <v>0</v>
      </c>
      <c r="Q56" s="325">
        <v>126.43199999999999</v>
      </c>
      <c r="R56" s="327">
        <v>0</v>
      </c>
      <c r="S56" s="325">
        <v>126.43199999999999</v>
      </c>
      <c r="T56" s="325">
        <v>126.43199999999999</v>
      </c>
      <c r="U56" s="325">
        <v>126.43199999999999</v>
      </c>
      <c r="V56" s="293">
        <v>0</v>
      </c>
      <c r="W56" s="325">
        <v>0</v>
      </c>
      <c r="X56" s="325">
        <v>0</v>
      </c>
      <c r="Y56" s="327">
        <f t="shared" si="40"/>
        <v>11.4</v>
      </c>
      <c r="Z56" s="327">
        <v>0</v>
      </c>
      <c r="AA56" s="327">
        <v>0</v>
      </c>
      <c r="AB56" s="325">
        <v>0</v>
      </c>
      <c r="AC56" s="325">
        <v>11.4</v>
      </c>
      <c r="AD56" s="327">
        <f t="shared" si="41"/>
        <v>0</v>
      </c>
      <c r="AE56" s="327">
        <v>0</v>
      </c>
      <c r="AF56" s="327">
        <v>0</v>
      </c>
      <c r="AG56" s="325">
        <v>0</v>
      </c>
      <c r="AH56" s="325">
        <v>0</v>
      </c>
      <c r="AI56" s="327">
        <f t="shared" si="42"/>
        <v>115.03</v>
      </c>
      <c r="AJ56" s="327">
        <v>0</v>
      </c>
      <c r="AK56" s="327">
        <v>0</v>
      </c>
      <c r="AL56" s="325">
        <v>0</v>
      </c>
      <c r="AM56" s="325">
        <v>115.03</v>
      </c>
      <c r="AN56" s="327">
        <f t="shared" si="31"/>
        <v>0</v>
      </c>
      <c r="AO56" s="327">
        <v>0</v>
      </c>
      <c r="AP56" s="327">
        <v>0</v>
      </c>
      <c r="AQ56" s="325">
        <v>0</v>
      </c>
      <c r="AR56" s="293">
        <v>0</v>
      </c>
      <c r="AS56" s="327">
        <f t="shared" si="43"/>
        <v>0</v>
      </c>
      <c r="AT56" s="327">
        <v>0</v>
      </c>
      <c r="AU56" s="327">
        <v>0</v>
      </c>
      <c r="AV56" s="325">
        <v>0</v>
      </c>
      <c r="AW56" s="325">
        <v>0</v>
      </c>
      <c r="AX56" s="327">
        <f t="shared" si="32"/>
        <v>0</v>
      </c>
      <c r="AY56" s="327">
        <v>0</v>
      </c>
      <c r="AZ56" s="327">
        <v>0</v>
      </c>
      <c r="BA56" s="325">
        <v>0</v>
      </c>
      <c r="BB56" s="293">
        <v>0</v>
      </c>
      <c r="BC56" s="327">
        <f t="shared" si="44"/>
        <v>0</v>
      </c>
      <c r="BD56" s="327">
        <v>0</v>
      </c>
      <c r="BE56" s="327">
        <v>0</v>
      </c>
      <c r="BF56" s="325">
        <v>0</v>
      </c>
      <c r="BG56" s="325">
        <v>0</v>
      </c>
      <c r="BH56" s="327">
        <f t="shared" si="33"/>
        <v>0</v>
      </c>
      <c r="BI56" s="327">
        <v>0</v>
      </c>
      <c r="BJ56" s="327">
        <v>0</v>
      </c>
      <c r="BK56" s="325">
        <v>0</v>
      </c>
      <c r="BL56" s="293">
        <v>0</v>
      </c>
      <c r="BM56" s="327">
        <f t="shared" si="34"/>
        <v>0</v>
      </c>
      <c r="BN56" s="327">
        <v>0</v>
      </c>
      <c r="BO56" s="327">
        <v>0</v>
      </c>
      <c r="BP56" s="325">
        <v>0</v>
      </c>
      <c r="BQ56" s="325">
        <v>0</v>
      </c>
      <c r="BR56" s="327">
        <f t="shared" si="35"/>
        <v>0</v>
      </c>
      <c r="BS56" s="327">
        <v>0</v>
      </c>
      <c r="BT56" s="327">
        <v>0</v>
      </c>
      <c r="BU56" s="325">
        <v>0</v>
      </c>
      <c r="BV56" s="325">
        <v>0</v>
      </c>
      <c r="BW56" s="327">
        <f t="shared" si="45"/>
        <v>126.43</v>
      </c>
      <c r="BX56" s="327">
        <f t="shared" si="46"/>
        <v>0</v>
      </c>
      <c r="BY56" s="327">
        <f t="shared" si="47"/>
        <v>0</v>
      </c>
      <c r="BZ56" s="327">
        <f t="shared" si="48"/>
        <v>0</v>
      </c>
      <c r="CA56" s="327">
        <f t="shared" si="49"/>
        <v>126.43</v>
      </c>
      <c r="CB56" s="327">
        <f t="shared" si="50"/>
        <v>0</v>
      </c>
      <c r="CC56" s="327">
        <f t="shared" si="51"/>
        <v>0</v>
      </c>
      <c r="CD56" s="327">
        <f t="shared" si="52"/>
        <v>0</v>
      </c>
      <c r="CE56" s="327">
        <f t="shared" si="53"/>
        <v>0</v>
      </c>
      <c r="CF56" s="327">
        <f t="shared" si="54"/>
        <v>0</v>
      </c>
      <c r="CG56" s="327"/>
    </row>
    <row r="57" spans="1:85" s="328" customFormat="1" ht="69.599999999999994" customHeight="1">
      <c r="A57" s="296" t="s">
        <v>561</v>
      </c>
      <c r="B57" s="256" t="s">
        <v>954</v>
      </c>
      <c r="C57" s="325" t="s">
        <v>927</v>
      </c>
      <c r="D57" s="325" t="s">
        <v>762</v>
      </c>
      <c r="E57" s="326">
        <v>2020</v>
      </c>
      <c r="F57" s="325" t="s">
        <v>589</v>
      </c>
      <c r="G57" s="325" t="s">
        <v>589</v>
      </c>
      <c r="H57" s="327" t="s">
        <v>589</v>
      </c>
      <c r="I57" s="327" t="s">
        <v>589</v>
      </c>
      <c r="J57" s="327" t="s">
        <v>589</v>
      </c>
      <c r="K57" s="327" t="s">
        <v>589</v>
      </c>
      <c r="L57" s="327" t="s">
        <v>589</v>
      </c>
      <c r="M57" s="327" t="s">
        <v>589</v>
      </c>
      <c r="N57" s="327">
        <v>0</v>
      </c>
      <c r="O57" s="327">
        <v>0</v>
      </c>
      <c r="P57" s="327">
        <v>0</v>
      </c>
      <c r="Q57" s="325">
        <v>2.4</v>
      </c>
      <c r="R57" s="327">
        <v>0</v>
      </c>
      <c r="S57" s="325">
        <v>2.4</v>
      </c>
      <c r="T57" s="325">
        <v>2.4</v>
      </c>
      <c r="U57" s="325">
        <v>2.4</v>
      </c>
      <c r="V57" s="293">
        <f>2*1.2</f>
        <v>2.4</v>
      </c>
      <c r="W57" s="325">
        <v>0</v>
      </c>
      <c r="X57" s="325">
        <v>0</v>
      </c>
      <c r="Y57" s="327">
        <f t="shared" si="40"/>
        <v>0</v>
      </c>
      <c r="Z57" s="327">
        <v>0</v>
      </c>
      <c r="AA57" s="327">
        <v>0</v>
      </c>
      <c r="AB57" s="325">
        <v>0</v>
      </c>
      <c r="AC57" s="325">
        <v>0</v>
      </c>
      <c r="AD57" s="327">
        <f t="shared" si="41"/>
        <v>0</v>
      </c>
      <c r="AE57" s="327">
        <v>0</v>
      </c>
      <c r="AF57" s="327">
        <v>0</v>
      </c>
      <c r="AG57" s="325">
        <v>0</v>
      </c>
      <c r="AH57" s="325">
        <v>0</v>
      </c>
      <c r="AI57" s="327">
        <f t="shared" si="42"/>
        <v>0</v>
      </c>
      <c r="AJ57" s="327">
        <v>0</v>
      </c>
      <c r="AK57" s="327">
        <v>0</v>
      </c>
      <c r="AL57" s="325">
        <v>0</v>
      </c>
      <c r="AM57" s="325">
        <v>0</v>
      </c>
      <c r="AN57" s="327">
        <f t="shared" si="31"/>
        <v>0</v>
      </c>
      <c r="AO57" s="327">
        <v>0</v>
      </c>
      <c r="AP57" s="327">
        <v>0</v>
      </c>
      <c r="AQ57" s="325">
        <v>0</v>
      </c>
      <c r="AR57" s="293">
        <v>0</v>
      </c>
      <c r="AS57" s="327">
        <f t="shared" si="43"/>
        <v>0</v>
      </c>
      <c r="AT57" s="327">
        <v>0</v>
      </c>
      <c r="AU57" s="327">
        <v>0</v>
      </c>
      <c r="AV57" s="325">
        <v>0</v>
      </c>
      <c r="AW57" s="325">
        <v>0</v>
      </c>
      <c r="AX57" s="327">
        <f t="shared" si="32"/>
        <v>0</v>
      </c>
      <c r="AY57" s="327">
        <v>0</v>
      </c>
      <c r="AZ57" s="327">
        <v>0</v>
      </c>
      <c r="BA57" s="325">
        <v>0</v>
      </c>
      <c r="BB57" s="293">
        <v>0</v>
      </c>
      <c r="BC57" s="327">
        <f t="shared" si="44"/>
        <v>0</v>
      </c>
      <c r="BD57" s="327">
        <v>0</v>
      </c>
      <c r="BE57" s="327">
        <v>0</v>
      </c>
      <c r="BF57" s="325">
        <v>0</v>
      </c>
      <c r="BG57" s="325">
        <v>0</v>
      </c>
      <c r="BH57" s="327">
        <f t="shared" si="33"/>
        <v>0</v>
      </c>
      <c r="BI57" s="327">
        <v>0</v>
      </c>
      <c r="BJ57" s="327">
        <v>0</v>
      </c>
      <c r="BK57" s="325">
        <v>0</v>
      </c>
      <c r="BL57" s="293">
        <v>0</v>
      </c>
      <c r="BM57" s="327">
        <f t="shared" si="34"/>
        <v>0</v>
      </c>
      <c r="BN57" s="327">
        <v>0</v>
      </c>
      <c r="BO57" s="327">
        <v>0</v>
      </c>
      <c r="BP57" s="325">
        <v>0</v>
      </c>
      <c r="BQ57" s="325">
        <v>0</v>
      </c>
      <c r="BR57" s="327">
        <f t="shared" si="35"/>
        <v>0</v>
      </c>
      <c r="BS57" s="327">
        <v>0</v>
      </c>
      <c r="BT57" s="327">
        <v>0</v>
      </c>
      <c r="BU57" s="325">
        <v>0</v>
      </c>
      <c r="BV57" s="325">
        <v>0</v>
      </c>
      <c r="BW57" s="327">
        <f t="shared" si="45"/>
        <v>0</v>
      </c>
      <c r="BX57" s="327">
        <f t="shared" si="46"/>
        <v>0</v>
      </c>
      <c r="BY57" s="327">
        <f t="shared" si="47"/>
        <v>0</v>
      </c>
      <c r="BZ57" s="327">
        <f t="shared" si="48"/>
        <v>0</v>
      </c>
      <c r="CA57" s="327">
        <f t="shared" si="49"/>
        <v>0</v>
      </c>
      <c r="CB57" s="327">
        <f t="shared" si="50"/>
        <v>0</v>
      </c>
      <c r="CC57" s="327">
        <f t="shared" si="51"/>
        <v>0</v>
      </c>
      <c r="CD57" s="327">
        <f t="shared" si="52"/>
        <v>0</v>
      </c>
      <c r="CE57" s="327">
        <f t="shared" si="53"/>
        <v>0</v>
      </c>
      <c r="CF57" s="327">
        <f t="shared" si="54"/>
        <v>0</v>
      </c>
      <c r="CG57" s="327"/>
    </row>
    <row r="58" spans="1:85" s="328" customFormat="1" ht="69.599999999999994" customHeight="1">
      <c r="A58" s="296" t="s">
        <v>561</v>
      </c>
      <c r="B58" s="256" t="s">
        <v>955</v>
      </c>
      <c r="C58" s="325" t="s">
        <v>928</v>
      </c>
      <c r="D58" s="325" t="s">
        <v>762</v>
      </c>
      <c r="E58" s="326">
        <v>2020</v>
      </c>
      <c r="F58" s="325" t="s">
        <v>589</v>
      </c>
      <c r="G58" s="325" t="s">
        <v>589</v>
      </c>
      <c r="H58" s="327" t="s">
        <v>589</v>
      </c>
      <c r="I58" s="327" t="s">
        <v>589</v>
      </c>
      <c r="J58" s="327" t="s">
        <v>589</v>
      </c>
      <c r="K58" s="327" t="s">
        <v>589</v>
      </c>
      <c r="L58" s="327" t="s">
        <v>589</v>
      </c>
      <c r="M58" s="327" t="s">
        <v>589</v>
      </c>
      <c r="N58" s="327">
        <v>0</v>
      </c>
      <c r="O58" s="327">
        <v>0</v>
      </c>
      <c r="P58" s="327">
        <v>0</v>
      </c>
      <c r="Q58" s="325">
        <v>10.799999999999999</v>
      </c>
      <c r="R58" s="327">
        <v>0</v>
      </c>
      <c r="S58" s="325">
        <v>10.799999999999999</v>
      </c>
      <c r="T58" s="325">
        <v>10.799999999999999</v>
      </c>
      <c r="U58" s="325">
        <v>10.799999999999999</v>
      </c>
      <c r="V58" s="293">
        <f>9*1.2</f>
        <v>10.799999999999999</v>
      </c>
      <c r="W58" s="325">
        <v>0</v>
      </c>
      <c r="X58" s="325">
        <v>0</v>
      </c>
      <c r="Y58" s="327">
        <f t="shared" si="40"/>
        <v>0</v>
      </c>
      <c r="Z58" s="327">
        <v>0</v>
      </c>
      <c r="AA58" s="327">
        <v>0</v>
      </c>
      <c r="AB58" s="325">
        <v>0</v>
      </c>
      <c r="AC58" s="325">
        <v>0</v>
      </c>
      <c r="AD58" s="327">
        <f t="shared" si="41"/>
        <v>0</v>
      </c>
      <c r="AE58" s="327">
        <v>0</v>
      </c>
      <c r="AF58" s="327">
        <v>0</v>
      </c>
      <c r="AG58" s="325">
        <v>0</v>
      </c>
      <c r="AH58" s="325">
        <v>0</v>
      </c>
      <c r="AI58" s="327">
        <f t="shared" si="42"/>
        <v>0</v>
      </c>
      <c r="AJ58" s="327">
        <v>0</v>
      </c>
      <c r="AK58" s="327">
        <v>0</v>
      </c>
      <c r="AL58" s="325">
        <v>0</v>
      </c>
      <c r="AM58" s="325">
        <v>0</v>
      </c>
      <c r="AN58" s="327">
        <f t="shared" si="31"/>
        <v>0</v>
      </c>
      <c r="AO58" s="327">
        <v>0</v>
      </c>
      <c r="AP58" s="327">
        <v>0</v>
      </c>
      <c r="AQ58" s="325">
        <v>0</v>
      </c>
      <c r="AR58" s="293">
        <v>0</v>
      </c>
      <c r="AS58" s="327">
        <f t="shared" si="43"/>
        <v>0</v>
      </c>
      <c r="AT58" s="327">
        <v>0</v>
      </c>
      <c r="AU58" s="327">
        <v>0</v>
      </c>
      <c r="AV58" s="325">
        <v>0</v>
      </c>
      <c r="AW58" s="325">
        <v>0</v>
      </c>
      <c r="AX58" s="327">
        <f t="shared" si="32"/>
        <v>0</v>
      </c>
      <c r="AY58" s="327">
        <v>0</v>
      </c>
      <c r="AZ58" s="327">
        <v>0</v>
      </c>
      <c r="BA58" s="325">
        <v>0</v>
      </c>
      <c r="BB58" s="293">
        <v>0</v>
      </c>
      <c r="BC58" s="327">
        <f t="shared" si="44"/>
        <v>0</v>
      </c>
      <c r="BD58" s="327">
        <v>0</v>
      </c>
      <c r="BE58" s="327">
        <v>0</v>
      </c>
      <c r="BF58" s="325">
        <v>0</v>
      </c>
      <c r="BG58" s="325">
        <v>0</v>
      </c>
      <c r="BH58" s="327">
        <f t="shared" si="33"/>
        <v>0</v>
      </c>
      <c r="BI58" s="327">
        <v>0</v>
      </c>
      <c r="BJ58" s="327">
        <v>0</v>
      </c>
      <c r="BK58" s="325">
        <v>0</v>
      </c>
      <c r="BL58" s="293">
        <v>0</v>
      </c>
      <c r="BM58" s="327">
        <f t="shared" si="34"/>
        <v>0</v>
      </c>
      <c r="BN58" s="327">
        <v>0</v>
      </c>
      <c r="BO58" s="327">
        <v>0</v>
      </c>
      <c r="BP58" s="325">
        <v>0</v>
      </c>
      <c r="BQ58" s="325">
        <v>0</v>
      </c>
      <c r="BR58" s="327">
        <f t="shared" si="35"/>
        <v>0</v>
      </c>
      <c r="BS58" s="327">
        <v>0</v>
      </c>
      <c r="BT58" s="327">
        <v>0</v>
      </c>
      <c r="BU58" s="325">
        <v>0</v>
      </c>
      <c r="BV58" s="325">
        <v>0</v>
      </c>
      <c r="BW58" s="327">
        <f t="shared" si="45"/>
        <v>0</v>
      </c>
      <c r="BX58" s="327">
        <f t="shared" si="46"/>
        <v>0</v>
      </c>
      <c r="BY58" s="327">
        <f t="shared" si="47"/>
        <v>0</v>
      </c>
      <c r="BZ58" s="327">
        <f t="shared" si="48"/>
        <v>0</v>
      </c>
      <c r="CA58" s="327">
        <f t="shared" si="49"/>
        <v>0</v>
      </c>
      <c r="CB58" s="327">
        <f t="shared" si="50"/>
        <v>0</v>
      </c>
      <c r="CC58" s="327">
        <f t="shared" si="51"/>
        <v>0</v>
      </c>
      <c r="CD58" s="327">
        <f t="shared" si="52"/>
        <v>0</v>
      </c>
      <c r="CE58" s="327">
        <f t="shared" si="53"/>
        <v>0</v>
      </c>
      <c r="CF58" s="327">
        <f t="shared" si="54"/>
        <v>0</v>
      </c>
      <c r="CG58" s="327"/>
    </row>
    <row r="59" spans="1:85" s="328" customFormat="1" ht="69.599999999999994" customHeight="1">
      <c r="A59" s="296" t="s">
        <v>561</v>
      </c>
      <c r="B59" s="256" t="s">
        <v>957</v>
      </c>
      <c r="C59" s="325" t="s">
        <v>929</v>
      </c>
      <c r="D59" s="325" t="s">
        <v>762</v>
      </c>
      <c r="E59" s="326">
        <v>2020</v>
      </c>
      <c r="F59" s="325" t="s">
        <v>589</v>
      </c>
      <c r="G59" s="325" t="s">
        <v>589</v>
      </c>
      <c r="H59" s="327" t="s">
        <v>589</v>
      </c>
      <c r="I59" s="327" t="s">
        <v>589</v>
      </c>
      <c r="J59" s="327" t="s">
        <v>589</v>
      </c>
      <c r="K59" s="327" t="s">
        <v>589</v>
      </c>
      <c r="L59" s="327" t="s">
        <v>589</v>
      </c>
      <c r="M59" s="327" t="s">
        <v>589</v>
      </c>
      <c r="N59" s="327">
        <v>0</v>
      </c>
      <c r="O59" s="327">
        <v>0</v>
      </c>
      <c r="P59" s="327">
        <v>0</v>
      </c>
      <c r="Q59" s="325">
        <v>6.6</v>
      </c>
      <c r="R59" s="327">
        <v>0</v>
      </c>
      <c r="S59" s="325">
        <v>6.6</v>
      </c>
      <c r="T59" s="325">
        <v>6.6</v>
      </c>
      <c r="U59" s="325">
        <v>6.6</v>
      </c>
      <c r="V59" s="293">
        <f>5.5*1.2</f>
        <v>6.6</v>
      </c>
      <c r="W59" s="325">
        <v>0</v>
      </c>
      <c r="X59" s="325">
        <v>0</v>
      </c>
      <c r="Y59" s="327">
        <f t="shared" si="40"/>
        <v>0</v>
      </c>
      <c r="Z59" s="327">
        <v>0</v>
      </c>
      <c r="AA59" s="327">
        <v>0</v>
      </c>
      <c r="AB59" s="325">
        <v>0</v>
      </c>
      <c r="AC59" s="325">
        <v>0</v>
      </c>
      <c r="AD59" s="327">
        <f t="shared" si="41"/>
        <v>0</v>
      </c>
      <c r="AE59" s="327">
        <v>0</v>
      </c>
      <c r="AF59" s="327">
        <v>0</v>
      </c>
      <c r="AG59" s="325">
        <v>0</v>
      </c>
      <c r="AH59" s="325">
        <v>0</v>
      </c>
      <c r="AI59" s="327">
        <f t="shared" si="42"/>
        <v>0</v>
      </c>
      <c r="AJ59" s="327">
        <v>0</v>
      </c>
      <c r="AK59" s="327">
        <v>0</v>
      </c>
      <c r="AL59" s="325">
        <v>0</v>
      </c>
      <c r="AM59" s="325">
        <v>0</v>
      </c>
      <c r="AN59" s="327">
        <f t="shared" si="31"/>
        <v>0</v>
      </c>
      <c r="AO59" s="327">
        <v>0</v>
      </c>
      <c r="AP59" s="327">
        <v>0</v>
      </c>
      <c r="AQ59" s="325">
        <v>0</v>
      </c>
      <c r="AR59" s="293">
        <v>0</v>
      </c>
      <c r="AS59" s="327">
        <f t="shared" si="43"/>
        <v>0</v>
      </c>
      <c r="AT59" s="327">
        <v>0</v>
      </c>
      <c r="AU59" s="327">
        <v>0</v>
      </c>
      <c r="AV59" s="325">
        <v>0</v>
      </c>
      <c r="AW59" s="325">
        <v>0</v>
      </c>
      <c r="AX59" s="327">
        <f t="shared" si="32"/>
        <v>0</v>
      </c>
      <c r="AY59" s="327">
        <v>0</v>
      </c>
      <c r="AZ59" s="327">
        <v>0</v>
      </c>
      <c r="BA59" s="325">
        <v>0</v>
      </c>
      <c r="BB59" s="293">
        <v>0</v>
      </c>
      <c r="BC59" s="327">
        <f t="shared" si="44"/>
        <v>0</v>
      </c>
      <c r="BD59" s="327">
        <v>0</v>
      </c>
      <c r="BE59" s="327">
        <v>0</v>
      </c>
      <c r="BF59" s="325">
        <v>0</v>
      </c>
      <c r="BG59" s="325">
        <v>0</v>
      </c>
      <c r="BH59" s="327">
        <f t="shared" si="33"/>
        <v>0</v>
      </c>
      <c r="BI59" s="327">
        <v>0</v>
      </c>
      <c r="BJ59" s="327">
        <v>0</v>
      </c>
      <c r="BK59" s="325">
        <v>0</v>
      </c>
      <c r="BL59" s="293">
        <v>0</v>
      </c>
      <c r="BM59" s="327">
        <f t="shared" si="34"/>
        <v>0</v>
      </c>
      <c r="BN59" s="327">
        <v>0</v>
      </c>
      <c r="BO59" s="327">
        <v>0</v>
      </c>
      <c r="BP59" s="325">
        <v>0</v>
      </c>
      <c r="BQ59" s="325">
        <v>0</v>
      </c>
      <c r="BR59" s="327">
        <f t="shared" si="35"/>
        <v>0</v>
      </c>
      <c r="BS59" s="327">
        <v>0</v>
      </c>
      <c r="BT59" s="327">
        <v>0</v>
      </c>
      <c r="BU59" s="325">
        <v>0</v>
      </c>
      <c r="BV59" s="325">
        <v>0</v>
      </c>
      <c r="BW59" s="327">
        <f t="shared" si="45"/>
        <v>0</v>
      </c>
      <c r="BX59" s="327">
        <f t="shared" si="46"/>
        <v>0</v>
      </c>
      <c r="BY59" s="327">
        <f t="shared" si="47"/>
        <v>0</v>
      </c>
      <c r="BZ59" s="327">
        <f t="shared" si="48"/>
        <v>0</v>
      </c>
      <c r="CA59" s="327">
        <f t="shared" si="49"/>
        <v>0</v>
      </c>
      <c r="CB59" s="327">
        <f t="shared" si="50"/>
        <v>0</v>
      </c>
      <c r="CC59" s="327">
        <f t="shared" si="51"/>
        <v>0</v>
      </c>
      <c r="CD59" s="327">
        <f t="shared" si="52"/>
        <v>0</v>
      </c>
      <c r="CE59" s="327">
        <f t="shared" si="53"/>
        <v>0</v>
      </c>
      <c r="CF59" s="327">
        <f t="shared" si="54"/>
        <v>0</v>
      </c>
      <c r="CG59" s="327"/>
    </row>
    <row r="60" spans="1:85" s="328" customFormat="1" ht="69.599999999999994" customHeight="1">
      <c r="A60" s="296" t="s">
        <v>561</v>
      </c>
      <c r="B60" s="294" t="s">
        <v>958</v>
      </c>
      <c r="C60" s="325" t="s">
        <v>930</v>
      </c>
      <c r="D60" s="325" t="s">
        <v>762</v>
      </c>
      <c r="E60" s="326">
        <v>2020</v>
      </c>
      <c r="F60" s="325" t="s">
        <v>589</v>
      </c>
      <c r="G60" s="325" t="s">
        <v>589</v>
      </c>
      <c r="H60" s="327" t="s">
        <v>589</v>
      </c>
      <c r="I60" s="327" t="s">
        <v>589</v>
      </c>
      <c r="J60" s="327" t="s">
        <v>589</v>
      </c>
      <c r="K60" s="327" t="s">
        <v>589</v>
      </c>
      <c r="L60" s="327" t="s">
        <v>589</v>
      </c>
      <c r="M60" s="327" t="s">
        <v>589</v>
      </c>
      <c r="N60" s="327">
        <v>0</v>
      </c>
      <c r="O60" s="327">
        <v>0</v>
      </c>
      <c r="P60" s="327">
        <v>0</v>
      </c>
      <c r="Q60" s="325">
        <v>6.6</v>
      </c>
      <c r="R60" s="327">
        <v>0</v>
      </c>
      <c r="S60" s="325">
        <v>6.6</v>
      </c>
      <c r="T60" s="325">
        <v>6.6</v>
      </c>
      <c r="U60" s="325">
        <v>6.6</v>
      </c>
      <c r="V60" s="293">
        <f>5.5*1.2</f>
        <v>6.6</v>
      </c>
      <c r="W60" s="325">
        <v>0</v>
      </c>
      <c r="X60" s="325">
        <v>0</v>
      </c>
      <c r="Y60" s="327">
        <f t="shared" si="40"/>
        <v>0</v>
      </c>
      <c r="Z60" s="327">
        <v>0</v>
      </c>
      <c r="AA60" s="327">
        <v>0</v>
      </c>
      <c r="AB60" s="325">
        <v>0</v>
      </c>
      <c r="AC60" s="325">
        <v>0</v>
      </c>
      <c r="AD60" s="327">
        <f t="shared" si="41"/>
        <v>0</v>
      </c>
      <c r="AE60" s="327">
        <v>0</v>
      </c>
      <c r="AF60" s="327">
        <v>0</v>
      </c>
      <c r="AG60" s="325">
        <v>0</v>
      </c>
      <c r="AH60" s="325">
        <v>0</v>
      </c>
      <c r="AI60" s="327">
        <f t="shared" si="42"/>
        <v>0</v>
      </c>
      <c r="AJ60" s="327">
        <v>0</v>
      </c>
      <c r="AK60" s="327">
        <v>0</v>
      </c>
      <c r="AL60" s="325">
        <v>0</v>
      </c>
      <c r="AM60" s="325">
        <v>0</v>
      </c>
      <c r="AN60" s="327">
        <f t="shared" si="31"/>
        <v>0</v>
      </c>
      <c r="AO60" s="327">
        <v>0</v>
      </c>
      <c r="AP60" s="327">
        <v>0</v>
      </c>
      <c r="AQ60" s="325">
        <v>0</v>
      </c>
      <c r="AR60" s="293">
        <v>0</v>
      </c>
      <c r="AS60" s="327">
        <f t="shared" si="43"/>
        <v>0</v>
      </c>
      <c r="AT60" s="327">
        <v>0</v>
      </c>
      <c r="AU60" s="327">
        <v>0</v>
      </c>
      <c r="AV60" s="325">
        <v>0</v>
      </c>
      <c r="AW60" s="325">
        <v>0</v>
      </c>
      <c r="AX60" s="327">
        <f t="shared" si="32"/>
        <v>0</v>
      </c>
      <c r="AY60" s="327">
        <v>0</v>
      </c>
      <c r="AZ60" s="327">
        <v>0</v>
      </c>
      <c r="BA60" s="325">
        <v>0</v>
      </c>
      <c r="BB60" s="293">
        <v>0</v>
      </c>
      <c r="BC60" s="327">
        <f t="shared" si="44"/>
        <v>0</v>
      </c>
      <c r="BD60" s="327">
        <v>0</v>
      </c>
      <c r="BE60" s="327">
        <v>0</v>
      </c>
      <c r="BF60" s="325">
        <v>0</v>
      </c>
      <c r="BG60" s="325">
        <v>0</v>
      </c>
      <c r="BH60" s="327">
        <f t="shared" si="33"/>
        <v>0</v>
      </c>
      <c r="BI60" s="327">
        <v>0</v>
      </c>
      <c r="BJ60" s="327">
        <v>0</v>
      </c>
      <c r="BK60" s="325">
        <v>0</v>
      </c>
      <c r="BL60" s="293">
        <v>0</v>
      </c>
      <c r="BM60" s="327">
        <f t="shared" si="34"/>
        <v>0</v>
      </c>
      <c r="BN60" s="327">
        <v>0</v>
      </c>
      <c r="BO60" s="327">
        <v>0</v>
      </c>
      <c r="BP60" s="325">
        <v>0</v>
      </c>
      <c r="BQ60" s="325">
        <v>0</v>
      </c>
      <c r="BR60" s="327">
        <f t="shared" si="35"/>
        <v>0</v>
      </c>
      <c r="BS60" s="327">
        <v>0</v>
      </c>
      <c r="BT60" s="327">
        <v>0</v>
      </c>
      <c r="BU60" s="325">
        <v>0</v>
      </c>
      <c r="BV60" s="325">
        <v>0</v>
      </c>
      <c r="BW60" s="327">
        <f t="shared" si="45"/>
        <v>0</v>
      </c>
      <c r="BX60" s="327">
        <f t="shared" si="46"/>
        <v>0</v>
      </c>
      <c r="BY60" s="327">
        <f t="shared" si="47"/>
        <v>0</v>
      </c>
      <c r="BZ60" s="327">
        <f t="shared" si="48"/>
        <v>0</v>
      </c>
      <c r="CA60" s="327">
        <f t="shared" si="49"/>
        <v>0</v>
      </c>
      <c r="CB60" s="327">
        <f t="shared" si="50"/>
        <v>0</v>
      </c>
      <c r="CC60" s="327">
        <f t="shared" si="51"/>
        <v>0</v>
      </c>
      <c r="CD60" s="327">
        <f t="shared" si="52"/>
        <v>0</v>
      </c>
      <c r="CE60" s="327">
        <f t="shared" si="53"/>
        <v>0</v>
      </c>
      <c r="CF60" s="327">
        <f t="shared" si="54"/>
        <v>0</v>
      </c>
      <c r="CG60" s="327"/>
    </row>
    <row r="61" spans="1:85" s="328" customFormat="1" ht="69.599999999999994" customHeight="1">
      <c r="A61" s="296" t="s">
        <v>561</v>
      </c>
      <c r="B61" s="297" t="s">
        <v>959</v>
      </c>
      <c r="C61" s="325" t="s">
        <v>931</v>
      </c>
      <c r="D61" s="325" t="s">
        <v>762</v>
      </c>
      <c r="E61" s="326">
        <v>2019</v>
      </c>
      <c r="F61" s="325" t="s">
        <v>589</v>
      </c>
      <c r="G61" s="325" t="s">
        <v>589</v>
      </c>
      <c r="H61" s="327" t="s">
        <v>589</v>
      </c>
      <c r="I61" s="327" t="s">
        <v>589</v>
      </c>
      <c r="J61" s="327" t="s">
        <v>589</v>
      </c>
      <c r="K61" s="327" t="s">
        <v>589</v>
      </c>
      <c r="L61" s="327" t="s">
        <v>589</v>
      </c>
      <c r="M61" s="327" t="s">
        <v>589</v>
      </c>
      <c r="N61" s="327">
        <v>0</v>
      </c>
      <c r="O61" s="327">
        <v>0</v>
      </c>
      <c r="P61" s="327">
        <v>0</v>
      </c>
      <c r="Q61" s="325">
        <v>52.8</v>
      </c>
      <c r="R61" s="327">
        <v>0</v>
      </c>
      <c r="S61" s="325">
        <v>52.8</v>
      </c>
      <c r="T61" s="325">
        <v>52.8</v>
      </c>
      <c r="U61" s="325">
        <v>52.8</v>
      </c>
      <c r="V61" s="293">
        <f>40*1.2</f>
        <v>48</v>
      </c>
      <c r="W61" s="325">
        <v>0</v>
      </c>
      <c r="X61" s="325">
        <v>0</v>
      </c>
      <c r="Y61" s="327">
        <f t="shared" si="40"/>
        <v>48</v>
      </c>
      <c r="Z61" s="327">
        <v>0</v>
      </c>
      <c r="AA61" s="327">
        <v>0</v>
      </c>
      <c r="AB61" s="325">
        <v>0</v>
      </c>
      <c r="AC61" s="325">
        <v>48</v>
      </c>
      <c r="AD61" s="327">
        <f t="shared" si="41"/>
        <v>0</v>
      </c>
      <c r="AE61" s="327">
        <v>0</v>
      </c>
      <c r="AF61" s="327">
        <v>0</v>
      </c>
      <c r="AG61" s="325">
        <v>0</v>
      </c>
      <c r="AH61" s="325">
        <v>0</v>
      </c>
      <c r="AI61" s="327">
        <f t="shared" si="42"/>
        <v>0</v>
      </c>
      <c r="AJ61" s="327">
        <v>0</v>
      </c>
      <c r="AK61" s="327">
        <v>0</v>
      </c>
      <c r="AL61" s="325">
        <v>0</v>
      </c>
      <c r="AM61" s="325">
        <v>0</v>
      </c>
      <c r="AN61" s="327">
        <f t="shared" si="31"/>
        <v>0</v>
      </c>
      <c r="AO61" s="327">
        <v>0</v>
      </c>
      <c r="AP61" s="327">
        <v>0</v>
      </c>
      <c r="AQ61" s="325">
        <v>0</v>
      </c>
      <c r="AR61" s="293">
        <v>0</v>
      </c>
      <c r="AS61" s="327">
        <f t="shared" si="43"/>
        <v>0</v>
      </c>
      <c r="AT61" s="327">
        <v>0</v>
      </c>
      <c r="AU61" s="327">
        <v>0</v>
      </c>
      <c r="AV61" s="325">
        <v>0</v>
      </c>
      <c r="AW61" s="325">
        <v>0</v>
      </c>
      <c r="AX61" s="327">
        <f t="shared" si="32"/>
        <v>0</v>
      </c>
      <c r="AY61" s="327">
        <v>0</v>
      </c>
      <c r="AZ61" s="327">
        <v>0</v>
      </c>
      <c r="BA61" s="325">
        <v>0</v>
      </c>
      <c r="BB61" s="293">
        <v>0</v>
      </c>
      <c r="BC61" s="327">
        <f t="shared" si="44"/>
        <v>0</v>
      </c>
      <c r="BD61" s="327">
        <v>0</v>
      </c>
      <c r="BE61" s="327">
        <v>0</v>
      </c>
      <c r="BF61" s="325">
        <v>0</v>
      </c>
      <c r="BG61" s="325">
        <v>0</v>
      </c>
      <c r="BH61" s="327">
        <f t="shared" si="33"/>
        <v>6</v>
      </c>
      <c r="BI61" s="327">
        <v>0</v>
      </c>
      <c r="BJ61" s="327">
        <v>0</v>
      </c>
      <c r="BK61" s="325">
        <v>0</v>
      </c>
      <c r="BL61" s="293">
        <f>5*1.2</f>
        <v>6</v>
      </c>
      <c r="BM61" s="327">
        <f t="shared" si="34"/>
        <v>0</v>
      </c>
      <c r="BN61" s="327">
        <v>0</v>
      </c>
      <c r="BO61" s="327">
        <v>0</v>
      </c>
      <c r="BP61" s="325">
        <v>0</v>
      </c>
      <c r="BQ61" s="325">
        <v>0</v>
      </c>
      <c r="BR61" s="327">
        <f t="shared" si="35"/>
        <v>0</v>
      </c>
      <c r="BS61" s="327">
        <v>0</v>
      </c>
      <c r="BT61" s="327">
        <v>0</v>
      </c>
      <c r="BU61" s="325">
        <v>0</v>
      </c>
      <c r="BV61" s="325">
        <v>0</v>
      </c>
      <c r="BW61" s="327">
        <f t="shared" si="45"/>
        <v>48</v>
      </c>
      <c r="BX61" s="327">
        <f t="shared" si="46"/>
        <v>0</v>
      </c>
      <c r="BY61" s="327">
        <f t="shared" si="47"/>
        <v>0</v>
      </c>
      <c r="BZ61" s="327">
        <f t="shared" si="48"/>
        <v>0</v>
      </c>
      <c r="CA61" s="327">
        <f t="shared" si="49"/>
        <v>48</v>
      </c>
      <c r="CB61" s="327">
        <f t="shared" si="50"/>
        <v>6</v>
      </c>
      <c r="CC61" s="327">
        <f t="shared" si="51"/>
        <v>0</v>
      </c>
      <c r="CD61" s="327">
        <f t="shared" si="52"/>
        <v>0</v>
      </c>
      <c r="CE61" s="327">
        <f t="shared" si="53"/>
        <v>0</v>
      </c>
      <c r="CF61" s="327">
        <f t="shared" si="54"/>
        <v>6</v>
      </c>
      <c r="CG61" s="327"/>
    </row>
    <row r="62" spans="1:85" s="328" customFormat="1" ht="69.599999999999994" customHeight="1">
      <c r="A62" s="296" t="s">
        <v>561</v>
      </c>
      <c r="B62" s="297" t="s">
        <v>960</v>
      </c>
      <c r="C62" s="325" t="s">
        <v>932</v>
      </c>
      <c r="D62" s="325" t="s">
        <v>762</v>
      </c>
      <c r="E62" s="326">
        <v>2019</v>
      </c>
      <c r="F62" s="325" t="s">
        <v>589</v>
      </c>
      <c r="G62" s="325" t="s">
        <v>589</v>
      </c>
      <c r="H62" s="327" t="s">
        <v>589</v>
      </c>
      <c r="I62" s="327" t="s">
        <v>589</v>
      </c>
      <c r="J62" s="327" t="s">
        <v>589</v>
      </c>
      <c r="K62" s="327" t="s">
        <v>589</v>
      </c>
      <c r="L62" s="327" t="s">
        <v>589</v>
      </c>
      <c r="M62" s="327" t="s">
        <v>589</v>
      </c>
      <c r="N62" s="327">
        <v>0</v>
      </c>
      <c r="O62" s="327">
        <v>0</v>
      </c>
      <c r="P62" s="327">
        <v>0</v>
      </c>
      <c r="Q62" s="325">
        <v>52.8</v>
      </c>
      <c r="R62" s="327">
        <v>0</v>
      </c>
      <c r="S62" s="325">
        <v>52.8</v>
      </c>
      <c r="T62" s="325">
        <v>52.8</v>
      </c>
      <c r="U62" s="325">
        <v>52.8</v>
      </c>
      <c r="V62" s="293">
        <f>40*1.2</f>
        <v>48</v>
      </c>
      <c r="W62" s="325">
        <v>0</v>
      </c>
      <c r="X62" s="325">
        <v>0</v>
      </c>
      <c r="Y62" s="327">
        <f t="shared" si="40"/>
        <v>48</v>
      </c>
      <c r="Z62" s="327">
        <v>0</v>
      </c>
      <c r="AA62" s="327">
        <v>0</v>
      </c>
      <c r="AB62" s="325">
        <v>0</v>
      </c>
      <c r="AC62" s="325">
        <v>48</v>
      </c>
      <c r="AD62" s="327">
        <f t="shared" si="41"/>
        <v>0</v>
      </c>
      <c r="AE62" s="327">
        <v>0</v>
      </c>
      <c r="AF62" s="327">
        <v>0</v>
      </c>
      <c r="AG62" s="325">
        <v>0</v>
      </c>
      <c r="AH62" s="325">
        <v>0</v>
      </c>
      <c r="AI62" s="327">
        <f t="shared" si="42"/>
        <v>0</v>
      </c>
      <c r="AJ62" s="327">
        <v>0</v>
      </c>
      <c r="AK62" s="327">
        <v>0</v>
      </c>
      <c r="AL62" s="325">
        <v>0</v>
      </c>
      <c r="AM62" s="325">
        <v>0</v>
      </c>
      <c r="AN62" s="327">
        <f t="shared" si="31"/>
        <v>0</v>
      </c>
      <c r="AO62" s="327">
        <v>0</v>
      </c>
      <c r="AP62" s="327">
        <v>0</v>
      </c>
      <c r="AQ62" s="325">
        <v>0</v>
      </c>
      <c r="AR62" s="293">
        <v>0</v>
      </c>
      <c r="AS62" s="327">
        <f t="shared" si="43"/>
        <v>0</v>
      </c>
      <c r="AT62" s="327">
        <v>0</v>
      </c>
      <c r="AU62" s="327">
        <v>0</v>
      </c>
      <c r="AV62" s="325">
        <v>0</v>
      </c>
      <c r="AW62" s="325">
        <v>0</v>
      </c>
      <c r="AX62" s="327">
        <f t="shared" si="32"/>
        <v>0</v>
      </c>
      <c r="AY62" s="327">
        <v>0</v>
      </c>
      <c r="AZ62" s="327">
        <v>0</v>
      </c>
      <c r="BA62" s="325">
        <v>0</v>
      </c>
      <c r="BB62" s="293">
        <v>0</v>
      </c>
      <c r="BC62" s="327">
        <f t="shared" si="44"/>
        <v>0</v>
      </c>
      <c r="BD62" s="327">
        <v>0</v>
      </c>
      <c r="BE62" s="327">
        <v>0</v>
      </c>
      <c r="BF62" s="325">
        <v>0</v>
      </c>
      <c r="BG62" s="325">
        <v>0</v>
      </c>
      <c r="BH62" s="327">
        <f t="shared" si="33"/>
        <v>6</v>
      </c>
      <c r="BI62" s="327">
        <v>0</v>
      </c>
      <c r="BJ62" s="327">
        <v>0</v>
      </c>
      <c r="BK62" s="325">
        <v>0</v>
      </c>
      <c r="BL62" s="293">
        <f>5*1.2</f>
        <v>6</v>
      </c>
      <c r="BM62" s="327">
        <f t="shared" si="34"/>
        <v>0</v>
      </c>
      <c r="BN62" s="327">
        <v>0</v>
      </c>
      <c r="BO62" s="327">
        <v>0</v>
      </c>
      <c r="BP62" s="325">
        <v>0</v>
      </c>
      <c r="BQ62" s="325">
        <v>0</v>
      </c>
      <c r="BR62" s="327">
        <f t="shared" si="35"/>
        <v>0</v>
      </c>
      <c r="BS62" s="327">
        <v>0</v>
      </c>
      <c r="BT62" s="327">
        <v>0</v>
      </c>
      <c r="BU62" s="325">
        <v>0</v>
      </c>
      <c r="BV62" s="325">
        <v>0</v>
      </c>
      <c r="BW62" s="327">
        <f t="shared" si="45"/>
        <v>48</v>
      </c>
      <c r="BX62" s="327">
        <f t="shared" si="46"/>
        <v>0</v>
      </c>
      <c r="BY62" s="327">
        <f t="shared" si="47"/>
        <v>0</v>
      </c>
      <c r="BZ62" s="327">
        <f t="shared" si="48"/>
        <v>0</v>
      </c>
      <c r="CA62" s="327">
        <f t="shared" si="49"/>
        <v>48</v>
      </c>
      <c r="CB62" s="327">
        <f t="shared" si="50"/>
        <v>6</v>
      </c>
      <c r="CC62" s="327">
        <f t="shared" si="51"/>
        <v>0</v>
      </c>
      <c r="CD62" s="327">
        <f t="shared" si="52"/>
        <v>0</v>
      </c>
      <c r="CE62" s="327">
        <f t="shared" si="53"/>
        <v>0</v>
      </c>
      <c r="CF62" s="327">
        <f t="shared" si="54"/>
        <v>6</v>
      </c>
      <c r="CG62" s="327"/>
    </row>
    <row r="63" spans="1:85" s="328" customFormat="1" ht="69.599999999999994" customHeight="1">
      <c r="A63" s="296" t="s">
        <v>561</v>
      </c>
      <c r="B63" s="297" t="s">
        <v>961</v>
      </c>
      <c r="C63" s="325" t="s">
        <v>933</v>
      </c>
      <c r="D63" s="325" t="s">
        <v>762</v>
      </c>
      <c r="E63" s="326">
        <v>2020</v>
      </c>
      <c r="F63" s="325" t="s">
        <v>589</v>
      </c>
      <c r="G63" s="325" t="s">
        <v>589</v>
      </c>
      <c r="H63" s="327" t="s">
        <v>589</v>
      </c>
      <c r="I63" s="327" t="s">
        <v>589</v>
      </c>
      <c r="J63" s="327" t="s">
        <v>589</v>
      </c>
      <c r="K63" s="327" t="s">
        <v>589</v>
      </c>
      <c r="L63" s="327" t="s">
        <v>589</v>
      </c>
      <c r="M63" s="327" t="s">
        <v>589</v>
      </c>
      <c r="N63" s="327">
        <v>0</v>
      </c>
      <c r="O63" s="327">
        <v>0</v>
      </c>
      <c r="P63" s="327">
        <v>0</v>
      </c>
      <c r="Q63" s="325">
        <v>64.8</v>
      </c>
      <c r="R63" s="327">
        <v>0</v>
      </c>
      <c r="S63" s="325">
        <v>64.8</v>
      </c>
      <c r="T63" s="325">
        <v>64.8</v>
      </c>
      <c r="U63" s="325">
        <v>64.8</v>
      </c>
      <c r="V63" s="293">
        <f>4*1.2</f>
        <v>4.8</v>
      </c>
      <c r="W63" s="325">
        <v>0</v>
      </c>
      <c r="X63" s="325">
        <v>0</v>
      </c>
      <c r="Y63" s="327">
        <f t="shared" si="40"/>
        <v>60</v>
      </c>
      <c r="Z63" s="327">
        <v>0</v>
      </c>
      <c r="AA63" s="327">
        <v>0</v>
      </c>
      <c r="AB63" s="325">
        <v>0</v>
      </c>
      <c r="AC63" s="325">
        <v>60</v>
      </c>
      <c r="AD63" s="327">
        <f t="shared" si="41"/>
        <v>0</v>
      </c>
      <c r="AE63" s="327">
        <v>0</v>
      </c>
      <c r="AF63" s="327">
        <v>0</v>
      </c>
      <c r="AG63" s="325">
        <v>0</v>
      </c>
      <c r="AH63" s="325">
        <v>0</v>
      </c>
      <c r="AI63" s="327">
        <f t="shared" si="42"/>
        <v>0</v>
      </c>
      <c r="AJ63" s="327">
        <v>0</v>
      </c>
      <c r="AK63" s="327">
        <v>0</v>
      </c>
      <c r="AL63" s="325">
        <v>0</v>
      </c>
      <c r="AM63" s="325">
        <v>0</v>
      </c>
      <c r="AN63" s="327">
        <f t="shared" si="31"/>
        <v>0</v>
      </c>
      <c r="AO63" s="327">
        <v>0</v>
      </c>
      <c r="AP63" s="327">
        <v>0</v>
      </c>
      <c r="AQ63" s="325">
        <v>0</v>
      </c>
      <c r="AR63" s="293">
        <v>0</v>
      </c>
      <c r="AS63" s="327">
        <f t="shared" si="43"/>
        <v>0</v>
      </c>
      <c r="AT63" s="327">
        <v>0</v>
      </c>
      <c r="AU63" s="327">
        <v>0</v>
      </c>
      <c r="AV63" s="325">
        <v>0</v>
      </c>
      <c r="AW63" s="325">
        <v>0</v>
      </c>
      <c r="AX63" s="327">
        <f t="shared" si="32"/>
        <v>0</v>
      </c>
      <c r="AY63" s="327">
        <v>0</v>
      </c>
      <c r="AZ63" s="327">
        <v>0</v>
      </c>
      <c r="BA63" s="325">
        <v>0</v>
      </c>
      <c r="BB63" s="293">
        <v>0</v>
      </c>
      <c r="BC63" s="327">
        <f t="shared" si="44"/>
        <v>0</v>
      </c>
      <c r="BD63" s="327">
        <v>0</v>
      </c>
      <c r="BE63" s="327">
        <v>0</v>
      </c>
      <c r="BF63" s="325">
        <v>0</v>
      </c>
      <c r="BG63" s="325">
        <v>0</v>
      </c>
      <c r="BH63" s="327">
        <f t="shared" si="33"/>
        <v>0</v>
      </c>
      <c r="BI63" s="327">
        <v>0</v>
      </c>
      <c r="BJ63" s="327">
        <v>0</v>
      </c>
      <c r="BK63" s="325">
        <v>0</v>
      </c>
      <c r="BL63" s="293">
        <v>0</v>
      </c>
      <c r="BM63" s="327">
        <f t="shared" si="34"/>
        <v>0</v>
      </c>
      <c r="BN63" s="327">
        <v>0</v>
      </c>
      <c r="BO63" s="327">
        <v>0</v>
      </c>
      <c r="BP63" s="325">
        <v>0</v>
      </c>
      <c r="BQ63" s="325">
        <v>0</v>
      </c>
      <c r="BR63" s="327">
        <f t="shared" si="35"/>
        <v>0</v>
      </c>
      <c r="BS63" s="327">
        <v>0</v>
      </c>
      <c r="BT63" s="327">
        <v>0</v>
      </c>
      <c r="BU63" s="325">
        <v>0</v>
      </c>
      <c r="BV63" s="325">
        <v>0</v>
      </c>
      <c r="BW63" s="327">
        <f t="shared" si="45"/>
        <v>60</v>
      </c>
      <c r="BX63" s="327">
        <f t="shared" si="46"/>
        <v>0</v>
      </c>
      <c r="BY63" s="327">
        <f t="shared" si="47"/>
        <v>0</v>
      </c>
      <c r="BZ63" s="327">
        <f t="shared" si="48"/>
        <v>0</v>
      </c>
      <c r="CA63" s="327">
        <f t="shared" si="49"/>
        <v>60</v>
      </c>
      <c r="CB63" s="327">
        <f t="shared" si="50"/>
        <v>0</v>
      </c>
      <c r="CC63" s="327">
        <f t="shared" si="51"/>
        <v>0</v>
      </c>
      <c r="CD63" s="327">
        <f t="shared" si="52"/>
        <v>0</v>
      </c>
      <c r="CE63" s="327">
        <f t="shared" si="53"/>
        <v>0</v>
      </c>
      <c r="CF63" s="327">
        <f t="shared" si="54"/>
        <v>0</v>
      </c>
      <c r="CG63" s="327"/>
    </row>
    <row r="64" spans="1:85" s="328" customFormat="1" ht="69.599999999999994" customHeight="1">
      <c r="A64" s="296" t="s">
        <v>561</v>
      </c>
      <c r="B64" s="297" t="s">
        <v>962</v>
      </c>
      <c r="C64" s="325" t="s">
        <v>934</v>
      </c>
      <c r="D64" s="325" t="s">
        <v>762</v>
      </c>
      <c r="E64" s="326">
        <v>2020</v>
      </c>
      <c r="F64" s="325" t="s">
        <v>589</v>
      </c>
      <c r="G64" s="325" t="s">
        <v>589</v>
      </c>
      <c r="H64" s="327" t="s">
        <v>589</v>
      </c>
      <c r="I64" s="327" t="s">
        <v>589</v>
      </c>
      <c r="J64" s="327" t="s">
        <v>589</v>
      </c>
      <c r="K64" s="327" t="s">
        <v>589</v>
      </c>
      <c r="L64" s="327" t="s">
        <v>589</v>
      </c>
      <c r="M64" s="327" t="s">
        <v>589</v>
      </c>
      <c r="N64" s="327">
        <v>0</v>
      </c>
      <c r="O64" s="327">
        <v>0</v>
      </c>
      <c r="P64" s="327">
        <v>0</v>
      </c>
      <c r="Q64" s="325">
        <v>64.8</v>
      </c>
      <c r="R64" s="327">
        <v>0</v>
      </c>
      <c r="S64" s="325">
        <v>64.8</v>
      </c>
      <c r="T64" s="325">
        <v>64.8</v>
      </c>
      <c r="U64" s="325">
        <v>64.8</v>
      </c>
      <c r="V64" s="293">
        <f>4*1.2</f>
        <v>4.8</v>
      </c>
      <c r="W64" s="325">
        <v>0</v>
      </c>
      <c r="X64" s="325">
        <v>0</v>
      </c>
      <c r="Y64" s="327">
        <f t="shared" si="40"/>
        <v>60</v>
      </c>
      <c r="Z64" s="327">
        <v>0</v>
      </c>
      <c r="AA64" s="327">
        <v>0</v>
      </c>
      <c r="AB64" s="325">
        <v>0</v>
      </c>
      <c r="AC64" s="325">
        <v>60</v>
      </c>
      <c r="AD64" s="327">
        <f t="shared" si="41"/>
        <v>0</v>
      </c>
      <c r="AE64" s="327">
        <v>0</v>
      </c>
      <c r="AF64" s="327">
        <v>0</v>
      </c>
      <c r="AG64" s="325">
        <v>0</v>
      </c>
      <c r="AH64" s="325">
        <v>0</v>
      </c>
      <c r="AI64" s="327">
        <f t="shared" si="42"/>
        <v>0</v>
      </c>
      <c r="AJ64" s="327">
        <v>0</v>
      </c>
      <c r="AK64" s="327">
        <v>0</v>
      </c>
      <c r="AL64" s="325">
        <v>0</v>
      </c>
      <c r="AM64" s="325">
        <v>0</v>
      </c>
      <c r="AN64" s="327">
        <f t="shared" si="31"/>
        <v>0</v>
      </c>
      <c r="AO64" s="327">
        <v>0</v>
      </c>
      <c r="AP64" s="327">
        <v>0</v>
      </c>
      <c r="AQ64" s="325">
        <v>0</v>
      </c>
      <c r="AR64" s="293">
        <v>0</v>
      </c>
      <c r="AS64" s="327">
        <f t="shared" si="43"/>
        <v>0</v>
      </c>
      <c r="AT64" s="327">
        <v>0</v>
      </c>
      <c r="AU64" s="327">
        <v>0</v>
      </c>
      <c r="AV64" s="325">
        <v>0</v>
      </c>
      <c r="AW64" s="325">
        <v>0</v>
      </c>
      <c r="AX64" s="327">
        <f t="shared" si="32"/>
        <v>0</v>
      </c>
      <c r="AY64" s="327">
        <v>0</v>
      </c>
      <c r="AZ64" s="327">
        <v>0</v>
      </c>
      <c r="BA64" s="325">
        <v>0</v>
      </c>
      <c r="BB64" s="293">
        <v>0</v>
      </c>
      <c r="BC64" s="327">
        <f t="shared" si="44"/>
        <v>0</v>
      </c>
      <c r="BD64" s="327">
        <v>0</v>
      </c>
      <c r="BE64" s="327">
        <v>0</v>
      </c>
      <c r="BF64" s="325">
        <v>0</v>
      </c>
      <c r="BG64" s="325">
        <v>0</v>
      </c>
      <c r="BH64" s="327">
        <f t="shared" si="33"/>
        <v>0</v>
      </c>
      <c r="BI64" s="327">
        <v>0</v>
      </c>
      <c r="BJ64" s="327">
        <v>0</v>
      </c>
      <c r="BK64" s="325">
        <v>0</v>
      </c>
      <c r="BL64" s="293">
        <v>0</v>
      </c>
      <c r="BM64" s="327">
        <f t="shared" si="34"/>
        <v>0</v>
      </c>
      <c r="BN64" s="327">
        <v>0</v>
      </c>
      <c r="BO64" s="327">
        <v>0</v>
      </c>
      <c r="BP64" s="325">
        <v>0</v>
      </c>
      <c r="BQ64" s="325">
        <v>0</v>
      </c>
      <c r="BR64" s="327">
        <f t="shared" si="35"/>
        <v>0</v>
      </c>
      <c r="BS64" s="327">
        <v>0</v>
      </c>
      <c r="BT64" s="327">
        <v>0</v>
      </c>
      <c r="BU64" s="325">
        <v>0</v>
      </c>
      <c r="BV64" s="325">
        <v>0</v>
      </c>
      <c r="BW64" s="327">
        <f t="shared" si="45"/>
        <v>60</v>
      </c>
      <c r="BX64" s="327">
        <f t="shared" si="46"/>
        <v>0</v>
      </c>
      <c r="BY64" s="327">
        <f t="shared" si="47"/>
        <v>0</v>
      </c>
      <c r="BZ64" s="327">
        <f t="shared" si="48"/>
        <v>0</v>
      </c>
      <c r="CA64" s="327">
        <f t="shared" si="49"/>
        <v>60</v>
      </c>
      <c r="CB64" s="327">
        <f t="shared" si="50"/>
        <v>0</v>
      </c>
      <c r="CC64" s="327">
        <f t="shared" si="51"/>
        <v>0</v>
      </c>
      <c r="CD64" s="327">
        <f t="shared" si="52"/>
        <v>0</v>
      </c>
      <c r="CE64" s="327">
        <f t="shared" si="53"/>
        <v>0</v>
      </c>
      <c r="CF64" s="327">
        <f t="shared" si="54"/>
        <v>0</v>
      </c>
      <c r="CG64" s="327"/>
    </row>
    <row r="65" spans="1:85" s="328" customFormat="1" ht="69.599999999999994" customHeight="1">
      <c r="A65" s="296" t="s">
        <v>561</v>
      </c>
      <c r="B65" s="297" t="s">
        <v>1011</v>
      </c>
      <c r="C65" s="325" t="s">
        <v>935</v>
      </c>
      <c r="D65" s="325" t="s">
        <v>762</v>
      </c>
      <c r="E65" s="326">
        <v>2020</v>
      </c>
      <c r="F65" s="325" t="s">
        <v>589</v>
      </c>
      <c r="G65" s="325" t="s">
        <v>589</v>
      </c>
      <c r="H65" s="327" t="s">
        <v>589</v>
      </c>
      <c r="I65" s="327" t="s">
        <v>589</v>
      </c>
      <c r="J65" s="327" t="s">
        <v>589</v>
      </c>
      <c r="K65" s="327" t="s">
        <v>589</v>
      </c>
      <c r="L65" s="327" t="s">
        <v>589</v>
      </c>
      <c r="M65" s="327" t="s">
        <v>589</v>
      </c>
      <c r="N65" s="327">
        <v>0</v>
      </c>
      <c r="O65" s="327">
        <v>0</v>
      </c>
      <c r="P65" s="327">
        <v>0</v>
      </c>
      <c r="Q65" s="325">
        <v>52.8</v>
      </c>
      <c r="R65" s="327">
        <v>0</v>
      </c>
      <c r="S65" s="325">
        <v>52.8</v>
      </c>
      <c r="T65" s="325">
        <v>52.8</v>
      </c>
      <c r="U65" s="325">
        <v>52.8</v>
      </c>
      <c r="V65" s="293">
        <f>9*1.2</f>
        <v>10.799999999999999</v>
      </c>
      <c r="W65" s="325">
        <v>0</v>
      </c>
      <c r="X65" s="325">
        <v>0</v>
      </c>
      <c r="Y65" s="327">
        <f t="shared" si="40"/>
        <v>25.2</v>
      </c>
      <c r="Z65" s="327">
        <v>0</v>
      </c>
      <c r="AA65" s="327">
        <v>0</v>
      </c>
      <c r="AB65" s="325">
        <v>0</v>
      </c>
      <c r="AC65" s="325">
        <f>21*1.2</f>
        <v>25.2</v>
      </c>
      <c r="AD65" s="327">
        <f t="shared" si="41"/>
        <v>0</v>
      </c>
      <c r="AE65" s="327">
        <v>0</v>
      </c>
      <c r="AF65" s="327">
        <v>0</v>
      </c>
      <c r="AG65" s="325">
        <v>0</v>
      </c>
      <c r="AH65" s="325">
        <v>0</v>
      </c>
      <c r="AI65" s="327">
        <f t="shared" si="42"/>
        <v>8.4</v>
      </c>
      <c r="AJ65" s="327">
        <v>0</v>
      </c>
      <c r="AK65" s="327">
        <v>0</v>
      </c>
      <c r="AL65" s="325">
        <v>0</v>
      </c>
      <c r="AM65" s="325">
        <v>8.4</v>
      </c>
      <c r="AN65" s="327">
        <f t="shared" si="31"/>
        <v>0</v>
      </c>
      <c r="AO65" s="327">
        <v>0</v>
      </c>
      <c r="AP65" s="327">
        <v>0</v>
      </c>
      <c r="AQ65" s="325">
        <v>0</v>
      </c>
      <c r="AR65" s="293">
        <v>0</v>
      </c>
      <c r="AS65" s="327">
        <f t="shared" si="43"/>
        <v>8.4</v>
      </c>
      <c r="AT65" s="327">
        <v>0</v>
      </c>
      <c r="AU65" s="327">
        <v>0</v>
      </c>
      <c r="AV65" s="325">
        <v>0</v>
      </c>
      <c r="AW65" s="325">
        <v>8.4</v>
      </c>
      <c r="AX65" s="327">
        <f t="shared" si="32"/>
        <v>0</v>
      </c>
      <c r="AY65" s="327">
        <v>0</v>
      </c>
      <c r="AZ65" s="327">
        <v>0</v>
      </c>
      <c r="BA65" s="325">
        <v>0</v>
      </c>
      <c r="BB65" s="293">
        <v>0</v>
      </c>
      <c r="BC65" s="327">
        <f t="shared" si="44"/>
        <v>0</v>
      </c>
      <c r="BD65" s="327">
        <v>0</v>
      </c>
      <c r="BE65" s="327">
        <v>0</v>
      </c>
      <c r="BF65" s="325">
        <v>0</v>
      </c>
      <c r="BG65" s="325">
        <v>0</v>
      </c>
      <c r="BH65" s="327">
        <f t="shared" si="33"/>
        <v>0</v>
      </c>
      <c r="BI65" s="327">
        <v>0</v>
      </c>
      <c r="BJ65" s="327">
        <v>0</v>
      </c>
      <c r="BK65" s="325">
        <v>0</v>
      </c>
      <c r="BL65" s="293">
        <v>0</v>
      </c>
      <c r="BM65" s="327">
        <f t="shared" si="34"/>
        <v>0</v>
      </c>
      <c r="BN65" s="327">
        <v>0</v>
      </c>
      <c r="BO65" s="327">
        <v>0</v>
      </c>
      <c r="BP65" s="325">
        <v>0</v>
      </c>
      <c r="BQ65" s="325">
        <v>0</v>
      </c>
      <c r="BR65" s="327">
        <f t="shared" si="35"/>
        <v>0</v>
      </c>
      <c r="BS65" s="327">
        <v>0</v>
      </c>
      <c r="BT65" s="327">
        <v>0</v>
      </c>
      <c r="BU65" s="325">
        <v>0</v>
      </c>
      <c r="BV65" s="325">
        <v>0</v>
      </c>
      <c r="BW65" s="327">
        <f t="shared" si="45"/>
        <v>42</v>
      </c>
      <c r="BX65" s="327">
        <f t="shared" si="46"/>
        <v>0</v>
      </c>
      <c r="BY65" s="327">
        <f t="shared" si="47"/>
        <v>0</v>
      </c>
      <c r="BZ65" s="327">
        <f t="shared" si="48"/>
        <v>0</v>
      </c>
      <c r="CA65" s="327">
        <f t="shared" si="49"/>
        <v>42</v>
      </c>
      <c r="CB65" s="327">
        <f t="shared" si="50"/>
        <v>0</v>
      </c>
      <c r="CC65" s="327">
        <f t="shared" si="51"/>
        <v>0</v>
      </c>
      <c r="CD65" s="327">
        <f t="shared" si="52"/>
        <v>0</v>
      </c>
      <c r="CE65" s="327">
        <f t="shared" si="53"/>
        <v>0</v>
      </c>
      <c r="CF65" s="327">
        <f t="shared" si="54"/>
        <v>0</v>
      </c>
      <c r="CG65" s="327"/>
    </row>
    <row r="66" spans="1:85" s="328" customFormat="1" ht="69.599999999999994" customHeight="1">
      <c r="A66" s="296" t="s">
        <v>561</v>
      </c>
      <c r="B66" s="297" t="s">
        <v>1012</v>
      </c>
      <c r="C66" s="325" t="s">
        <v>936</v>
      </c>
      <c r="D66" s="325" t="s">
        <v>762</v>
      </c>
      <c r="E66" s="326">
        <v>2020</v>
      </c>
      <c r="F66" s="325" t="s">
        <v>589</v>
      </c>
      <c r="G66" s="325" t="s">
        <v>589</v>
      </c>
      <c r="H66" s="327" t="s">
        <v>589</v>
      </c>
      <c r="I66" s="327" t="s">
        <v>589</v>
      </c>
      <c r="J66" s="327" t="s">
        <v>589</v>
      </c>
      <c r="K66" s="327" t="s">
        <v>589</v>
      </c>
      <c r="L66" s="327" t="s">
        <v>589</v>
      </c>
      <c r="M66" s="327" t="s">
        <v>589</v>
      </c>
      <c r="N66" s="327">
        <v>0</v>
      </c>
      <c r="O66" s="327">
        <v>0</v>
      </c>
      <c r="P66" s="327">
        <v>0</v>
      </c>
      <c r="Q66" s="325">
        <v>85.8</v>
      </c>
      <c r="R66" s="327">
        <v>0</v>
      </c>
      <c r="S66" s="325">
        <v>85.8</v>
      </c>
      <c r="T66" s="325">
        <v>85.8</v>
      </c>
      <c r="U66" s="325">
        <v>85.8</v>
      </c>
      <c r="V66" s="293">
        <f>23*1.2</f>
        <v>27.599999999999998</v>
      </c>
      <c r="W66" s="325">
        <v>0</v>
      </c>
      <c r="X66" s="325">
        <v>0</v>
      </c>
      <c r="Y66" s="327">
        <f t="shared" si="40"/>
        <v>28.8</v>
      </c>
      <c r="Z66" s="327">
        <v>0</v>
      </c>
      <c r="AA66" s="327">
        <v>0</v>
      </c>
      <c r="AB66" s="325">
        <v>0</v>
      </c>
      <c r="AC66" s="325">
        <v>28.8</v>
      </c>
      <c r="AD66" s="327">
        <f t="shared" si="41"/>
        <v>0</v>
      </c>
      <c r="AE66" s="327">
        <v>0</v>
      </c>
      <c r="AF66" s="327">
        <v>0</v>
      </c>
      <c r="AG66" s="325">
        <v>0</v>
      </c>
      <c r="AH66" s="325">
        <v>0</v>
      </c>
      <c r="AI66" s="327">
        <f t="shared" si="42"/>
        <v>16.8</v>
      </c>
      <c r="AJ66" s="327">
        <v>0</v>
      </c>
      <c r="AK66" s="327">
        <v>0</v>
      </c>
      <c r="AL66" s="325">
        <v>0</v>
      </c>
      <c r="AM66" s="325">
        <v>16.8</v>
      </c>
      <c r="AN66" s="327">
        <f t="shared" si="31"/>
        <v>0</v>
      </c>
      <c r="AO66" s="327">
        <v>0</v>
      </c>
      <c r="AP66" s="327">
        <v>0</v>
      </c>
      <c r="AQ66" s="325">
        <v>0</v>
      </c>
      <c r="AR66" s="293">
        <v>0</v>
      </c>
      <c r="AS66" s="327">
        <f t="shared" si="43"/>
        <v>12.6</v>
      </c>
      <c r="AT66" s="327">
        <v>0</v>
      </c>
      <c r="AU66" s="327">
        <v>0</v>
      </c>
      <c r="AV66" s="325">
        <v>0</v>
      </c>
      <c r="AW66" s="325">
        <v>12.6</v>
      </c>
      <c r="AX66" s="327">
        <f t="shared" si="32"/>
        <v>0</v>
      </c>
      <c r="AY66" s="327">
        <v>0</v>
      </c>
      <c r="AZ66" s="327">
        <v>0</v>
      </c>
      <c r="BA66" s="325">
        <v>0</v>
      </c>
      <c r="BB66" s="293">
        <v>0</v>
      </c>
      <c r="BC66" s="327">
        <f t="shared" si="44"/>
        <v>0</v>
      </c>
      <c r="BD66" s="327">
        <v>0</v>
      </c>
      <c r="BE66" s="327">
        <v>0</v>
      </c>
      <c r="BF66" s="325">
        <v>0</v>
      </c>
      <c r="BG66" s="325">
        <v>0</v>
      </c>
      <c r="BH66" s="327">
        <f t="shared" si="33"/>
        <v>0</v>
      </c>
      <c r="BI66" s="327">
        <v>0</v>
      </c>
      <c r="BJ66" s="327">
        <v>0</v>
      </c>
      <c r="BK66" s="325">
        <v>0</v>
      </c>
      <c r="BL66" s="293">
        <v>0</v>
      </c>
      <c r="BM66" s="327">
        <f t="shared" si="34"/>
        <v>0</v>
      </c>
      <c r="BN66" s="327">
        <v>0</v>
      </c>
      <c r="BO66" s="327">
        <v>0</v>
      </c>
      <c r="BP66" s="325">
        <v>0</v>
      </c>
      <c r="BQ66" s="325">
        <v>0</v>
      </c>
      <c r="BR66" s="327">
        <f t="shared" si="35"/>
        <v>0</v>
      </c>
      <c r="BS66" s="327">
        <v>0</v>
      </c>
      <c r="BT66" s="327">
        <v>0</v>
      </c>
      <c r="BU66" s="325">
        <v>0</v>
      </c>
      <c r="BV66" s="325">
        <v>0</v>
      </c>
      <c r="BW66" s="327">
        <f t="shared" si="45"/>
        <v>58.2</v>
      </c>
      <c r="BX66" s="327">
        <f t="shared" si="46"/>
        <v>0</v>
      </c>
      <c r="BY66" s="327">
        <f t="shared" si="47"/>
        <v>0</v>
      </c>
      <c r="BZ66" s="327">
        <f t="shared" si="48"/>
        <v>0</v>
      </c>
      <c r="CA66" s="327">
        <f t="shared" si="49"/>
        <v>58.2</v>
      </c>
      <c r="CB66" s="327">
        <f t="shared" si="50"/>
        <v>0</v>
      </c>
      <c r="CC66" s="327">
        <f t="shared" si="51"/>
        <v>0</v>
      </c>
      <c r="CD66" s="327">
        <f t="shared" si="52"/>
        <v>0</v>
      </c>
      <c r="CE66" s="327">
        <f t="shared" si="53"/>
        <v>0</v>
      </c>
      <c r="CF66" s="327">
        <f t="shared" si="54"/>
        <v>0</v>
      </c>
      <c r="CG66" s="327"/>
    </row>
    <row r="67" spans="1:85" s="328" customFormat="1" ht="69.599999999999994" customHeight="1">
      <c r="A67" s="296" t="s">
        <v>561</v>
      </c>
      <c r="B67" s="297" t="s">
        <v>1013</v>
      </c>
      <c r="C67" s="325" t="s">
        <v>937</v>
      </c>
      <c r="D67" s="325" t="s">
        <v>762</v>
      </c>
      <c r="E67" s="326">
        <v>2021</v>
      </c>
      <c r="F67" s="325" t="s">
        <v>589</v>
      </c>
      <c r="G67" s="325" t="s">
        <v>589</v>
      </c>
      <c r="H67" s="327" t="s">
        <v>589</v>
      </c>
      <c r="I67" s="327" t="s">
        <v>589</v>
      </c>
      <c r="J67" s="327" t="s">
        <v>589</v>
      </c>
      <c r="K67" s="327" t="s">
        <v>589</v>
      </c>
      <c r="L67" s="327" t="s">
        <v>589</v>
      </c>
      <c r="M67" s="327" t="s">
        <v>589</v>
      </c>
      <c r="N67" s="327">
        <v>0</v>
      </c>
      <c r="O67" s="327">
        <v>0</v>
      </c>
      <c r="P67" s="327">
        <v>0</v>
      </c>
      <c r="Q67" s="325">
        <v>4.8</v>
      </c>
      <c r="R67" s="327">
        <v>0</v>
      </c>
      <c r="S67" s="325">
        <v>4.8</v>
      </c>
      <c r="T67" s="325">
        <v>4.8</v>
      </c>
      <c r="U67" s="325">
        <v>4.8</v>
      </c>
      <c r="V67" s="293">
        <v>0</v>
      </c>
      <c r="W67" s="325">
        <v>0</v>
      </c>
      <c r="X67" s="325">
        <v>0</v>
      </c>
      <c r="Y67" s="327">
        <f t="shared" si="40"/>
        <v>4.8</v>
      </c>
      <c r="Z67" s="327">
        <v>0</v>
      </c>
      <c r="AA67" s="327">
        <v>0</v>
      </c>
      <c r="AB67" s="325">
        <v>0</v>
      </c>
      <c r="AC67" s="325">
        <v>4.8</v>
      </c>
      <c r="AD67" s="327">
        <f t="shared" si="41"/>
        <v>0</v>
      </c>
      <c r="AE67" s="327">
        <v>0</v>
      </c>
      <c r="AF67" s="327">
        <v>0</v>
      </c>
      <c r="AG67" s="325">
        <v>0</v>
      </c>
      <c r="AH67" s="325">
        <v>0</v>
      </c>
      <c r="AI67" s="327">
        <f t="shared" si="42"/>
        <v>0</v>
      </c>
      <c r="AJ67" s="327">
        <v>0</v>
      </c>
      <c r="AK67" s="327">
        <v>0</v>
      </c>
      <c r="AL67" s="325">
        <v>0</v>
      </c>
      <c r="AM67" s="325">
        <v>0</v>
      </c>
      <c r="AN67" s="327">
        <f t="shared" si="31"/>
        <v>0</v>
      </c>
      <c r="AO67" s="327">
        <v>0</v>
      </c>
      <c r="AP67" s="327">
        <v>0</v>
      </c>
      <c r="AQ67" s="325">
        <v>0</v>
      </c>
      <c r="AR67" s="293">
        <v>0</v>
      </c>
      <c r="AS67" s="327">
        <f t="shared" si="43"/>
        <v>0</v>
      </c>
      <c r="AT67" s="327">
        <v>0</v>
      </c>
      <c r="AU67" s="327">
        <v>0</v>
      </c>
      <c r="AV67" s="325">
        <v>0</v>
      </c>
      <c r="AW67" s="325">
        <v>0</v>
      </c>
      <c r="AX67" s="327">
        <f t="shared" si="32"/>
        <v>0</v>
      </c>
      <c r="AY67" s="327">
        <v>0</v>
      </c>
      <c r="AZ67" s="327">
        <v>0</v>
      </c>
      <c r="BA67" s="325">
        <v>0</v>
      </c>
      <c r="BB67" s="293">
        <v>0</v>
      </c>
      <c r="BC67" s="327">
        <f t="shared" si="44"/>
        <v>0</v>
      </c>
      <c r="BD67" s="327">
        <v>0</v>
      </c>
      <c r="BE67" s="327">
        <v>0</v>
      </c>
      <c r="BF67" s="325">
        <v>0</v>
      </c>
      <c r="BG67" s="325">
        <v>0</v>
      </c>
      <c r="BH67" s="327">
        <f t="shared" si="33"/>
        <v>0</v>
      </c>
      <c r="BI67" s="327">
        <v>0</v>
      </c>
      <c r="BJ67" s="327">
        <v>0</v>
      </c>
      <c r="BK67" s="325">
        <v>0</v>
      </c>
      <c r="BL67" s="293">
        <v>0</v>
      </c>
      <c r="BM67" s="327">
        <f t="shared" si="34"/>
        <v>0</v>
      </c>
      <c r="BN67" s="327">
        <v>0</v>
      </c>
      <c r="BO67" s="327">
        <v>0</v>
      </c>
      <c r="BP67" s="325">
        <v>0</v>
      </c>
      <c r="BQ67" s="325">
        <v>0</v>
      </c>
      <c r="BR67" s="327">
        <f t="shared" si="35"/>
        <v>0</v>
      </c>
      <c r="BS67" s="327">
        <v>0</v>
      </c>
      <c r="BT67" s="327">
        <v>0</v>
      </c>
      <c r="BU67" s="325">
        <v>0</v>
      </c>
      <c r="BV67" s="325">
        <v>0</v>
      </c>
      <c r="BW67" s="327">
        <f t="shared" si="45"/>
        <v>4.8</v>
      </c>
      <c r="BX67" s="327">
        <f t="shared" si="46"/>
        <v>0</v>
      </c>
      <c r="BY67" s="327">
        <f t="shared" si="47"/>
        <v>0</v>
      </c>
      <c r="BZ67" s="327">
        <f t="shared" si="48"/>
        <v>0</v>
      </c>
      <c r="CA67" s="327">
        <f t="shared" si="49"/>
        <v>4.8</v>
      </c>
      <c r="CB67" s="327">
        <f t="shared" si="50"/>
        <v>0</v>
      </c>
      <c r="CC67" s="327">
        <f t="shared" si="51"/>
        <v>0</v>
      </c>
      <c r="CD67" s="327">
        <f t="shared" si="52"/>
        <v>0</v>
      </c>
      <c r="CE67" s="327">
        <f t="shared" si="53"/>
        <v>0</v>
      </c>
      <c r="CF67" s="327">
        <f t="shared" si="54"/>
        <v>0</v>
      </c>
      <c r="CG67" s="327"/>
    </row>
    <row r="68" spans="1:85" s="328" customFormat="1" ht="69.599999999999994" customHeight="1">
      <c r="A68" s="296" t="s">
        <v>561</v>
      </c>
      <c r="B68" s="297" t="s">
        <v>1014</v>
      </c>
      <c r="C68" s="325" t="s">
        <v>938</v>
      </c>
      <c r="D68" s="325" t="s">
        <v>762</v>
      </c>
      <c r="E68" s="326">
        <v>2021</v>
      </c>
      <c r="F68" s="325" t="s">
        <v>589</v>
      </c>
      <c r="G68" s="325" t="s">
        <v>589</v>
      </c>
      <c r="H68" s="327" t="s">
        <v>589</v>
      </c>
      <c r="I68" s="327" t="s">
        <v>589</v>
      </c>
      <c r="J68" s="327" t="s">
        <v>589</v>
      </c>
      <c r="K68" s="327" t="s">
        <v>589</v>
      </c>
      <c r="L68" s="327" t="s">
        <v>589</v>
      </c>
      <c r="M68" s="327" t="s">
        <v>589</v>
      </c>
      <c r="N68" s="327">
        <v>0</v>
      </c>
      <c r="O68" s="327">
        <v>0</v>
      </c>
      <c r="P68" s="327">
        <v>0</v>
      </c>
      <c r="Q68" s="325">
        <v>30</v>
      </c>
      <c r="R68" s="327">
        <v>0</v>
      </c>
      <c r="S68" s="325">
        <v>30</v>
      </c>
      <c r="T68" s="325">
        <v>30</v>
      </c>
      <c r="U68" s="325">
        <v>30</v>
      </c>
      <c r="V68" s="293">
        <v>0</v>
      </c>
      <c r="W68" s="325">
        <v>0</v>
      </c>
      <c r="X68" s="325">
        <v>0</v>
      </c>
      <c r="Y68" s="327">
        <f t="shared" si="40"/>
        <v>25.8</v>
      </c>
      <c r="Z68" s="327">
        <v>0</v>
      </c>
      <c r="AA68" s="327">
        <v>0</v>
      </c>
      <c r="AB68" s="325">
        <v>0</v>
      </c>
      <c r="AC68" s="325">
        <v>25.8</v>
      </c>
      <c r="AD68" s="327">
        <f t="shared" si="41"/>
        <v>0</v>
      </c>
      <c r="AE68" s="327">
        <v>0</v>
      </c>
      <c r="AF68" s="327">
        <v>0</v>
      </c>
      <c r="AG68" s="325">
        <v>0</v>
      </c>
      <c r="AH68" s="325">
        <v>0</v>
      </c>
      <c r="AI68" s="327">
        <f t="shared" si="42"/>
        <v>4.2</v>
      </c>
      <c r="AJ68" s="327">
        <v>0</v>
      </c>
      <c r="AK68" s="327">
        <v>0</v>
      </c>
      <c r="AL68" s="325">
        <v>0</v>
      </c>
      <c r="AM68" s="325">
        <v>4.2</v>
      </c>
      <c r="AN68" s="327">
        <f t="shared" si="31"/>
        <v>0</v>
      </c>
      <c r="AO68" s="327">
        <v>0</v>
      </c>
      <c r="AP68" s="327">
        <v>0</v>
      </c>
      <c r="AQ68" s="325">
        <v>0</v>
      </c>
      <c r="AR68" s="293">
        <v>0</v>
      </c>
      <c r="AS68" s="327">
        <f t="shared" si="43"/>
        <v>0</v>
      </c>
      <c r="AT68" s="327">
        <v>0</v>
      </c>
      <c r="AU68" s="327">
        <v>0</v>
      </c>
      <c r="AV68" s="325">
        <v>0</v>
      </c>
      <c r="AW68" s="325">
        <v>0</v>
      </c>
      <c r="AX68" s="327">
        <f t="shared" si="32"/>
        <v>0</v>
      </c>
      <c r="AY68" s="327">
        <v>0</v>
      </c>
      <c r="AZ68" s="327">
        <v>0</v>
      </c>
      <c r="BA68" s="325">
        <v>0</v>
      </c>
      <c r="BB68" s="293">
        <v>0</v>
      </c>
      <c r="BC68" s="327">
        <f t="shared" si="44"/>
        <v>0</v>
      </c>
      <c r="BD68" s="327">
        <v>0</v>
      </c>
      <c r="BE68" s="327">
        <v>0</v>
      </c>
      <c r="BF68" s="325">
        <v>0</v>
      </c>
      <c r="BG68" s="325">
        <v>0</v>
      </c>
      <c r="BH68" s="327">
        <f t="shared" si="33"/>
        <v>0</v>
      </c>
      <c r="BI68" s="327">
        <v>0</v>
      </c>
      <c r="BJ68" s="327">
        <v>0</v>
      </c>
      <c r="BK68" s="325">
        <v>0</v>
      </c>
      <c r="BL68" s="293">
        <v>0</v>
      </c>
      <c r="BM68" s="327">
        <f t="shared" si="34"/>
        <v>0</v>
      </c>
      <c r="BN68" s="327">
        <v>0</v>
      </c>
      <c r="BO68" s="327">
        <v>0</v>
      </c>
      <c r="BP68" s="325">
        <v>0</v>
      </c>
      <c r="BQ68" s="325">
        <v>0</v>
      </c>
      <c r="BR68" s="327">
        <f t="shared" si="35"/>
        <v>0</v>
      </c>
      <c r="BS68" s="327">
        <v>0</v>
      </c>
      <c r="BT68" s="327">
        <v>0</v>
      </c>
      <c r="BU68" s="325">
        <v>0</v>
      </c>
      <c r="BV68" s="325">
        <v>0</v>
      </c>
      <c r="BW68" s="327">
        <f t="shared" si="45"/>
        <v>30</v>
      </c>
      <c r="BX68" s="327">
        <f t="shared" si="46"/>
        <v>0</v>
      </c>
      <c r="BY68" s="327">
        <f t="shared" si="47"/>
        <v>0</v>
      </c>
      <c r="BZ68" s="327">
        <f t="shared" si="48"/>
        <v>0</v>
      </c>
      <c r="CA68" s="327">
        <f t="shared" si="49"/>
        <v>30</v>
      </c>
      <c r="CB68" s="327">
        <f t="shared" si="50"/>
        <v>0</v>
      </c>
      <c r="CC68" s="327">
        <f t="shared" si="51"/>
        <v>0</v>
      </c>
      <c r="CD68" s="327">
        <f t="shared" si="52"/>
        <v>0</v>
      </c>
      <c r="CE68" s="327">
        <f t="shared" si="53"/>
        <v>0</v>
      </c>
      <c r="CF68" s="327">
        <f t="shared" si="54"/>
        <v>0</v>
      </c>
      <c r="CG68" s="327"/>
    </row>
    <row r="69" spans="1:85" s="328" customFormat="1" ht="69.599999999999994" customHeight="1">
      <c r="A69" s="296" t="s">
        <v>561</v>
      </c>
      <c r="B69" s="297" t="s">
        <v>1015</v>
      </c>
      <c r="C69" s="325" t="s">
        <v>939</v>
      </c>
      <c r="D69" s="325" t="s">
        <v>762</v>
      </c>
      <c r="E69" s="326">
        <v>2022</v>
      </c>
      <c r="F69" s="325" t="s">
        <v>589</v>
      </c>
      <c r="G69" s="325" t="s">
        <v>589</v>
      </c>
      <c r="H69" s="327" t="s">
        <v>589</v>
      </c>
      <c r="I69" s="327" t="s">
        <v>589</v>
      </c>
      <c r="J69" s="327" t="s">
        <v>589</v>
      </c>
      <c r="K69" s="327" t="s">
        <v>589</v>
      </c>
      <c r="L69" s="327" t="s">
        <v>589</v>
      </c>
      <c r="M69" s="327" t="s">
        <v>589</v>
      </c>
      <c r="N69" s="327">
        <v>0</v>
      </c>
      <c r="O69" s="327">
        <v>0</v>
      </c>
      <c r="P69" s="327">
        <v>0</v>
      </c>
      <c r="Q69" s="325">
        <v>4.2</v>
      </c>
      <c r="R69" s="327">
        <v>0</v>
      </c>
      <c r="S69" s="325">
        <v>4.2</v>
      </c>
      <c r="T69" s="325">
        <v>4.2</v>
      </c>
      <c r="U69" s="325">
        <v>4.2</v>
      </c>
      <c r="V69" s="293">
        <v>0</v>
      </c>
      <c r="W69" s="325">
        <v>0</v>
      </c>
      <c r="X69" s="325">
        <v>0</v>
      </c>
      <c r="Y69" s="327">
        <f t="shared" si="40"/>
        <v>0</v>
      </c>
      <c r="Z69" s="327">
        <v>0</v>
      </c>
      <c r="AA69" s="327">
        <v>0</v>
      </c>
      <c r="AB69" s="325">
        <v>0</v>
      </c>
      <c r="AC69" s="325">
        <v>0</v>
      </c>
      <c r="AD69" s="327">
        <f t="shared" si="41"/>
        <v>0</v>
      </c>
      <c r="AE69" s="327">
        <v>0</v>
      </c>
      <c r="AF69" s="327">
        <v>0</v>
      </c>
      <c r="AG69" s="325">
        <v>0</v>
      </c>
      <c r="AH69" s="325">
        <v>0</v>
      </c>
      <c r="AI69" s="327">
        <f t="shared" si="42"/>
        <v>4.2</v>
      </c>
      <c r="AJ69" s="327">
        <v>0</v>
      </c>
      <c r="AK69" s="327">
        <v>0</v>
      </c>
      <c r="AL69" s="325">
        <v>0</v>
      </c>
      <c r="AM69" s="325">
        <v>4.2</v>
      </c>
      <c r="AN69" s="327">
        <f t="shared" si="31"/>
        <v>0</v>
      </c>
      <c r="AO69" s="327">
        <v>0</v>
      </c>
      <c r="AP69" s="327">
        <v>0</v>
      </c>
      <c r="AQ69" s="325">
        <v>0</v>
      </c>
      <c r="AR69" s="293">
        <v>0</v>
      </c>
      <c r="AS69" s="327">
        <f t="shared" si="43"/>
        <v>0</v>
      </c>
      <c r="AT69" s="327">
        <v>0</v>
      </c>
      <c r="AU69" s="327">
        <v>0</v>
      </c>
      <c r="AV69" s="325">
        <v>0</v>
      </c>
      <c r="AW69" s="325">
        <v>0</v>
      </c>
      <c r="AX69" s="327">
        <f t="shared" si="32"/>
        <v>0</v>
      </c>
      <c r="AY69" s="327">
        <v>0</v>
      </c>
      <c r="AZ69" s="327">
        <v>0</v>
      </c>
      <c r="BA69" s="325">
        <v>0</v>
      </c>
      <c r="BB69" s="293">
        <v>0</v>
      </c>
      <c r="BC69" s="327">
        <f t="shared" si="44"/>
        <v>0</v>
      </c>
      <c r="BD69" s="327">
        <v>0</v>
      </c>
      <c r="BE69" s="327">
        <v>0</v>
      </c>
      <c r="BF69" s="325">
        <v>0</v>
      </c>
      <c r="BG69" s="325">
        <v>0</v>
      </c>
      <c r="BH69" s="327">
        <f t="shared" si="33"/>
        <v>0</v>
      </c>
      <c r="BI69" s="327">
        <v>0</v>
      </c>
      <c r="BJ69" s="327">
        <v>0</v>
      </c>
      <c r="BK69" s="325">
        <v>0</v>
      </c>
      <c r="BL69" s="293">
        <v>0</v>
      </c>
      <c r="BM69" s="327">
        <f t="shared" si="34"/>
        <v>0</v>
      </c>
      <c r="BN69" s="327">
        <v>0</v>
      </c>
      <c r="BO69" s="327">
        <v>0</v>
      </c>
      <c r="BP69" s="325">
        <v>0</v>
      </c>
      <c r="BQ69" s="325">
        <v>0</v>
      </c>
      <c r="BR69" s="327">
        <f t="shared" si="35"/>
        <v>0</v>
      </c>
      <c r="BS69" s="327">
        <v>0</v>
      </c>
      <c r="BT69" s="327">
        <v>0</v>
      </c>
      <c r="BU69" s="325">
        <v>0</v>
      </c>
      <c r="BV69" s="325">
        <v>0</v>
      </c>
      <c r="BW69" s="327">
        <f>SUM(BX69:CA69)</f>
        <v>4.2</v>
      </c>
      <c r="BX69" s="327">
        <f t="shared" si="46"/>
        <v>0</v>
      </c>
      <c r="BY69" s="327">
        <f t="shared" si="47"/>
        <v>0</v>
      </c>
      <c r="BZ69" s="327">
        <f t="shared" si="48"/>
        <v>0</v>
      </c>
      <c r="CA69" s="327">
        <f t="shared" si="49"/>
        <v>4.2</v>
      </c>
      <c r="CB69" s="327">
        <f t="shared" si="50"/>
        <v>0</v>
      </c>
      <c r="CC69" s="327">
        <f t="shared" si="51"/>
        <v>0</v>
      </c>
      <c r="CD69" s="327">
        <f t="shared" si="52"/>
        <v>0</v>
      </c>
      <c r="CE69" s="327">
        <f t="shared" si="53"/>
        <v>0</v>
      </c>
      <c r="CF69" s="327">
        <f t="shared" si="54"/>
        <v>0</v>
      </c>
      <c r="CG69" s="327"/>
    </row>
    <row r="70" spans="1:85" s="328" customFormat="1" ht="69.599999999999994" customHeight="1">
      <c r="A70" s="296" t="s">
        <v>561</v>
      </c>
      <c r="B70" s="297" t="s">
        <v>980</v>
      </c>
      <c r="C70" s="325" t="s">
        <v>940</v>
      </c>
      <c r="D70" s="325" t="s">
        <v>762</v>
      </c>
      <c r="E70" s="326">
        <v>2021</v>
      </c>
      <c r="F70" s="325" t="s">
        <v>589</v>
      </c>
      <c r="G70" s="325" t="s">
        <v>589</v>
      </c>
      <c r="H70" s="327" t="s">
        <v>589</v>
      </c>
      <c r="I70" s="327" t="s">
        <v>589</v>
      </c>
      <c r="J70" s="327" t="s">
        <v>589</v>
      </c>
      <c r="K70" s="327" t="s">
        <v>589</v>
      </c>
      <c r="L70" s="327" t="s">
        <v>589</v>
      </c>
      <c r="M70" s="327" t="s">
        <v>589</v>
      </c>
      <c r="N70" s="327">
        <v>0</v>
      </c>
      <c r="O70" s="327">
        <v>0</v>
      </c>
      <c r="P70" s="327">
        <v>0</v>
      </c>
      <c r="Q70" s="325">
        <v>66</v>
      </c>
      <c r="R70" s="327">
        <v>0</v>
      </c>
      <c r="S70" s="325">
        <v>66</v>
      </c>
      <c r="T70" s="325">
        <v>66</v>
      </c>
      <c r="U70" s="325">
        <v>66</v>
      </c>
      <c r="V70" s="293">
        <v>0</v>
      </c>
      <c r="W70" s="325">
        <v>0</v>
      </c>
      <c r="X70" s="325">
        <v>0</v>
      </c>
      <c r="Y70" s="327">
        <f t="shared" ref="Y70:Y74" si="55">SUM(Z70:AC70)</f>
        <v>6</v>
      </c>
      <c r="Z70" s="327">
        <v>0</v>
      </c>
      <c r="AA70" s="327">
        <v>0</v>
      </c>
      <c r="AB70" s="325">
        <v>0</v>
      </c>
      <c r="AC70" s="325">
        <v>6</v>
      </c>
      <c r="AD70" s="327">
        <f t="shared" ref="AD70:AD74" si="56">SUM(AE70:AH70)</f>
        <v>0</v>
      </c>
      <c r="AE70" s="327">
        <v>0</v>
      </c>
      <c r="AF70" s="327">
        <v>0</v>
      </c>
      <c r="AG70" s="325">
        <v>0</v>
      </c>
      <c r="AH70" s="325">
        <v>0</v>
      </c>
      <c r="AI70" s="327">
        <f t="shared" ref="AI70:AI74" si="57">SUM(AJ70:AM70)</f>
        <v>60</v>
      </c>
      <c r="AJ70" s="327">
        <v>0</v>
      </c>
      <c r="AK70" s="327">
        <v>0</v>
      </c>
      <c r="AL70" s="325">
        <v>0</v>
      </c>
      <c r="AM70" s="325">
        <v>60</v>
      </c>
      <c r="AN70" s="327">
        <f t="shared" si="31"/>
        <v>0</v>
      </c>
      <c r="AO70" s="327">
        <v>0</v>
      </c>
      <c r="AP70" s="327">
        <v>0</v>
      </c>
      <c r="AQ70" s="325">
        <v>0</v>
      </c>
      <c r="AR70" s="293">
        <v>0</v>
      </c>
      <c r="AS70" s="327">
        <f t="shared" ref="AS70:AS74" si="58">SUM(AT70:AW70)</f>
        <v>0</v>
      </c>
      <c r="AT70" s="327">
        <v>0</v>
      </c>
      <c r="AU70" s="327">
        <v>0</v>
      </c>
      <c r="AV70" s="325">
        <v>0</v>
      </c>
      <c r="AW70" s="325">
        <v>0</v>
      </c>
      <c r="AX70" s="327">
        <f t="shared" si="32"/>
        <v>0</v>
      </c>
      <c r="AY70" s="327">
        <v>0</v>
      </c>
      <c r="AZ70" s="327">
        <v>0</v>
      </c>
      <c r="BA70" s="325">
        <v>0</v>
      </c>
      <c r="BB70" s="293">
        <v>0</v>
      </c>
      <c r="BC70" s="327">
        <f t="shared" ref="BC70:BC74" si="59">SUM(BD70:BG70)</f>
        <v>0</v>
      </c>
      <c r="BD70" s="327">
        <v>0</v>
      </c>
      <c r="BE70" s="327">
        <v>0</v>
      </c>
      <c r="BF70" s="325">
        <v>0</v>
      </c>
      <c r="BG70" s="325">
        <v>0</v>
      </c>
      <c r="BH70" s="327">
        <f t="shared" si="33"/>
        <v>1.2</v>
      </c>
      <c r="BI70" s="327">
        <v>0</v>
      </c>
      <c r="BJ70" s="327">
        <v>0</v>
      </c>
      <c r="BK70" s="325">
        <v>0</v>
      </c>
      <c r="BL70" s="293">
        <f>1*1.2</f>
        <v>1.2</v>
      </c>
      <c r="BM70" s="327">
        <f t="shared" si="34"/>
        <v>0</v>
      </c>
      <c r="BN70" s="327">
        <v>0</v>
      </c>
      <c r="BO70" s="327">
        <v>0</v>
      </c>
      <c r="BP70" s="325">
        <v>0</v>
      </c>
      <c r="BQ70" s="325">
        <v>0</v>
      </c>
      <c r="BR70" s="327">
        <f t="shared" si="35"/>
        <v>0</v>
      </c>
      <c r="BS70" s="327">
        <v>0</v>
      </c>
      <c r="BT70" s="327">
        <v>0</v>
      </c>
      <c r="BU70" s="325">
        <v>0</v>
      </c>
      <c r="BV70" s="325">
        <v>0</v>
      </c>
      <c r="BW70" s="327">
        <f t="shared" ref="BW70:BW73" si="60">SUM(BX70:CA70)</f>
        <v>66</v>
      </c>
      <c r="BX70" s="327">
        <f t="shared" ref="BX70:BX74" si="61">Z70+AJ70+AT70+BD70+BN70</f>
        <v>0</v>
      </c>
      <c r="BY70" s="327">
        <f t="shared" ref="BY70:BY74" si="62">AA70+AK70+AU70+BE70+BO70</f>
        <v>0</v>
      </c>
      <c r="BZ70" s="327">
        <f t="shared" ref="BZ70:BZ74" si="63">AB70+AL70+AV70+BF70+BP70</f>
        <v>0</v>
      </c>
      <c r="CA70" s="327">
        <f t="shared" ref="CA70:CA74" si="64">AC70+AM70+AW70+BG70+BQ70</f>
        <v>66</v>
      </c>
      <c r="CB70" s="327">
        <f t="shared" ref="CB70:CB74" si="65">SUM(CC70:CF70)</f>
        <v>1.2</v>
      </c>
      <c r="CC70" s="327">
        <f t="shared" ref="CC70:CC74" si="66">AE70+AO70+AY70+BI70+BS70</f>
        <v>0</v>
      </c>
      <c r="CD70" s="327">
        <f t="shared" ref="CD70:CD74" si="67">AF70+AP70+AZ70+BJ70+BT70</f>
        <v>0</v>
      </c>
      <c r="CE70" s="327">
        <f t="shared" ref="CE70:CE74" si="68">AG70+AQ70+BA70+BK70+BU70</f>
        <v>0</v>
      </c>
      <c r="CF70" s="327">
        <f t="shared" ref="CF70:CF74" si="69">AH70+AR70+BB70+BL70+BV70</f>
        <v>1.2</v>
      </c>
      <c r="CG70" s="327"/>
    </row>
    <row r="71" spans="1:85" s="328" customFormat="1" ht="69.599999999999994" customHeight="1">
      <c r="A71" s="296" t="s">
        <v>561</v>
      </c>
      <c r="B71" s="297" t="s">
        <v>981</v>
      </c>
      <c r="C71" s="325" t="s">
        <v>941</v>
      </c>
      <c r="D71" s="325" t="s">
        <v>762</v>
      </c>
      <c r="E71" s="326">
        <v>2021</v>
      </c>
      <c r="F71" s="325" t="s">
        <v>589</v>
      </c>
      <c r="G71" s="325" t="s">
        <v>589</v>
      </c>
      <c r="H71" s="327" t="s">
        <v>589</v>
      </c>
      <c r="I71" s="327" t="s">
        <v>589</v>
      </c>
      <c r="J71" s="327" t="s">
        <v>589</v>
      </c>
      <c r="K71" s="327" t="s">
        <v>589</v>
      </c>
      <c r="L71" s="327" t="s">
        <v>589</v>
      </c>
      <c r="M71" s="327" t="s">
        <v>589</v>
      </c>
      <c r="N71" s="327">
        <v>0</v>
      </c>
      <c r="O71" s="327">
        <v>0</v>
      </c>
      <c r="P71" s="327">
        <v>0</v>
      </c>
      <c r="Q71" s="325">
        <v>66</v>
      </c>
      <c r="R71" s="327">
        <v>0</v>
      </c>
      <c r="S71" s="325">
        <v>66</v>
      </c>
      <c r="T71" s="325">
        <v>66</v>
      </c>
      <c r="U71" s="325">
        <v>66</v>
      </c>
      <c r="V71" s="293">
        <v>0</v>
      </c>
      <c r="W71" s="325">
        <v>0</v>
      </c>
      <c r="X71" s="325">
        <v>0</v>
      </c>
      <c r="Y71" s="327">
        <f t="shared" si="55"/>
        <v>6</v>
      </c>
      <c r="Z71" s="327">
        <v>0</v>
      </c>
      <c r="AA71" s="327">
        <v>0</v>
      </c>
      <c r="AB71" s="325">
        <v>0</v>
      </c>
      <c r="AC71" s="325">
        <v>6</v>
      </c>
      <c r="AD71" s="327">
        <f t="shared" si="56"/>
        <v>0</v>
      </c>
      <c r="AE71" s="327">
        <v>0</v>
      </c>
      <c r="AF71" s="327">
        <v>0</v>
      </c>
      <c r="AG71" s="325">
        <v>0</v>
      </c>
      <c r="AH71" s="325">
        <v>0</v>
      </c>
      <c r="AI71" s="327">
        <f t="shared" si="57"/>
        <v>60</v>
      </c>
      <c r="AJ71" s="327">
        <v>0</v>
      </c>
      <c r="AK71" s="327">
        <v>0</v>
      </c>
      <c r="AL71" s="325">
        <v>0</v>
      </c>
      <c r="AM71" s="325">
        <v>60</v>
      </c>
      <c r="AN71" s="327">
        <f t="shared" si="31"/>
        <v>0</v>
      </c>
      <c r="AO71" s="327">
        <v>0</v>
      </c>
      <c r="AP71" s="327">
        <v>0</v>
      </c>
      <c r="AQ71" s="325">
        <v>0</v>
      </c>
      <c r="AR71" s="293">
        <v>0</v>
      </c>
      <c r="AS71" s="327">
        <f t="shared" si="58"/>
        <v>0</v>
      </c>
      <c r="AT71" s="327">
        <v>0</v>
      </c>
      <c r="AU71" s="327">
        <v>0</v>
      </c>
      <c r="AV71" s="325">
        <v>0</v>
      </c>
      <c r="AW71" s="325">
        <v>0</v>
      </c>
      <c r="AX71" s="327">
        <f t="shared" si="32"/>
        <v>2.2799999999999998</v>
      </c>
      <c r="AY71" s="327">
        <v>0</v>
      </c>
      <c r="AZ71" s="327">
        <v>0</v>
      </c>
      <c r="BA71" s="325">
        <v>0</v>
      </c>
      <c r="BB71" s="293">
        <f>1.9*1.2</f>
        <v>2.2799999999999998</v>
      </c>
      <c r="BC71" s="327">
        <f t="shared" si="59"/>
        <v>0</v>
      </c>
      <c r="BD71" s="327">
        <v>0</v>
      </c>
      <c r="BE71" s="327">
        <v>0</v>
      </c>
      <c r="BF71" s="325">
        <v>0</v>
      </c>
      <c r="BG71" s="325">
        <v>0</v>
      </c>
      <c r="BH71" s="327">
        <f t="shared" si="33"/>
        <v>60</v>
      </c>
      <c r="BI71" s="327">
        <v>0</v>
      </c>
      <c r="BJ71" s="327">
        <v>0</v>
      </c>
      <c r="BK71" s="325">
        <v>0</v>
      </c>
      <c r="BL71" s="293">
        <f>50*1.2</f>
        <v>60</v>
      </c>
      <c r="BM71" s="327">
        <f t="shared" si="34"/>
        <v>0</v>
      </c>
      <c r="BN71" s="327">
        <v>0</v>
      </c>
      <c r="BO71" s="327">
        <v>0</v>
      </c>
      <c r="BP71" s="325">
        <v>0</v>
      </c>
      <c r="BQ71" s="325">
        <v>0</v>
      </c>
      <c r="BR71" s="327">
        <f t="shared" si="35"/>
        <v>0</v>
      </c>
      <c r="BS71" s="327">
        <v>0</v>
      </c>
      <c r="BT71" s="327">
        <v>0</v>
      </c>
      <c r="BU71" s="325">
        <v>0</v>
      </c>
      <c r="BV71" s="325">
        <v>0</v>
      </c>
      <c r="BW71" s="327">
        <f t="shared" si="60"/>
        <v>66</v>
      </c>
      <c r="BX71" s="327">
        <f t="shared" si="61"/>
        <v>0</v>
      </c>
      <c r="BY71" s="327">
        <f t="shared" si="62"/>
        <v>0</v>
      </c>
      <c r="BZ71" s="327">
        <f t="shared" si="63"/>
        <v>0</v>
      </c>
      <c r="CA71" s="327">
        <f t="shared" si="64"/>
        <v>66</v>
      </c>
      <c r="CB71" s="327">
        <f t="shared" si="65"/>
        <v>62.28</v>
      </c>
      <c r="CC71" s="327">
        <f t="shared" si="66"/>
        <v>0</v>
      </c>
      <c r="CD71" s="327">
        <f t="shared" si="67"/>
        <v>0</v>
      </c>
      <c r="CE71" s="327">
        <f t="shared" si="68"/>
        <v>0</v>
      </c>
      <c r="CF71" s="327">
        <f t="shared" si="69"/>
        <v>62.28</v>
      </c>
      <c r="CG71" s="327"/>
    </row>
    <row r="72" spans="1:85" s="328" customFormat="1" ht="69.599999999999994" customHeight="1">
      <c r="A72" s="296" t="s">
        <v>561</v>
      </c>
      <c r="B72" s="297" t="s">
        <v>982</v>
      </c>
      <c r="C72" s="325" t="s">
        <v>942</v>
      </c>
      <c r="D72" s="325" t="s">
        <v>762</v>
      </c>
      <c r="E72" s="326">
        <v>2023</v>
      </c>
      <c r="F72" s="325" t="s">
        <v>589</v>
      </c>
      <c r="G72" s="325" t="s">
        <v>589</v>
      </c>
      <c r="H72" s="327" t="s">
        <v>589</v>
      </c>
      <c r="I72" s="327" t="s">
        <v>589</v>
      </c>
      <c r="J72" s="327" t="s">
        <v>589</v>
      </c>
      <c r="K72" s="327" t="s">
        <v>589</v>
      </c>
      <c r="L72" s="327" t="s">
        <v>589</v>
      </c>
      <c r="M72" s="327" t="s">
        <v>589</v>
      </c>
      <c r="N72" s="327">
        <v>0</v>
      </c>
      <c r="O72" s="327">
        <v>0</v>
      </c>
      <c r="P72" s="327">
        <v>0</v>
      </c>
      <c r="Q72" s="325">
        <v>66</v>
      </c>
      <c r="R72" s="327">
        <v>0</v>
      </c>
      <c r="S72" s="325">
        <v>66</v>
      </c>
      <c r="T72" s="325">
        <v>66</v>
      </c>
      <c r="U72" s="325">
        <v>66</v>
      </c>
      <c r="V72" s="293">
        <v>0</v>
      </c>
      <c r="W72" s="325">
        <v>0</v>
      </c>
      <c r="X72" s="325">
        <v>0</v>
      </c>
      <c r="Y72" s="327">
        <f t="shared" si="55"/>
        <v>0</v>
      </c>
      <c r="Z72" s="327">
        <v>0</v>
      </c>
      <c r="AA72" s="327">
        <v>0</v>
      </c>
      <c r="AB72" s="325">
        <v>0</v>
      </c>
      <c r="AC72" s="325">
        <v>0</v>
      </c>
      <c r="AD72" s="327">
        <f t="shared" si="56"/>
        <v>0</v>
      </c>
      <c r="AE72" s="327">
        <v>0</v>
      </c>
      <c r="AF72" s="327">
        <v>0</v>
      </c>
      <c r="AG72" s="325">
        <v>0</v>
      </c>
      <c r="AH72" s="325">
        <v>0</v>
      </c>
      <c r="AI72" s="327">
        <f t="shared" si="57"/>
        <v>0</v>
      </c>
      <c r="AJ72" s="327">
        <v>0</v>
      </c>
      <c r="AK72" s="327">
        <v>0</v>
      </c>
      <c r="AL72" s="325">
        <v>0</v>
      </c>
      <c r="AM72" s="325">
        <v>0</v>
      </c>
      <c r="AN72" s="327">
        <f t="shared" si="31"/>
        <v>0</v>
      </c>
      <c r="AO72" s="327">
        <v>0</v>
      </c>
      <c r="AP72" s="327">
        <v>0</v>
      </c>
      <c r="AQ72" s="325">
        <v>0</v>
      </c>
      <c r="AR72" s="293">
        <v>0</v>
      </c>
      <c r="AS72" s="327">
        <f t="shared" si="58"/>
        <v>6</v>
      </c>
      <c r="AT72" s="327">
        <v>0</v>
      </c>
      <c r="AU72" s="327">
        <v>0</v>
      </c>
      <c r="AV72" s="325">
        <v>0</v>
      </c>
      <c r="AW72" s="325">
        <v>6</v>
      </c>
      <c r="AX72" s="327">
        <f t="shared" si="32"/>
        <v>0</v>
      </c>
      <c r="AY72" s="327">
        <v>0</v>
      </c>
      <c r="AZ72" s="327">
        <v>0</v>
      </c>
      <c r="BA72" s="325">
        <v>0</v>
      </c>
      <c r="BB72" s="293">
        <v>0</v>
      </c>
      <c r="BC72" s="327">
        <f t="shared" si="59"/>
        <v>60</v>
      </c>
      <c r="BD72" s="327">
        <v>0</v>
      </c>
      <c r="BE72" s="327">
        <v>0</v>
      </c>
      <c r="BF72" s="325">
        <v>0</v>
      </c>
      <c r="BG72" s="325">
        <v>60</v>
      </c>
      <c r="BH72" s="327">
        <f t="shared" si="33"/>
        <v>0</v>
      </c>
      <c r="BI72" s="327">
        <v>0</v>
      </c>
      <c r="BJ72" s="327">
        <v>0</v>
      </c>
      <c r="BK72" s="325">
        <v>0</v>
      </c>
      <c r="BL72" s="293">
        <v>0</v>
      </c>
      <c r="BM72" s="327">
        <f t="shared" si="34"/>
        <v>0</v>
      </c>
      <c r="BN72" s="327">
        <v>0</v>
      </c>
      <c r="BO72" s="327">
        <v>0</v>
      </c>
      <c r="BP72" s="325">
        <v>0</v>
      </c>
      <c r="BQ72" s="325">
        <v>0</v>
      </c>
      <c r="BR72" s="327">
        <f t="shared" si="35"/>
        <v>0</v>
      </c>
      <c r="BS72" s="327">
        <v>0</v>
      </c>
      <c r="BT72" s="327">
        <v>0</v>
      </c>
      <c r="BU72" s="325">
        <v>0</v>
      </c>
      <c r="BV72" s="325">
        <v>0</v>
      </c>
      <c r="BW72" s="327">
        <f t="shared" si="60"/>
        <v>66</v>
      </c>
      <c r="BX72" s="327">
        <f t="shared" si="61"/>
        <v>0</v>
      </c>
      <c r="BY72" s="327">
        <f t="shared" si="62"/>
        <v>0</v>
      </c>
      <c r="BZ72" s="327">
        <f t="shared" si="63"/>
        <v>0</v>
      </c>
      <c r="CA72" s="327">
        <f t="shared" si="64"/>
        <v>66</v>
      </c>
      <c r="CB72" s="327">
        <f t="shared" si="65"/>
        <v>0</v>
      </c>
      <c r="CC72" s="327">
        <f t="shared" si="66"/>
        <v>0</v>
      </c>
      <c r="CD72" s="327">
        <f t="shared" si="67"/>
        <v>0</v>
      </c>
      <c r="CE72" s="327">
        <f t="shared" si="68"/>
        <v>0</v>
      </c>
      <c r="CF72" s="327">
        <f t="shared" si="69"/>
        <v>0</v>
      </c>
      <c r="CG72" s="327"/>
    </row>
    <row r="73" spans="1:85" s="328" customFormat="1" ht="69.599999999999994" customHeight="1">
      <c r="A73" s="296" t="s">
        <v>561</v>
      </c>
      <c r="B73" s="297" t="s">
        <v>983</v>
      </c>
      <c r="C73" s="325" t="s">
        <v>943</v>
      </c>
      <c r="D73" s="325" t="s">
        <v>762</v>
      </c>
      <c r="E73" s="326">
        <v>2022</v>
      </c>
      <c r="F73" s="325" t="s">
        <v>589</v>
      </c>
      <c r="G73" s="325" t="s">
        <v>589</v>
      </c>
      <c r="H73" s="327" t="s">
        <v>589</v>
      </c>
      <c r="I73" s="327" t="s">
        <v>589</v>
      </c>
      <c r="J73" s="327" t="s">
        <v>589</v>
      </c>
      <c r="K73" s="327" t="s">
        <v>589</v>
      </c>
      <c r="L73" s="327" t="s">
        <v>589</v>
      </c>
      <c r="M73" s="327" t="s">
        <v>589</v>
      </c>
      <c r="N73" s="327">
        <v>0</v>
      </c>
      <c r="O73" s="327">
        <v>0</v>
      </c>
      <c r="P73" s="327">
        <v>0</v>
      </c>
      <c r="Q73" s="325">
        <v>66</v>
      </c>
      <c r="R73" s="327">
        <v>0</v>
      </c>
      <c r="S73" s="325">
        <v>66</v>
      </c>
      <c r="T73" s="325">
        <v>66</v>
      </c>
      <c r="U73" s="325">
        <v>66</v>
      </c>
      <c r="V73" s="293">
        <v>0</v>
      </c>
      <c r="W73" s="325">
        <v>0</v>
      </c>
      <c r="X73" s="325">
        <v>0</v>
      </c>
      <c r="Y73" s="327">
        <f t="shared" si="55"/>
        <v>0</v>
      </c>
      <c r="Z73" s="327">
        <v>0</v>
      </c>
      <c r="AA73" s="327">
        <v>0</v>
      </c>
      <c r="AB73" s="325">
        <v>0</v>
      </c>
      <c r="AC73" s="325">
        <v>0</v>
      </c>
      <c r="AD73" s="327">
        <f t="shared" si="56"/>
        <v>0</v>
      </c>
      <c r="AE73" s="327">
        <v>0</v>
      </c>
      <c r="AF73" s="327">
        <v>0</v>
      </c>
      <c r="AG73" s="325">
        <v>0</v>
      </c>
      <c r="AH73" s="325">
        <v>0</v>
      </c>
      <c r="AI73" s="327">
        <f t="shared" si="57"/>
        <v>6</v>
      </c>
      <c r="AJ73" s="327">
        <v>0</v>
      </c>
      <c r="AK73" s="327">
        <v>0</v>
      </c>
      <c r="AL73" s="325">
        <v>0</v>
      </c>
      <c r="AM73" s="325">
        <v>6</v>
      </c>
      <c r="AN73" s="327">
        <f t="shared" si="31"/>
        <v>0</v>
      </c>
      <c r="AO73" s="327">
        <v>0</v>
      </c>
      <c r="AP73" s="327">
        <v>0</v>
      </c>
      <c r="AQ73" s="325">
        <v>0</v>
      </c>
      <c r="AR73" s="293">
        <v>0</v>
      </c>
      <c r="AS73" s="327">
        <f t="shared" si="58"/>
        <v>60</v>
      </c>
      <c r="AT73" s="327">
        <v>0</v>
      </c>
      <c r="AU73" s="327">
        <v>0</v>
      </c>
      <c r="AV73" s="325">
        <v>0</v>
      </c>
      <c r="AW73" s="325">
        <v>60</v>
      </c>
      <c r="AX73" s="327">
        <f t="shared" si="32"/>
        <v>0</v>
      </c>
      <c r="AY73" s="327">
        <v>0</v>
      </c>
      <c r="AZ73" s="327">
        <v>0</v>
      </c>
      <c r="BA73" s="325">
        <v>0</v>
      </c>
      <c r="BB73" s="293">
        <v>0</v>
      </c>
      <c r="BC73" s="327">
        <f t="shared" si="59"/>
        <v>0</v>
      </c>
      <c r="BD73" s="327">
        <v>0</v>
      </c>
      <c r="BE73" s="327">
        <v>0</v>
      </c>
      <c r="BF73" s="325">
        <v>0</v>
      </c>
      <c r="BG73" s="325">
        <v>0</v>
      </c>
      <c r="BH73" s="327">
        <f t="shared" si="33"/>
        <v>0</v>
      </c>
      <c r="BI73" s="327">
        <v>0</v>
      </c>
      <c r="BJ73" s="327">
        <v>0</v>
      </c>
      <c r="BK73" s="325">
        <v>0</v>
      </c>
      <c r="BL73" s="293">
        <v>0</v>
      </c>
      <c r="BM73" s="327">
        <f t="shared" si="34"/>
        <v>0</v>
      </c>
      <c r="BN73" s="327">
        <v>0</v>
      </c>
      <c r="BO73" s="327">
        <v>0</v>
      </c>
      <c r="BP73" s="325">
        <v>0</v>
      </c>
      <c r="BQ73" s="325">
        <v>0</v>
      </c>
      <c r="BR73" s="327">
        <f t="shared" si="35"/>
        <v>0</v>
      </c>
      <c r="BS73" s="327">
        <v>0</v>
      </c>
      <c r="BT73" s="327">
        <v>0</v>
      </c>
      <c r="BU73" s="325">
        <v>0</v>
      </c>
      <c r="BV73" s="325">
        <v>0</v>
      </c>
      <c r="BW73" s="327">
        <f t="shared" si="60"/>
        <v>66</v>
      </c>
      <c r="BX73" s="327">
        <f t="shared" si="61"/>
        <v>0</v>
      </c>
      <c r="BY73" s="327">
        <f t="shared" si="62"/>
        <v>0</v>
      </c>
      <c r="BZ73" s="327">
        <f t="shared" si="63"/>
        <v>0</v>
      </c>
      <c r="CA73" s="327">
        <f t="shared" si="64"/>
        <v>66</v>
      </c>
      <c r="CB73" s="327">
        <f t="shared" si="65"/>
        <v>0</v>
      </c>
      <c r="CC73" s="327">
        <f t="shared" si="66"/>
        <v>0</v>
      </c>
      <c r="CD73" s="327">
        <f t="shared" si="67"/>
        <v>0</v>
      </c>
      <c r="CE73" s="327">
        <f t="shared" si="68"/>
        <v>0</v>
      </c>
      <c r="CF73" s="327">
        <f t="shared" si="69"/>
        <v>0</v>
      </c>
      <c r="CG73" s="327"/>
    </row>
    <row r="74" spans="1:85" s="328" customFormat="1" ht="69.599999999999994" customHeight="1">
      <c r="A74" s="296" t="s">
        <v>561</v>
      </c>
      <c r="B74" s="297" t="s">
        <v>984</v>
      </c>
      <c r="C74" s="325" t="s">
        <v>944</v>
      </c>
      <c r="D74" s="325" t="s">
        <v>762</v>
      </c>
      <c r="E74" s="326">
        <v>2022</v>
      </c>
      <c r="F74" s="325" t="s">
        <v>589</v>
      </c>
      <c r="G74" s="325" t="s">
        <v>589</v>
      </c>
      <c r="H74" s="327" t="s">
        <v>589</v>
      </c>
      <c r="I74" s="327" t="s">
        <v>589</v>
      </c>
      <c r="J74" s="327" t="s">
        <v>589</v>
      </c>
      <c r="K74" s="327" t="s">
        <v>589</v>
      </c>
      <c r="L74" s="327" t="s">
        <v>589</v>
      </c>
      <c r="M74" s="327" t="s">
        <v>589</v>
      </c>
      <c r="N74" s="327">
        <v>0</v>
      </c>
      <c r="O74" s="327">
        <v>0</v>
      </c>
      <c r="P74" s="327">
        <v>0</v>
      </c>
      <c r="Q74" s="325">
        <v>66</v>
      </c>
      <c r="R74" s="327">
        <v>0</v>
      </c>
      <c r="S74" s="325">
        <v>66</v>
      </c>
      <c r="T74" s="325">
        <v>66</v>
      </c>
      <c r="U74" s="325">
        <v>66</v>
      </c>
      <c r="V74" s="293">
        <v>0</v>
      </c>
      <c r="W74" s="325">
        <v>0</v>
      </c>
      <c r="X74" s="325">
        <v>0</v>
      </c>
      <c r="Y74" s="327">
        <f t="shared" si="55"/>
        <v>0</v>
      </c>
      <c r="Z74" s="327">
        <v>0</v>
      </c>
      <c r="AA74" s="327">
        <v>0</v>
      </c>
      <c r="AB74" s="325">
        <v>0</v>
      </c>
      <c r="AC74" s="325">
        <v>0</v>
      </c>
      <c r="AD74" s="327">
        <f t="shared" si="56"/>
        <v>0</v>
      </c>
      <c r="AE74" s="327">
        <v>0</v>
      </c>
      <c r="AF74" s="327">
        <v>0</v>
      </c>
      <c r="AG74" s="325">
        <v>0</v>
      </c>
      <c r="AH74" s="325">
        <v>0</v>
      </c>
      <c r="AI74" s="327">
        <f t="shared" si="57"/>
        <v>6</v>
      </c>
      <c r="AJ74" s="327">
        <v>0</v>
      </c>
      <c r="AK74" s="327">
        <v>0</v>
      </c>
      <c r="AL74" s="325">
        <v>0</v>
      </c>
      <c r="AM74" s="325">
        <v>6</v>
      </c>
      <c r="AN74" s="327">
        <f t="shared" si="31"/>
        <v>0</v>
      </c>
      <c r="AO74" s="327">
        <v>0</v>
      </c>
      <c r="AP74" s="327">
        <v>0</v>
      </c>
      <c r="AQ74" s="325">
        <v>0</v>
      </c>
      <c r="AR74" s="293">
        <v>0</v>
      </c>
      <c r="AS74" s="327">
        <f t="shared" si="58"/>
        <v>60</v>
      </c>
      <c r="AT74" s="327">
        <v>0</v>
      </c>
      <c r="AU74" s="327">
        <v>0</v>
      </c>
      <c r="AV74" s="325">
        <v>0</v>
      </c>
      <c r="AW74" s="325">
        <v>60</v>
      </c>
      <c r="AX74" s="327">
        <f t="shared" si="32"/>
        <v>0</v>
      </c>
      <c r="AY74" s="327">
        <v>0</v>
      </c>
      <c r="AZ74" s="327">
        <v>0</v>
      </c>
      <c r="BA74" s="325">
        <v>0</v>
      </c>
      <c r="BB74" s="293">
        <v>0</v>
      </c>
      <c r="BC74" s="327">
        <f t="shared" si="59"/>
        <v>0</v>
      </c>
      <c r="BD74" s="327">
        <v>0</v>
      </c>
      <c r="BE74" s="327">
        <v>0</v>
      </c>
      <c r="BF74" s="325">
        <v>0</v>
      </c>
      <c r="BG74" s="325">
        <v>0</v>
      </c>
      <c r="BH74" s="327">
        <f t="shared" si="33"/>
        <v>6</v>
      </c>
      <c r="BI74" s="327">
        <v>0</v>
      </c>
      <c r="BJ74" s="327">
        <v>0</v>
      </c>
      <c r="BK74" s="325">
        <v>0</v>
      </c>
      <c r="BL74" s="293">
        <f>5*1.2</f>
        <v>6</v>
      </c>
      <c r="BM74" s="327">
        <f t="shared" si="34"/>
        <v>0</v>
      </c>
      <c r="BN74" s="327">
        <v>0</v>
      </c>
      <c r="BO74" s="327">
        <v>0</v>
      </c>
      <c r="BP74" s="325">
        <v>0</v>
      </c>
      <c r="BQ74" s="325">
        <v>0</v>
      </c>
      <c r="BR74" s="327">
        <f t="shared" si="35"/>
        <v>0</v>
      </c>
      <c r="BS74" s="327">
        <v>0</v>
      </c>
      <c r="BT74" s="327">
        <v>0</v>
      </c>
      <c r="BU74" s="325">
        <v>0</v>
      </c>
      <c r="BV74" s="325">
        <v>0</v>
      </c>
      <c r="BW74" s="327">
        <f>SUM(BX74:CA74)</f>
        <v>66</v>
      </c>
      <c r="BX74" s="327">
        <f t="shared" si="61"/>
        <v>0</v>
      </c>
      <c r="BY74" s="327">
        <f t="shared" si="62"/>
        <v>0</v>
      </c>
      <c r="BZ74" s="327">
        <f t="shared" si="63"/>
        <v>0</v>
      </c>
      <c r="CA74" s="327">
        <f t="shared" si="64"/>
        <v>66</v>
      </c>
      <c r="CB74" s="327">
        <f t="shared" si="65"/>
        <v>6</v>
      </c>
      <c r="CC74" s="327">
        <f t="shared" si="66"/>
        <v>0</v>
      </c>
      <c r="CD74" s="327">
        <f t="shared" si="67"/>
        <v>0</v>
      </c>
      <c r="CE74" s="327">
        <f t="shared" si="68"/>
        <v>0</v>
      </c>
      <c r="CF74" s="327">
        <f t="shared" si="69"/>
        <v>6</v>
      </c>
      <c r="CG74" s="327"/>
    </row>
    <row r="75" spans="1:85" s="328" customFormat="1" ht="69.599999999999994" customHeight="1">
      <c r="A75" s="296" t="s">
        <v>561</v>
      </c>
      <c r="B75" s="297" t="s">
        <v>956</v>
      </c>
      <c r="C75" s="325" t="s">
        <v>945</v>
      </c>
      <c r="D75" s="325" t="s">
        <v>762</v>
      </c>
      <c r="E75" s="326">
        <v>2023</v>
      </c>
      <c r="F75" s="325" t="s">
        <v>589</v>
      </c>
      <c r="G75" s="325" t="s">
        <v>589</v>
      </c>
      <c r="H75" s="327" t="s">
        <v>589</v>
      </c>
      <c r="I75" s="327" t="s">
        <v>589</v>
      </c>
      <c r="J75" s="327" t="s">
        <v>589</v>
      </c>
      <c r="K75" s="327" t="s">
        <v>589</v>
      </c>
      <c r="L75" s="327" t="s">
        <v>589</v>
      </c>
      <c r="M75" s="327" t="s">
        <v>589</v>
      </c>
      <c r="N75" s="327">
        <v>0</v>
      </c>
      <c r="O75" s="327">
        <v>0</v>
      </c>
      <c r="P75" s="327">
        <v>0</v>
      </c>
      <c r="Q75" s="325">
        <v>66</v>
      </c>
      <c r="R75" s="327">
        <v>0</v>
      </c>
      <c r="S75" s="325">
        <v>66</v>
      </c>
      <c r="T75" s="325">
        <v>66</v>
      </c>
      <c r="U75" s="325">
        <v>66</v>
      </c>
      <c r="V75" s="293">
        <v>0</v>
      </c>
      <c r="W75" s="325">
        <v>0</v>
      </c>
      <c r="X75" s="325">
        <v>0</v>
      </c>
      <c r="Y75" s="327">
        <f t="shared" ref="Y75:Y81" si="70">SUM(Z75:AC75)</f>
        <v>0</v>
      </c>
      <c r="Z75" s="327">
        <v>0</v>
      </c>
      <c r="AA75" s="327">
        <v>0</v>
      </c>
      <c r="AB75" s="325">
        <v>0</v>
      </c>
      <c r="AC75" s="325">
        <v>0</v>
      </c>
      <c r="AD75" s="327">
        <f t="shared" si="41"/>
        <v>0</v>
      </c>
      <c r="AE75" s="327">
        <v>0</v>
      </c>
      <c r="AF75" s="327">
        <v>0</v>
      </c>
      <c r="AG75" s="325">
        <v>0</v>
      </c>
      <c r="AH75" s="325">
        <v>0</v>
      </c>
      <c r="AI75" s="327">
        <f t="shared" ref="AI75:AI81" si="71">SUM(AJ75:AM75)</f>
        <v>0</v>
      </c>
      <c r="AJ75" s="327">
        <v>0</v>
      </c>
      <c r="AK75" s="327">
        <v>0</v>
      </c>
      <c r="AL75" s="325">
        <v>0</v>
      </c>
      <c r="AM75" s="325">
        <v>0</v>
      </c>
      <c r="AN75" s="327">
        <f t="shared" si="31"/>
        <v>0</v>
      </c>
      <c r="AO75" s="327">
        <v>0</v>
      </c>
      <c r="AP75" s="327">
        <v>0</v>
      </c>
      <c r="AQ75" s="325">
        <v>0</v>
      </c>
      <c r="AR75" s="293">
        <v>0</v>
      </c>
      <c r="AS75" s="327">
        <f t="shared" ref="AS75:AS81" si="72">SUM(AT75:AW75)</f>
        <v>6</v>
      </c>
      <c r="AT75" s="327">
        <v>0</v>
      </c>
      <c r="AU75" s="327">
        <v>0</v>
      </c>
      <c r="AV75" s="325">
        <v>0</v>
      </c>
      <c r="AW75" s="325">
        <v>6</v>
      </c>
      <c r="AX75" s="327">
        <f t="shared" si="32"/>
        <v>0</v>
      </c>
      <c r="AY75" s="327">
        <v>0</v>
      </c>
      <c r="AZ75" s="327">
        <v>0</v>
      </c>
      <c r="BA75" s="325">
        <v>0</v>
      </c>
      <c r="BB75" s="293">
        <v>0</v>
      </c>
      <c r="BC75" s="327">
        <f t="shared" ref="BC75:BC81" si="73">SUM(BD75:BG75)</f>
        <v>60</v>
      </c>
      <c r="BD75" s="327">
        <v>0</v>
      </c>
      <c r="BE75" s="327">
        <v>0</v>
      </c>
      <c r="BF75" s="325">
        <v>0</v>
      </c>
      <c r="BG75" s="325">
        <v>60</v>
      </c>
      <c r="BH75" s="327">
        <f t="shared" si="33"/>
        <v>0</v>
      </c>
      <c r="BI75" s="327">
        <v>0</v>
      </c>
      <c r="BJ75" s="327">
        <v>0</v>
      </c>
      <c r="BK75" s="325">
        <v>0</v>
      </c>
      <c r="BL75" s="293">
        <v>0</v>
      </c>
      <c r="BM75" s="327">
        <f t="shared" si="34"/>
        <v>0</v>
      </c>
      <c r="BN75" s="327">
        <v>0</v>
      </c>
      <c r="BO75" s="327">
        <v>0</v>
      </c>
      <c r="BP75" s="325">
        <v>0</v>
      </c>
      <c r="BQ75" s="325">
        <v>0</v>
      </c>
      <c r="BR75" s="327">
        <f t="shared" si="35"/>
        <v>0</v>
      </c>
      <c r="BS75" s="327">
        <v>0</v>
      </c>
      <c r="BT75" s="327">
        <v>0</v>
      </c>
      <c r="BU75" s="325">
        <v>0</v>
      </c>
      <c r="BV75" s="325">
        <v>0</v>
      </c>
      <c r="BW75" s="327">
        <f t="shared" si="45"/>
        <v>66</v>
      </c>
      <c r="BX75" s="327">
        <f t="shared" si="46"/>
        <v>0</v>
      </c>
      <c r="BY75" s="327">
        <f t="shared" si="47"/>
        <v>0</v>
      </c>
      <c r="BZ75" s="327">
        <f t="shared" si="48"/>
        <v>0</v>
      </c>
      <c r="CA75" s="327">
        <f t="shared" si="49"/>
        <v>66</v>
      </c>
      <c r="CB75" s="327">
        <f t="shared" si="50"/>
        <v>0</v>
      </c>
      <c r="CC75" s="327">
        <f t="shared" si="51"/>
        <v>0</v>
      </c>
      <c r="CD75" s="327">
        <f t="shared" si="52"/>
        <v>0</v>
      </c>
      <c r="CE75" s="327">
        <f t="shared" si="53"/>
        <v>0</v>
      </c>
      <c r="CF75" s="327">
        <f t="shared" si="54"/>
        <v>0</v>
      </c>
      <c r="CG75" s="327"/>
    </row>
    <row r="76" spans="1:85" s="328" customFormat="1" ht="69.599999999999994" customHeight="1">
      <c r="A76" s="296" t="s">
        <v>561</v>
      </c>
      <c r="B76" s="297" t="s">
        <v>1016</v>
      </c>
      <c r="C76" s="325" t="s">
        <v>946</v>
      </c>
      <c r="D76" s="325" t="s">
        <v>762</v>
      </c>
      <c r="E76" s="326">
        <v>2023</v>
      </c>
      <c r="F76" s="325" t="s">
        <v>589</v>
      </c>
      <c r="G76" s="325" t="s">
        <v>589</v>
      </c>
      <c r="H76" s="327" t="s">
        <v>589</v>
      </c>
      <c r="I76" s="327" t="s">
        <v>589</v>
      </c>
      <c r="J76" s="327" t="s">
        <v>589</v>
      </c>
      <c r="K76" s="327" t="s">
        <v>589</v>
      </c>
      <c r="L76" s="327" t="s">
        <v>589</v>
      </c>
      <c r="M76" s="327" t="s">
        <v>589</v>
      </c>
      <c r="N76" s="327">
        <v>0</v>
      </c>
      <c r="O76" s="327">
        <v>0</v>
      </c>
      <c r="P76" s="327">
        <v>0</v>
      </c>
      <c r="Q76" s="325">
        <v>66</v>
      </c>
      <c r="R76" s="327">
        <v>0</v>
      </c>
      <c r="S76" s="325">
        <v>66</v>
      </c>
      <c r="T76" s="325">
        <v>66</v>
      </c>
      <c r="U76" s="325">
        <v>66</v>
      </c>
      <c r="V76" s="293">
        <v>0</v>
      </c>
      <c r="W76" s="325">
        <v>0</v>
      </c>
      <c r="X76" s="325">
        <v>0</v>
      </c>
      <c r="Y76" s="327">
        <f t="shared" si="70"/>
        <v>0</v>
      </c>
      <c r="Z76" s="327">
        <v>0</v>
      </c>
      <c r="AA76" s="327">
        <v>0</v>
      </c>
      <c r="AB76" s="325">
        <v>0</v>
      </c>
      <c r="AC76" s="325">
        <v>0</v>
      </c>
      <c r="AD76" s="327">
        <f t="shared" ref="AD76:AD78" si="74">SUM(AE76:AH76)</f>
        <v>0</v>
      </c>
      <c r="AE76" s="327">
        <v>0</v>
      </c>
      <c r="AF76" s="327">
        <v>0</v>
      </c>
      <c r="AG76" s="325">
        <v>0</v>
      </c>
      <c r="AH76" s="325">
        <v>0</v>
      </c>
      <c r="AI76" s="327">
        <f t="shared" si="71"/>
        <v>0</v>
      </c>
      <c r="AJ76" s="327">
        <v>0</v>
      </c>
      <c r="AK76" s="327">
        <v>0</v>
      </c>
      <c r="AL76" s="325">
        <v>0</v>
      </c>
      <c r="AM76" s="325">
        <v>0</v>
      </c>
      <c r="AN76" s="327">
        <f t="shared" si="31"/>
        <v>0</v>
      </c>
      <c r="AO76" s="327">
        <v>0</v>
      </c>
      <c r="AP76" s="327">
        <v>0</v>
      </c>
      <c r="AQ76" s="325">
        <v>0</v>
      </c>
      <c r="AR76" s="293">
        <v>0</v>
      </c>
      <c r="AS76" s="327">
        <f t="shared" si="72"/>
        <v>6</v>
      </c>
      <c r="AT76" s="327">
        <v>0</v>
      </c>
      <c r="AU76" s="327">
        <v>0</v>
      </c>
      <c r="AV76" s="325">
        <v>0</v>
      </c>
      <c r="AW76" s="325">
        <v>6</v>
      </c>
      <c r="AX76" s="327">
        <f t="shared" si="32"/>
        <v>0</v>
      </c>
      <c r="AY76" s="327">
        <v>0</v>
      </c>
      <c r="AZ76" s="327">
        <v>0</v>
      </c>
      <c r="BA76" s="325">
        <v>0</v>
      </c>
      <c r="BB76" s="293">
        <v>0</v>
      </c>
      <c r="BC76" s="327">
        <f t="shared" si="73"/>
        <v>60</v>
      </c>
      <c r="BD76" s="327">
        <v>0</v>
      </c>
      <c r="BE76" s="327">
        <v>0</v>
      </c>
      <c r="BF76" s="325">
        <v>0</v>
      </c>
      <c r="BG76" s="325">
        <v>60</v>
      </c>
      <c r="BH76" s="327">
        <f t="shared" si="33"/>
        <v>0</v>
      </c>
      <c r="BI76" s="327">
        <v>0</v>
      </c>
      <c r="BJ76" s="327">
        <v>0</v>
      </c>
      <c r="BK76" s="325">
        <v>0</v>
      </c>
      <c r="BL76" s="293">
        <v>0</v>
      </c>
      <c r="BM76" s="327">
        <f t="shared" si="34"/>
        <v>0</v>
      </c>
      <c r="BN76" s="327">
        <v>0</v>
      </c>
      <c r="BO76" s="327">
        <v>0</v>
      </c>
      <c r="BP76" s="325">
        <v>0</v>
      </c>
      <c r="BQ76" s="325">
        <v>0</v>
      </c>
      <c r="BR76" s="327">
        <f t="shared" si="35"/>
        <v>0</v>
      </c>
      <c r="BS76" s="327">
        <v>0</v>
      </c>
      <c r="BT76" s="327">
        <v>0</v>
      </c>
      <c r="BU76" s="325">
        <v>0</v>
      </c>
      <c r="BV76" s="325">
        <v>0</v>
      </c>
      <c r="BW76" s="327">
        <f t="shared" ref="BW76:BW78" si="75">SUM(BX76:CA76)</f>
        <v>66</v>
      </c>
      <c r="BX76" s="327">
        <f t="shared" ref="BX76:BX78" si="76">Z76+AJ76+AT76+BD76+BN76</f>
        <v>0</v>
      </c>
      <c r="BY76" s="327">
        <f t="shared" ref="BY76:BY78" si="77">AA76+AK76+AU76+BE76+BO76</f>
        <v>0</v>
      </c>
      <c r="BZ76" s="327">
        <f t="shared" ref="BZ76:BZ78" si="78">AB76+AL76+AV76+BF76+BP76</f>
        <v>0</v>
      </c>
      <c r="CA76" s="327">
        <f t="shared" ref="CA76:CA78" si="79">AC76+AM76+AW76+BG76+BQ76</f>
        <v>66</v>
      </c>
      <c r="CB76" s="327">
        <f t="shared" ref="CB76:CB78" si="80">SUM(CC76:CF76)</f>
        <v>0</v>
      </c>
      <c r="CC76" s="327">
        <f t="shared" ref="CC76:CC78" si="81">AE76+AO76+AY76+BI76+BS76</f>
        <v>0</v>
      </c>
      <c r="CD76" s="327">
        <f t="shared" ref="CD76:CD78" si="82">AF76+AP76+AZ76+BJ76+BT76</f>
        <v>0</v>
      </c>
      <c r="CE76" s="327">
        <f t="shared" ref="CE76:CE78" si="83">AG76+AQ76+BA76+BK76+BU76</f>
        <v>0</v>
      </c>
      <c r="CF76" s="327">
        <f t="shared" ref="CF76:CF78" si="84">AH76+AR76+BB76+BL76+BV76</f>
        <v>0</v>
      </c>
      <c r="CG76" s="327"/>
    </row>
    <row r="77" spans="1:85" s="328" customFormat="1" ht="69.599999999999994" customHeight="1">
      <c r="A77" s="296" t="s">
        <v>561</v>
      </c>
      <c r="B77" s="297" t="s">
        <v>954</v>
      </c>
      <c r="C77" s="325" t="s">
        <v>947</v>
      </c>
      <c r="D77" s="325" t="s">
        <v>762</v>
      </c>
      <c r="E77" s="326">
        <v>2021</v>
      </c>
      <c r="F77" s="325" t="s">
        <v>589</v>
      </c>
      <c r="G77" s="325" t="s">
        <v>589</v>
      </c>
      <c r="H77" s="327" t="s">
        <v>589</v>
      </c>
      <c r="I77" s="327" t="s">
        <v>589</v>
      </c>
      <c r="J77" s="327" t="s">
        <v>589</v>
      </c>
      <c r="K77" s="327" t="s">
        <v>589</v>
      </c>
      <c r="L77" s="327" t="s">
        <v>589</v>
      </c>
      <c r="M77" s="327" t="s">
        <v>589</v>
      </c>
      <c r="N77" s="327">
        <v>0</v>
      </c>
      <c r="O77" s="327">
        <v>0</v>
      </c>
      <c r="P77" s="327">
        <v>0</v>
      </c>
      <c r="Q77" s="325">
        <v>66</v>
      </c>
      <c r="R77" s="327">
        <v>0</v>
      </c>
      <c r="S77" s="325">
        <v>66</v>
      </c>
      <c r="T77" s="325">
        <v>66</v>
      </c>
      <c r="U77" s="325">
        <v>66</v>
      </c>
      <c r="V77" s="293">
        <v>0</v>
      </c>
      <c r="W77" s="325">
        <v>0</v>
      </c>
      <c r="X77" s="325">
        <v>0</v>
      </c>
      <c r="Y77" s="327">
        <f t="shared" si="70"/>
        <v>6</v>
      </c>
      <c r="Z77" s="327">
        <v>0</v>
      </c>
      <c r="AA77" s="327">
        <v>0</v>
      </c>
      <c r="AB77" s="325">
        <v>0</v>
      </c>
      <c r="AC77" s="325">
        <v>6</v>
      </c>
      <c r="AD77" s="327">
        <f t="shared" si="74"/>
        <v>0</v>
      </c>
      <c r="AE77" s="327">
        <v>0</v>
      </c>
      <c r="AF77" s="327">
        <v>0</v>
      </c>
      <c r="AG77" s="325">
        <v>0</v>
      </c>
      <c r="AH77" s="325">
        <v>0</v>
      </c>
      <c r="AI77" s="327">
        <f t="shared" si="71"/>
        <v>60</v>
      </c>
      <c r="AJ77" s="327">
        <v>0</v>
      </c>
      <c r="AK77" s="327">
        <v>0</v>
      </c>
      <c r="AL77" s="325">
        <v>0</v>
      </c>
      <c r="AM77" s="325">
        <v>60</v>
      </c>
      <c r="AN77" s="327">
        <f t="shared" si="31"/>
        <v>0</v>
      </c>
      <c r="AO77" s="327">
        <v>0</v>
      </c>
      <c r="AP77" s="327">
        <v>0</v>
      </c>
      <c r="AQ77" s="325">
        <v>0</v>
      </c>
      <c r="AR77" s="293">
        <v>0</v>
      </c>
      <c r="AS77" s="327">
        <f t="shared" si="72"/>
        <v>0</v>
      </c>
      <c r="AT77" s="327">
        <v>0</v>
      </c>
      <c r="AU77" s="327">
        <v>0</v>
      </c>
      <c r="AV77" s="325">
        <v>0</v>
      </c>
      <c r="AW77" s="325">
        <v>0</v>
      </c>
      <c r="AX77" s="327">
        <f t="shared" si="32"/>
        <v>0</v>
      </c>
      <c r="AY77" s="327">
        <v>0</v>
      </c>
      <c r="AZ77" s="327">
        <v>0</v>
      </c>
      <c r="BA77" s="325">
        <v>0</v>
      </c>
      <c r="BB77" s="293">
        <v>0</v>
      </c>
      <c r="BC77" s="327">
        <f t="shared" si="73"/>
        <v>0</v>
      </c>
      <c r="BD77" s="327">
        <v>0</v>
      </c>
      <c r="BE77" s="327">
        <v>0</v>
      </c>
      <c r="BF77" s="325">
        <v>0</v>
      </c>
      <c r="BG77" s="325">
        <v>0</v>
      </c>
      <c r="BH77" s="327">
        <f t="shared" si="33"/>
        <v>0</v>
      </c>
      <c r="BI77" s="327">
        <v>0</v>
      </c>
      <c r="BJ77" s="327">
        <v>0</v>
      </c>
      <c r="BK77" s="325">
        <v>0</v>
      </c>
      <c r="BL77" s="293">
        <v>0</v>
      </c>
      <c r="BM77" s="327">
        <f t="shared" si="34"/>
        <v>0</v>
      </c>
      <c r="BN77" s="327">
        <v>0</v>
      </c>
      <c r="BO77" s="327">
        <v>0</v>
      </c>
      <c r="BP77" s="325">
        <v>0</v>
      </c>
      <c r="BQ77" s="325">
        <v>0</v>
      </c>
      <c r="BR77" s="327">
        <f t="shared" si="35"/>
        <v>0</v>
      </c>
      <c r="BS77" s="327">
        <v>0</v>
      </c>
      <c r="BT77" s="327">
        <v>0</v>
      </c>
      <c r="BU77" s="325">
        <v>0</v>
      </c>
      <c r="BV77" s="325">
        <v>0</v>
      </c>
      <c r="BW77" s="327">
        <f t="shared" si="75"/>
        <v>66</v>
      </c>
      <c r="BX77" s="327">
        <f t="shared" si="76"/>
        <v>0</v>
      </c>
      <c r="BY77" s="327">
        <f t="shared" si="77"/>
        <v>0</v>
      </c>
      <c r="BZ77" s="327">
        <f t="shared" si="78"/>
        <v>0</v>
      </c>
      <c r="CA77" s="327">
        <f t="shared" si="79"/>
        <v>66</v>
      </c>
      <c r="CB77" s="327">
        <f t="shared" si="80"/>
        <v>0</v>
      </c>
      <c r="CC77" s="327">
        <f t="shared" si="81"/>
        <v>0</v>
      </c>
      <c r="CD77" s="327">
        <f t="shared" si="82"/>
        <v>0</v>
      </c>
      <c r="CE77" s="327">
        <f t="shared" si="83"/>
        <v>0</v>
      </c>
      <c r="CF77" s="327">
        <f t="shared" si="84"/>
        <v>0</v>
      </c>
      <c r="CG77" s="327"/>
    </row>
    <row r="78" spans="1:85" s="328" customFormat="1" ht="69.599999999999994" customHeight="1">
      <c r="A78" s="296" t="s">
        <v>561</v>
      </c>
      <c r="B78" s="297" t="s">
        <v>1017</v>
      </c>
      <c r="C78" s="325" t="s">
        <v>948</v>
      </c>
      <c r="D78" s="325" t="s">
        <v>762</v>
      </c>
      <c r="E78" s="326">
        <v>2022</v>
      </c>
      <c r="F78" s="325" t="s">
        <v>589</v>
      </c>
      <c r="G78" s="325" t="s">
        <v>589</v>
      </c>
      <c r="H78" s="327" t="s">
        <v>589</v>
      </c>
      <c r="I78" s="327" t="s">
        <v>589</v>
      </c>
      <c r="J78" s="327" t="s">
        <v>589</v>
      </c>
      <c r="K78" s="327" t="s">
        <v>589</v>
      </c>
      <c r="L78" s="327" t="s">
        <v>589</v>
      </c>
      <c r="M78" s="327" t="s">
        <v>589</v>
      </c>
      <c r="N78" s="327">
        <v>0</v>
      </c>
      <c r="O78" s="327">
        <v>0</v>
      </c>
      <c r="P78" s="327">
        <v>0</v>
      </c>
      <c r="Q78" s="325">
        <v>66</v>
      </c>
      <c r="R78" s="327">
        <v>0</v>
      </c>
      <c r="S78" s="325">
        <v>66</v>
      </c>
      <c r="T78" s="325">
        <v>66</v>
      </c>
      <c r="U78" s="325">
        <v>66</v>
      </c>
      <c r="V78" s="293">
        <v>0</v>
      </c>
      <c r="W78" s="325">
        <v>0</v>
      </c>
      <c r="X78" s="325">
        <v>0</v>
      </c>
      <c r="Y78" s="327">
        <f t="shared" si="70"/>
        <v>0</v>
      </c>
      <c r="Z78" s="327">
        <v>0</v>
      </c>
      <c r="AA78" s="327">
        <v>0</v>
      </c>
      <c r="AB78" s="325">
        <v>0</v>
      </c>
      <c r="AC78" s="325">
        <v>0</v>
      </c>
      <c r="AD78" s="327">
        <f t="shared" si="74"/>
        <v>0</v>
      </c>
      <c r="AE78" s="327">
        <v>0</v>
      </c>
      <c r="AF78" s="327">
        <v>0</v>
      </c>
      <c r="AG78" s="325">
        <v>0</v>
      </c>
      <c r="AH78" s="325">
        <v>0</v>
      </c>
      <c r="AI78" s="327">
        <f t="shared" si="71"/>
        <v>6</v>
      </c>
      <c r="AJ78" s="327">
        <v>0</v>
      </c>
      <c r="AK78" s="327">
        <v>0</v>
      </c>
      <c r="AL78" s="325">
        <v>0</v>
      </c>
      <c r="AM78" s="325">
        <v>6</v>
      </c>
      <c r="AN78" s="327">
        <f t="shared" si="31"/>
        <v>0</v>
      </c>
      <c r="AO78" s="327">
        <v>0</v>
      </c>
      <c r="AP78" s="327">
        <v>0</v>
      </c>
      <c r="AQ78" s="325">
        <v>0</v>
      </c>
      <c r="AR78" s="293">
        <v>0</v>
      </c>
      <c r="AS78" s="327">
        <f t="shared" si="72"/>
        <v>60</v>
      </c>
      <c r="AT78" s="327">
        <v>0</v>
      </c>
      <c r="AU78" s="327">
        <v>0</v>
      </c>
      <c r="AV78" s="325">
        <v>0</v>
      </c>
      <c r="AW78" s="325">
        <v>60</v>
      </c>
      <c r="AX78" s="327">
        <f t="shared" si="32"/>
        <v>0</v>
      </c>
      <c r="AY78" s="327">
        <v>0</v>
      </c>
      <c r="AZ78" s="327">
        <v>0</v>
      </c>
      <c r="BA78" s="325">
        <v>0</v>
      </c>
      <c r="BB78" s="293">
        <v>0</v>
      </c>
      <c r="BC78" s="327">
        <f t="shared" si="73"/>
        <v>0</v>
      </c>
      <c r="BD78" s="327">
        <v>0</v>
      </c>
      <c r="BE78" s="327">
        <v>0</v>
      </c>
      <c r="BF78" s="325">
        <v>0</v>
      </c>
      <c r="BG78" s="325">
        <v>0</v>
      </c>
      <c r="BH78" s="327">
        <f t="shared" si="33"/>
        <v>6</v>
      </c>
      <c r="BI78" s="327">
        <v>0</v>
      </c>
      <c r="BJ78" s="327">
        <v>0</v>
      </c>
      <c r="BK78" s="325">
        <v>0</v>
      </c>
      <c r="BL78" s="293">
        <f>5*1.2</f>
        <v>6</v>
      </c>
      <c r="BM78" s="327">
        <f t="shared" si="34"/>
        <v>0</v>
      </c>
      <c r="BN78" s="327">
        <v>0</v>
      </c>
      <c r="BO78" s="327">
        <v>0</v>
      </c>
      <c r="BP78" s="325">
        <v>0</v>
      </c>
      <c r="BQ78" s="325">
        <v>0</v>
      </c>
      <c r="BR78" s="327">
        <f t="shared" si="35"/>
        <v>0</v>
      </c>
      <c r="BS78" s="327">
        <v>0</v>
      </c>
      <c r="BT78" s="327">
        <v>0</v>
      </c>
      <c r="BU78" s="325">
        <v>0</v>
      </c>
      <c r="BV78" s="325">
        <v>0</v>
      </c>
      <c r="BW78" s="327">
        <f t="shared" si="75"/>
        <v>66</v>
      </c>
      <c r="BX78" s="327">
        <f t="shared" si="76"/>
        <v>0</v>
      </c>
      <c r="BY78" s="327">
        <f t="shared" si="77"/>
        <v>0</v>
      </c>
      <c r="BZ78" s="327">
        <f t="shared" si="78"/>
        <v>0</v>
      </c>
      <c r="CA78" s="327">
        <f t="shared" si="79"/>
        <v>66</v>
      </c>
      <c r="CB78" s="327">
        <f t="shared" si="80"/>
        <v>6</v>
      </c>
      <c r="CC78" s="327">
        <f t="shared" si="81"/>
        <v>0</v>
      </c>
      <c r="CD78" s="327">
        <f t="shared" si="82"/>
        <v>0</v>
      </c>
      <c r="CE78" s="327">
        <f t="shared" si="83"/>
        <v>0</v>
      </c>
      <c r="CF78" s="327">
        <f t="shared" si="84"/>
        <v>6</v>
      </c>
      <c r="CG78" s="327"/>
    </row>
    <row r="79" spans="1:85" s="328" customFormat="1" ht="69.599999999999994" customHeight="1">
      <c r="A79" s="296" t="s">
        <v>561</v>
      </c>
      <c r="B79" s="297" t="s">
        <v>1018</v>
      </c>
      <c r="C79" s="325" t="s">
        <v>949</v>
      </c>
      <c r="D79" s="325" t="s">
        <v>762</v>
      </c>
      <c r="E79" s="326">
        <v>2021</v>
      </c>
      <c r="F79" s="325" t="s">
        <v>589</v>
      </c>
      <c r="G79" s="325" t="s">
        <v>589</v>
      </c>
      <c r="H79" s="327" t="s">
        <v>589</v>
      </c>
      <c r="I79" s="327" t="s">
        <v>589</v>
      </c>
      <c r="J79" s="327" t="s">
        <v>589</v>
      </c>
      <c r="K79" s="327" t="s">
        <v>589</v>
      </c>
      <c r="L79" s="327" t="s">
        <v>589</v>
      </c>
      <c r="M79" s="327" t="s">
        <v>589</v>
      </c>
      <c r="N79" s="327">
        <v>0</v>
      </c>
      <c r="O79" s="327">
        <v>0</v>
      </c>
      <c r="P79" s="327">
        <v>0</v>
      </c>
      <c r="Q79" s="325">
        <v>66</v>
      </c>
      <c r="R79" s="327">
        <v>0</v>
      </c>
      <c r="S79" s="325">
        <v>66</v>
      </c>
      <c r="T79" s="325">
        <v>66</v>
      </c>
      <c r="U79" s="325">
        <v>66</v>
      </c>
      <c r="V79" s="293">
        <v>0</v>
      </c>
      <c r="W79" s="325">
        <v>0</v>
      </c>
      <c r="X79" s="325">
        <v>0</v>
      </c>
      <c r="Y79" s="327">
        <f t="shared" si="70"/>
        <v>6</v>
      </c>
      <c r="Z79" s="327">
        <v>0</v>
      </c>
      <c r="AA79" s="327">
        <v>0</v>
      </c>
      <c r="AB79" s="325">
        <v>0</v>
      </c>
      <c r="AC79" s="325">
        <v>6</v>
      </c>
      <c r="AD79" s="327">
        <f t="shared" si="41"/>
        <v>0</v>
      </c>
      <c r="AE79" s="327">
        <v>0</v>
      </c>
      <c r="AF79" s="327">
        <v>0</v>
      </c>
      <c r="AG79" s="325">
        <v>0</v>
      </c>
      <c r="AH79" s="325">
        <v>0</v>
      </c>
      <c r="AI79" s="327">
        <f t="shared" si="71"/>
        <v>60</v>
      </c>
      <c r="AJ79" s="327">
        <v>0</v>
      </c>
      <c r="AK79" s="327">
        <v>0</v>
      </c>
      <c r="AL79" s="325">
        <v>0</v>
      </c>
      <c r="AM79" s="325">
        <v>60</v>
      </c>
      <c r="AN79" s="327">
        <f t="shared" si="31"/>
        <v>0</v>
      </c>
      <c r="AO79" s="327">
        <v>0</v>
      </c>
      <c r="AP79" s="327">
        <v>0</v>
      </c>
      <c r="AQ79" s="325">
        <v>0</v>
      </c>
      <c r="AR79" s="293">
        <v>0</v>
      </c>
      <c r="AS79" s="327">
        <f t="shared" si="72"/>
        <v>0</v>
      </c>
      <c r="AT79" s="327">
        <v>0</v>
      </c>
      <c r="AU79" s="327">
        <v>0</v>
      </c>
      <c r="AV79" s="325">
        <v>0</v>
      </c>
      <c r="AW79" s="325">
        <v>0</v>
      </c>
      <c r="AX79" s="327">
        <f t="shared" si="32"/>
        <v>0</v>
      </c>
      <c r="AY79" s="327">
        <v>0</v>
      </c>
      <c r="AZ79" s="327">
        <v>0</v>
      </c>
      <c r="BA79" s="325">
        <v>0</v>
      </c>
      <c r="BB79" s="293">
        <v>0</v>
      </c>
      <c r="BC79" s="327">
        <f t="shared" si="73"/>
        <v>0</v>
      </c>
      <c r="BD79" s="327">
        <v>0</v>
      </c>
      <c r="BE79" s="327">
        <v>0</v>
      </c>
      <c r="BF79" s="325">
        <v>0</v>
      </c>
      <c r="BG79" s="325">
        <v>0</v>
      </c>
      <c r="BH79" s="327">
        <f t="shared" si="33"/>
        <v>0</v>
      </c>
      <c r="BI79" s="327">
        <v>0</v>
      </c>
      <c r="BJ79" s="327">
        <v>0</v>
      </c>
      <c r="BK79" s="325">
        <v>0</v>
      </c>
      <c r="BL79" s="293">
        <v>0</v>
      </c>
      <c r="BM79" s="327">
        <f t="shared" si="34"/>
        <v>0</v>
      </c>
      <c r="BN79" s="327">
        <v>0</v>
      </c>
      <c r="BO79" s="327">
        <v>0</v>
      </c>
      <c r="BP79" s="325">
        <v>0</v>
      </c>
      <c r="BQ79" s="325">
        <v>0</v>
      </c>
      <c r="BR79" s="327">
        <f t="shared" si="35"/>
        <v>0</v>
      </c>
      <c r="BS79" s="327">
        <v>0</v>
      </c>
      <c r="BT79" s="327">
        <v>0</v>
      </c>
      <c r="BU79" s="325">
        <v>0</v>
      </c>
      <c r="BV79" s="325">
        <v>0</v>
      </c>
      <c r="BW79" s="327">
        <f t="shared" si="45"/>
        <v>66</v>
      </c>
      <c r="BX79" s="327">
        <f t="shared" si="46"/>
        <v>0</v>
      </c>
      <c r="BY79" s="327">
        <f t="shared" si="47"/>
        <v>0</v>
      </c>
      <c r="BZ79" s="327">
        <f t="shared" si="48"/>
        <v>0</v>
      </c>
      <c r="CA79" s="327">
        <f t="shared" si="49"/>
        <v>66</v>
      </c>
      <c r="CB79" s="327">
        <f t="shared" si="50"/>
        <v>0</v>
      </c>
      <c r="CC79" s="327">
        <f t="shared" si="51"/>
        <v>0</v>
      </c>
      <c r="CD79" s="327">
        <f t="shared" si="52"/>
        <v>0</v>
      </c>
      <c r="CE79" s="327">
        <f t="shared" si="53"/>
        <v>0</v>
      </c>
      <c r="CF79" s="327">
        <f t="shared" si="54"/>
        <v>0</v>
      </c>
      <c r="CG79" s="327"/>
    </row>
    <row r="80" spans="1:85" s="328" customFormat="1" ht="69.599999999999994" customHeight="1">
      <c r="A80" s="296" t="s">
        <v>561</v>
      </c>
      <c r="B80" s="297" t="s">
        <v>1019</v>
      </c>
      <c r="C80" s="325" t="s">
        <v>950</v>
      </c>
      <c r="D80" s="325" t="s">
        <v>762</v>
      </c>
      <c r="E80" s="326">
        <v>2023</v>
      </c>
      <c r="F80" s="325" t="s">
        <v>589</v>
      </c>
      <c r="G80" s="325" t="s">
        <v>589</v>
      </c>
      <c r="H80" s="327" t="s">
        <v>589</v>
      </c>
      <c r="I80" s="327" t="s">
        <v>589</v>
      </c>
      <c r="J80" s="327" t="s">
        <v>589</v>
      </c>
      <c r="K80" s="327" t="s">
        <v>589</v>
      </c>
      <c r="L80" s="327" t="s">
        <v>589</v>
      </c>
      <c r="M80" s="327" t="s">
        <v>589</v>
      </c>
      <c r="N80" s="327">
        <v>0</v>
      </c>
      <c r="O80" s="327">
        <v>0</v>
      </c>
      <c r="P80" s="327">
        <v>0</v>
      </c>
      <c r="Q80" s="325">
        <v>66</v>
      </c>
      <c r="R80" s="327">
        <v>0</v>
      </c>
      <c r="S80" s="325">
        <v>66</v>
      </c>
      <c r="T80" s="325">
        <v>66</v>
      </c>
      <c r="U80" s="325">
        <v>66</v>
      </c>
      <c r="V80" s="293">
        <v>0</v>
      </c>
      <c r="W80" s="325">
        <v>0</v>
      </c>
      <c r="X80" s="325">
        <v>0</v>
      </c>
      <c r="Y80" s="327">
        <f t="shared" si="70"/>
        <v>0</v>
      </c>
      <c r="Z80" s="327">
        <v>0</v>
      </c>
      <c r="AA80" s="327">
        <v>0</v>
      </c>
      <c r="AB80" s="325">
        <v>0</v>
      </c>
      <c r="AC80" s="325">
        <v>0</v>
      </c>
      <c r="AD80" s="327">
        <f t="shared" si="41"/>
        <v>0</v>
      </c>
      <c r="AE80" s="327">
        <v>0</v>
      </c>
      <c r="AF80" s="327">
        <v>0</v>
      </c>
      <c r="AG80" s="325">
        <v>0</v>
      </c>
      <c r="AH80" s="325">
        <v>0</v>
      </c>
      <c r="AI80" s="327">
        <f t="shared" si="71"/>
        <v>0</v>
      </c>
      <c r="AJ80" s="327">
        <v>0</v>
      </c>
      <c r="AK80" s="327">
        <v>0</v>
      </c>
      <c r="AL80" s="325">
        <v>0</v>
      </c>
      <c r="AM80" s="325">
        <v>0</v>
      </c>
      <c r="AN80" s="327">
        <f t="shared" si="31"/>
        <v>0</v>
      </c>
      <c r="AO80" s="327">
        <v>0</v>
      </c>
      <c r="AP80" s="327">
        <v>0</v>
      </c>
      <c r="AQ80" s="325">
        <v>0</v>
      </c>
      <c r="AR80" s="293">
        <v>0</v>
      </c>
      <c r="AS80" s="327">
        <f t="shared" si="72"/>
        <v>6</v>
      </c>
      <c r="AT80" s="327">
        <v>0</v>
      </c>
      <c r="AU80" s="327">
        <v>0</v>
      </c>
      <c r="AV80" s="325">
        <v>0</v>
      </c>
      <c r="AW80" s="325">
        <v>6</v>
      </c>
      <c r="AX80" s="327">
        <f t="shared" si="32"/>
        <v>0</v>
      </c>
      <c r="AY80" s="327">
        <v>0</v>
      </c>
      <c r="AZ80" s="327">
        <v>0</v>
      </c>
      <c r="BA80" s="325">
        <v>0</v>
      </c>
      <c r="BB80" s="293">
        <v>0</v>
      </c>
      <c r="BC80" s="327">
        <f t="shared" si="73"/>
        <v>60</v>
      </c>
      <c r="BD80" s="327">
        <v>0</v>
      </c>
      <c r="BE80" s="327">
        <v>0</v>
      </c>
      <c r="BF80" s="325">
        <v>0</v>
      </c>
      <c r="BG80" s="325">
        <v>60</v>
      </c>
      <c r="BH80" s="327">
        <f t="shared" si="33"/>
        <v>0</v>
      </c>
      <c r="BI80" s="327">
        <v>0</v>
      </c>
      <c r="BJ80" s="327">
        <v>0</v>
      </c>
      <c r="BK80" s="325">
        <v>0</v>
      </c>
      <c r="BL80" s="293">
        <v>0</v>
      </c>
      <c r="BM80" s="327">
        <f t="shared" si="34"/>
        <v>0</v>
      </c>
      <c r="BN80" s="327">
        <v>0</v>
      </c>
      <c r="BO80" s="327">
        <v>0</v>
      </c>
      <c r="BP80" s="325">
        <v>0</v>
      </c>
      <c r="BQ80" s="325">
        <v>0</v>
      </c>
      <c r="BR80" s="327">
        <f t="shared" si="35"/>
        <v>0</v>
      </c>
      <c r="BS80" s="327">
        <v>0</v>
      </c>
      <c r="BT80" s="327">
        <v>0</v>
      </c>
      <c r="BU80" s="325">
        <v>0</v>
      </c>
      <c r="BV80" s="325">
        <v>0</v>
      </c>
      <c r="BW80" s="327">
        <f t="shared" si="45"/>
        <v>66</v>
      </c>
      <c r="BX80" s="327">
        <f t="shared" si="46"/>
        <v>0</v>
      </c>
      <c r="BY80" s="327">
        <f t="shared" si="47"/>
        <v>0</v>
      </c>
      <c r="BZ80" s="327">
        <f t="shared" si="48"/>
        <v>0</v>
      </c>
      <c r="CA80" s="327">
        <f t="shared" si="49"/>
        <v>66</v>
      </c>
      <c r="CB80" s="327">
        <f t="shared" si="50"/>
        <v>0</v>
      </c>
      <c r="CC80" s="327">
        <f t="shared" si="51"/>
        <v>0</v>
      </c>
      <c r="CD80" s="327">
        <f t="shared" si="52"/>
        <v>0</v>
      </c>
      <c r="CE80" s="327">
        <f t="shared" si="53"/>
        <v>0</v>
      </c>
      <c r="CF80" s="327">
        <f t="shared" si="54"/>
        <v>0</v>
      </c>
      <c r="CG80" s="327"/>
    </row>
    <row r="81" spans="1:85" s="328" customFormat="1" ht="69.599999999999994" customHeight="1">
      <c r="A81" s="296" t="s">
        <v>561</v>
      </c>
      <c r="B81" s="297" t="s">
        <v>1020</v>
      </c>
      <c r="C81" s="325" t="s">
        <v>951</v>
      </c>
      <c r="D81" s="325" t="s">
        <v>762</v>
      </c>
      <c r="E81" s="326">
        <v>2023</v>
      </c>
      <c r="F81" s="325" t="s">
        <v>589</v>
      </c>
      <c r="G81" s="325" t="s">
        <v>589</v>
      </c>
      <c r="H81" s="327" t="s">
        <v>589</v>
      </c>
      <c r="I81" s="327" t="s">
        <v>589</v>
      </c>
      <c r="J81" s="327" t="s">
        <v>589</v>
      </c>
      <c r="K81" s="327" t="s">
        <v>589</v>
      </c>
      <c r="L81" s="327" t="s">
        <v>589</v>
      </c>
      <c r="M81" s="327" t="s">
        <v>589</v>
      </c>
      <c r="N81" s="327">
        <v>0</v>
      </c>
      <c r="O81" s="327">
        <v>0</v>
      </c>
      <c r="P81" s="327">
        <v>0</v>
      </c>
      <c r="Q81" s="325">
        <v>66</v>
      </c>
      <c r="R81" s="327">
        <v>0</v>
      </c>
      <c r="S81" s="325">
        <v>66</v>
      </c>
      <c r="T81" s="325">
        <v>66</v>
      </c>
      <c r="U81" s="325">
        <v>66</v>
      </c>
      <c r="V81" s="293">
        <v>0</v>
      </c>
      <c r="W81" s="325">
        <v>0</v>
      </c>
      <c r="X81" s="325">
        <v>0</v>
      </c>
      <c r="Y81" s="327">
        <f t="shared" si="70"/>
        <v>0</v>
      </c>
      <c r="Z81" s="327">
        <v>0</v>
      </c>
      <c r="AA81" s="327">
        <v>0</v>
      </c>
      <c r="AB81" s="325">
        <v>0</v>
      </c>
      <c r="AC81" s="325">
        <v>0</v>
      </c>
      <c r="AD81" s="327">
        <f t="shared" si="41"/>
        <v>0</v>
      </c>
      <c r="AE81" s="327">
        <v>0</v>
      </c>
      <c r="AF81" s="327">
        <v>0</v>
      </c>
      <c r="AG81" s="325">
        <v>0</v>
      </c>
      <c r="AH81" s="325">
        <v>0</v>
      </c>
      <c r="AI81" s="327">
        <f t="shared" si="71"/>
        <v>0</v>
      </c>
      <c r="AJ81" s="327">
        <v>0</v>
      </c>
      <c r="AK81" s="327">
        <v>0</v>
      </c>
      <c r="AL81" s="325">
        <v>0</v>
      </c>
      <c r="AM81" s="325">
        <v>0</v>
      </c>
      <c r="AN81" s="327">
        <f t="shared" si="31"/>
        <v>0</v>
      </c>
      <c r="AO81" s="327">
        <v>0</v>
      </c>
      <c r="AP81" s="327">
        <v>0</v>
      </c>
      <c r="AQ81" s="325">
        <v>0</v>
      </c>
      <c r="AR81" s="293">
        <v>0</v>
      </c>
      <c r="AS81" s="327">
        <f t="shared" si="72"/>
        <v>6</v>
      </c>
      <c r="AT81" s="327">
        <v>0</v>
      </c>
      <c r="AU81" s="327">
        <v>0</v>
      </c>
      <c r="AV81" s="325">
        <v>0</v>
      </c>
      <c r="AW81" s="325">
        <v>6</v>
      </c>
      <c r="AX81" s="327">
        <f t="shared" si="32"/>
        <v>0</v>
      </c>
      <c r="AY81" s="327">
        <v>0</v>
      </c>
      <c r="AZ81" s="327">
        <v>0</v>
      </c>
      <c r="BA81" s="325">
        <v>0</v>
      </c>
      <c r="BB81" s="293">
        <v>0</v>
      </c>
      <c r="BC81" s="327">
        <f t="shared" si="73"/>
        <v>60</v>
      </c>
      <c r="BD81" s="327">
        <v>0</v>
      </c>
      <c r="BE81" s="327">
        <v>0</v>
      </c>
      <c r="BF81" s="325">
        <v>0</v>
      </c>
      <c r="BG81" s="325">
        <v>60</v>
      </c>
      <c r="BH81" s="327">
        <f t="shared" si="33"/>
        <v>0</v>
      </c>
      <c r="BI81" s="327">
        <v>0</v>
      </c>
      <c r="BJ81" s="327">
        <v>0</v>
      </c>
      <c r="BK81" s="325">
        <v>0</v>
      </c>
      <c r="BL81" s="293">
        <v>0</v>
      </c>
      <c r="BM81" s="327">
        <f t="shared" si="34"/>
        <v>0</v>
      </c>
      <c r="BN81" s="327">
        <v>0</v>
      </c>
      <c r="BO81" s="327">
        <v>0</v>
      </c>
      <c r="BP81" s="325">
        <v>0</v>
      </c>
      <c r="BQ81" s="325">
        <v>0</v>
      </c>
      <c r="BR81" s="327">
        <f t="shared" si="35"/>
        <v>0</v>
      </c>
      <c r="BS81" s="327">
        <v>0</v>
      </c>
      <c r="BT81" s="327">
        <v>0</v>
      </c>
      <c r="BU81" s="325">
        <v>0</v>
      </c>
      <c r="BV81" s="325">
        <v>0</v>
      </c>
      <c r="BW81" s="327">
        <f t="shared" si="45"/>
        <v>66</v>
      </c>
      <c r="BX81" s="327">
        <f t="shared" si="46"/>
        <v>0</v>
      </c>
      <c r="BY81" s="327">
        <f t="shared" si="47"/>
        <v>0</v>
      </c>
      <c r="BZ81" s="327">
        <f t="shared" si="48"/>
        <v>0</v>
      </c>
      <c r="CA81" s="327">
        <f t="shared" si="49"/>
        <v>66</v>
      </c>
      <c r="CB81" s="327">
        <f t="shared" si="50"/>
        <v>0</v>
      </c>
      <c r="CC81" s="327">
        <f t="shared" si="51"/>
        <v>0</v>
      </c>
      <c r="CD81" s="327">
        <f t="shared" si="52"/>
        <v>0</v>
      </c>
      <c r="CE81" s="327">
        <f t="shared" si="53"/>
        <v>0</v>
      </c>
      <c r="CF81" s="327">
        <f t="shared" si="54"/>
        <v>0</v>
      </c>
      <c r="CG81" s="327"/>
    </row>
    <row r="82" spans="1:85" s="328" customFormat="1" ht="69.599999999999994" customHeight="1">
      <c r="A82" s="296" t="s">
        <v>561</v>
      </c>
      <c r="B82" s="297" t="s">
        <v>1021</v>
      </c>
      <c r="C82" s="325" t="s">
        <v>952</v>
      </c>
      <c r="D82" s="325" t="s">
        <v>762</v>
      </c>
      <c r="E82" s="326">
        <v>2021</v>
      </c>
      <c r="F82" s="325" t="s">
        <v>589</v>
      </c>
      <c r="G82" s="325" t="s">
        <v>589</v>
      </c>
      <c r="H82" s="327" t="s">
        <v>589</v>
      </c>
      <c r="I82" s="327" t="s">
        <v>589</v>
      </c>
      <c r="J82" s="327" t="s">
        <v>589</v>
      </c>
      <c r="K82" s="327" t="s">
        <v>589</v>
      </c>
      <c r="L82" s="327" t="s">
        <v>589</v>
      </c>
      <c r="M82" s="327" t="s">
        <v>589</v>
      </c>
      <c r="N82" s="327">
        <v>0</v>
      </c>
      <c r="O82" s="327">
        <v>0</v>
      </c>
      <c r="P82" s="327">
        <v>0</v>
      </c>
      <c r="Q82" s="325">
        <v>34.68</v>
      </c>
      <c r="R82" s="327">
        <v>0</v>
      </c>
      <c r="S82" s="325">
        <v>34.68</v>
      </c>
      <c r="T82" s="325">
        <v>34.68</v>
      </c>
      <c r="U82" s="325">
        <v>34.68</v>
      </c>
      <c r="V82" s="293">
        <v>0</v>
      </c>
      <c r="W82" s="325">
        <v>0</v>
      </c>
      <c r="X82" s="325">
        <v>0</v>
      </c>
      <c r="Y82" s="327">
        <f>SUM(Z82:AC82)</f>
        <v>10.68</v>
      </c>
      <c r="Z82" s="327">
        <v>0</v>
      </c>
      <c r="AA82" s="327">
        <v>0</v>
      </c>
      <c r="AB82" s="325">
        <v>0</v>
      </c>
      <c r="AC82" s="325">
        <v>10.68</v>
      </c>
      <c r="AD82" s="327">
        <f t="shared" si="41"/>
        <v>0</v>
      </c>
      <c r="AE82" s="327">
        <v>0</v>
      </c>
      <c r="AF82" s="327">
        <v>0</v>
      </c>
      <c r="AG82" s="325">
        <v>0</v>
      </c>
      <c r="AH82" s="325">
        <v>0</v>
      </c>
      <c r="AI82" s="327">
        <f>SUM(AJ82:AM82)</f>
        <v>12.6</v>
      </c>
      <c r="AJ82" s="327">
        <v>0</v>
      </c>
      <c r="AK82" s="327">
        <v>0</v>
      </c>
      <c r="AL82" s="325">
        <v>0</v>
      </c>
      <c r="AM82" s="325">
        <v>12.6</v>
      </c>
      <c r="AN82" s="327">
        <f t="shared" si="31"/>
        <v>0</v>
      </c>
      <c r="AO82" s="327">
        <v>0</v>
      </c>
      <c r="AP82" s="327">
        <v>0</v>
      </c>
      <c r="AQ82" s="325">
        <v>0</v>
      </c>
      <c r="AR82" s="293">
        <v>0</v>
      </c>
      <c r="AS82" s="327">
        <f>SUM(AT82:AW82)</f>
        <v>5.88</v>
      </c>
      <c r="AT82" s="327">
        <v>0</v>
      </c>
      <c r="AU82" s="327">
        <v>0</v>
      </c>
      <c r="AV82" s="325">
        <v>0</v>
      </c>
      <c r="AW82" s="325">
        <v>5.88</v>
      </c>
      <c r="AX82" s="327">
        <f t="shared" si="32"/>
        <v>0</v>
      </c>
      <c r="AY82" s="327">
        <v>0</v>
      </c>
      <c r="AZ82" s="327">
        <v>0</v>
      </c>
      <c r="BA82" s="325">
        <v>0</v>
      </c>
      <c r="BB82" s="293">
        <v>0</v>
      </c>
      <c r="BC82" s="327">
        <f>SUM(BD82:BG82)</f>
        <v>5.52</v>
      </c>
      <c r="BD82" s="327">
        <v>0</v>
      </c>
      <c r="BE82" s="327">
        <v>0</v>
      </c>
      <c r="BF82" s="325">
        <v>0</v>
      </c>
      <c r="BG82" s="325">
        <v>5.52</v>
      </c>
      <c r="BH82" s="327">
        <f t="shared" si="33"/>
        <v>0</v>
      </c>
      <c r="BI82" s="327">
        <v>0</v>
      </c>
      <c r="BJ82" s="327">
        <v>0</v>
      </c>
      <c r="BK82" s="325">
        <v>0</v>
      </c>
      <c r="BL82" s="293">
        <v>0</v>
      </c>
      <c r="BM82" s="327">
        <f t="shared" si="34"/>
        <v>0</v>
      </c>
      <c r="BN82" s="327">
        <v>0</v>
      </c>
      <c r="BO82" s="327">
        <v>0</v>
      </c>
      <c r="BP82" s="325">
        <v>0</v>
      </c>
      <c r="BQ82" s="325">
        <v>0</v>
      </c>
      <c r="BR82" s="327">
        <f t="shared" si="35"/>
        <v>0</v>
      </c>
      <c r="BS82" s="327">
        <v>0</v>
      </c>
      <c r="BT82" s="327">
        <v>0</v>
      </c>
      <c r="BU82" s="325">
        <v>0</v>
      </c>
      <c r="BV82" s="325">
        <v>0</v>
      </c>
      <c r="BW82" s="327">
        <f t="shared" si="45"/>
        <v>34.68</v>
      </c>
      <c r="BX82" s="327">
        <f t="shared" si="46"/>
        <v>0</v>
      </c>
      <c r="BY82" s="327">
        <f t="shared" si="47"/>
        <v>0</v>
      </c>
      <c r="BZ82" s="327">
        <f>AB82+AL82+AV82+BF82+BP82</f>
        <v>0</v>
      </c>
      <c r="CA82" s="327">
        <f>AC82+AM82+AW82+BG82+BQ82</f>
        <v>34.68</v>
      </c>
      <c r="CB82" s="327">
        <f t="shared" si="50"/>
        <v>0</v>
      </c>
      <c r="CC82" s="327">
        <f t="shared" si="51"/>
        <v>0</v>
      </c>
      <c r="CD82" s="327">
        <f t="shared" si="52"/>
        <v>0</v>
      </c>
      <c r="CE82" s="327">
        <f t="shared" si="53"/>
        <v>0</v>
      </c>
      <c r="CF82" s="327">
        <f t="shared" si="54"/>
        <v>0</v>
      </c>
      <c r="CG82" s="327"/>
    </row>
    <row r="83" spans="1:85" s="328" customFormat="1" ht="69.599999999999994" customHeight="1">
      <c r="A83" s="296" t="s">
        <v>561</v>
      </c>
      <c r="B83" s="329" t="s">
        <v>1038</v>
      </c>
      <c r="C83" s="330" t="s">
        <v>986</v>
      </c>
      <c r="D83" s="325" t="s">
        <v>762</v>
      </c>
      <c r="E83" s="326">
        <v>2019</v>
      </c>
      <c r="F83" s="325">
        <v>2020</v>
      </c>
      <c r="G83" s="325" t="s">
        <v>589</v>
      </c>
      <c r="H83" s="327" t="s">
        <v>589</v>
      </c>
      <c r="I83" s="327" t="s">
        <v>589</v>
      </c>
      <c r="J83" s="327" t="s">
        <v>589</v>
      </c>
      <c r="K83" s="327" t="s">
        <v>589</v>
      </c>
      <c r="L83" s="327" t="s">
        <v>589</v>
      </c>
      <c r="M83" s="327" t="s">
        <v>589</v>
      </c>
      <c r="N83" s="327">
        <v>0</v>
      </c>
      <c r="O83" s="327">
        <v>0</v>
      </c>
      <c r="P83" s="327">
        <v>0</v>
      </c>
      <c r="Q83" s="327">
        <v>70.31519999999999</v>
      </c>
      <c r="R83" s="327">
        <v>0</v>
      </c>
      <c r="S83" s="325">
        <f>58.596*1.2</f>
        <v>70.31519999999999</v>
      </c>
      <c r="T83" s="325">
        <f>58.596*1.2</f>
        <v>70.31519999999999</v>
      </c>
      <c r="U83" s="325">
        <f>58.596*1.2</f>
        <v>70.31519999999999</v>
      </c>
      <c r="V83" s="293">
        <v>0</v>
      </c>
      <c r="W83" s="325">
        <v>0</v>
      </c>
      <c r="X83" s="325">
        <v>0</v>
      </c>
      <c r="Y83" s="327">
        <v>0</v>
      </c>
      <c r="Z83" s="327">
        <v>0</v>
      </c>
      <c r="AA83" s="327">
        <v>0</v>
      </c>
      <c r="AB83" s="327">
        <v>0</v>
      </c>
      <c r="AC83" s="327">
        <v>0</v>
      </c>
      <c r="AD83" s="327">
        <f t="shared" ref="AD83:AD117" si="85">SUM(AE83:AH83)</f>
        <v>8.0808</v>
      </c>
      <c r="AE83" s="327">
        <v>0</v>
      </c>
      <c r="AF83" s="327">
        <v>0</v>
      </c>
      <c r="AG83" s="325">
        <v>0</v>
      </c>
      <c r="AH83" s="325">
        <f>6.734*1.2</f>
        <v>8.0808</v>
      </c>
      <c r="AI83" s="327">
        <v>0</v>
      </c>
      <c r="AJ83" s="327">
        <v>0</v>
      </c>
      <c r="AK83" s="327">
        <v>0</v>
      </c>
      <c r="AL83" s="327">
        <v>0</v>
      </c>
      <c r="AM83" s="327">
        <v>0</v>
      </c>
      <c r="AN83" s="327">
        <f t="shared" si="31"/>
        <v>0</v>
      </c>
      <c r="AO83" s="327">
        <v>0</v>
      </c>
      <c r="AP83" s="327">
        <v>0</v>
      </c>
      <c r="AQ83" s="325">
        <v>0</v>
      </c>
      <c r="AR83" s="293">
        <v>0</v>
      </c>
      <c r="AS83" s="327">
        <v>0</v>
      </c>
      <c r="AT83" s="327">
        <v>0</v>
      </c>
      <c r="AU83" s="327">
        <v>0</v>
      </c>
      <c r="AV83" s="327">
        <v>0</v>
      </c>
      <c r="AW83" s="327">
        <v>0</v>
      </c>
      <c r="AX83" s="327">
        <f t="shared" si="32"/>
        <v>94.8</v>
      </c>
      <c r="AY83" s="327">
        <v>0</v>
      </c>
      <c r="AZ83" s="327">
        <v>0</v>
      </c>
      <c r="BA83" s="325">
        <v>0</v>
      </c>
      <c r="BB83" s="293">
        <f>79*1.2</f>
        <v>94.8</v>
      </c>
      <c r="BC83" s="327">
        <v>0</v>
      </c>
      <c r="BD83" s="327">
        <v>0</v>
      </c>
      <c r="BE83" s="327">
        <v>0</v>
      </c>
      <c r="BF83" s="327">
        <v>0</v>
      </c>
      <c r="BG83" s="327">
        <v>0</v>
      </c>
      <c r="BH83" s="327">
        <f t="shared" si="33"/>
        <v>0</v>
      </c>
      <c r="BI83" s="327">
        <v>0</v>
      </c>
      <c r="BJ83" s="327">
        <v>0</v>
      </c>
      <c r="BK83" s="325">
        <v>0</v>
      </c>
      <c r="BL83" s="293">
        <v>0</v>
      </c>
      <c r="BM83" s="327">
        <f t="shared" si="34"/>
        <v>0</v>
      </c>
      <c r="BN83" s="327">
        <v>0</v>
      </c>
      <c r="BO83" s="327">
        <v>0</v>
      </c>
      <c r="BP83" s="325">
        <v>0</v>
      </c>
      <c r="BQ83" s="325">
        <v>0</v>
      </c>
      <c r="BR83" s="327">
        <f t="shared" si="35"/>
        <v>0</v>
      </c>
      <c r="BS83" s="327">
        <v>0</v>
      </c>
      <c r="BT83" s="327">
        <v>0</v>
      </c>
      <c r="BU83" s="325">
        <v>0</v>
      </c>
      <c r="BV83" s="325">
        <v>0</v>
      </c>
      <c r="BW83" s="327">
        <f t="shared" ref="BW83:BW117" si="86">SUM(BX83:CA83)</f>
        <v>0</v>
      </c>
      <c r="BX83" s="327">
        <f t="shared" ref="BX83:BX117" si="87">Z83+AJ83+AT83+BD83+BN83</f>
        <v>0</v>
      </c>
      <c r="BY83" s="327">
        <f t="shared" ref="BY83:BY117" si="88">AA83+AK83+AU83+BE83+BO83</f>
        <v>0</v>
      </c>
      <c r="BZ83" s="327">
        <f t="shared" ref="BZ83:BZ117" si="89">AB83+AL83+AV83+BF83+BP83</f>
        <v>0</v>
      </c>
      <c r="CA83" s="327">
        <f t="shared" ref="CA83:CA117" si="90">AC83+AM83+AW83+BG83+BQ83</f>
        <v>0</v>
      </c>
      <c r="CB83" s="327">
        <f t="shared" ref="CB83:CB117" si="91">SUM(CC83:CF83)</f>
        <v>102.88079999999999</v>
      </c>
      <c r="CC83" s="327">
        <f t="shared" ref="CC83:CC117" si="92">AE83+AO83+AY83+BI83+BS83</f>
        <v>0</v>
      </c>
      <c r="CD83" s="327">
        <f t="shared" ref="CD83:CD117" si="93">AF83+AP83+AZ83+BJ83+BT83</f>
        <v>0</v>
      </c>
      <c r="CE83" s="327">
        <f t="shared" ref="CE83:CE117" si="94">AG83+AQ83+BA83+BK83+BU83</f>
        <v>0</v>
      </c>
      <c r="CF83" s="327">
        <f t="shared" ref="CF83:CF117" si="95">AH83+AR83+BB83+BL83+BV83</f>
        <v>102.88079999999999</v>
      </c>
      <c r="CG83" s="327"/>
    </row>
    <row r="84" spans="1:85" s="328" customFormat="1" ht="69.599999999999994" customHeight="1">
      <c r="A84" s="296" t="s">
        <v>561</v>
      </c>
      <c r="B84" s="329" t="s">
        <v>1039</v>
      </c>
      <c r="C84" s="330" t="s">
        <v>1071</v>
      </c>
      <c r="D84" s="325" t="s">
        <v>762</v>
      </c>
      <c r="E84" s="326">
        <v>2019</v>
      </c>
      <c r="F84" s="325">
        <v>2020</v>
      </c>
      <c r="G84" s="325" t="s">
        <v>589</v>
      </c>
      <c r="H84" s="327" t="s">
        <v>589</v>
      </c>
      <c r="I84" s="327" t="s">
        <v>589</v>
      </c>
      <c r="J84" s="327" t="s">
        <v>589</v>
      </c>
      <c r="K84" s="327" t="s">
        <v>589</v>
      </c>
      <c r="L84" s="327" t="s">
        <v>589</v>
      </c>
      <c r="M84" s="327" t="s">
        <v>589</v>
      </c>
      <c r="N84" s="327">
        <v>0</v>
      </c>
      <c r="O84" s="327">
        <v>0</v>
      </c>
      <c r="P84" s="327">
        <v>0</v>
      </c>
      <c r="Q84" s="327">
        <v>4.8</v>
      </c>
      <c r="R84" s="327">
        <v>0</v>
      </c>
      <c r="S84" s="325">
        <f t="shared" ref="S84:U86" si="96">4*1.2</f>
        <v>4.8</v>
      </c>
      <c r="T84" s="325">
        <f t="shared" si="96"/>
        <v>4.8</v>
      </c>
      <c r="U84" s="325">
        <f t="shared" si="96"/>
        <v>4.8</v>
      </c>
      <c r="V84" s="293">
        <v>0</v>
      </c>
      <c r="W84" s="325">
        <v>0</v>
      </c>
      <c r="X84" s="325">
        <v>0</v>
      </c>
      <c r="Y84" s="327">
        <v>0</v>
      </c>
      <c r="Z84" s="327">
        <v>0</v>
      </c>
      <c r="AA84" s="327">
        <v>0</v>
      </c>
      <c r="AB84" s="327">
        <v>0</v>
      </c>
      <c r="AC84" s="327">
        <v>0</v>
      </c>
      <c r="AD84" s="327">
        <f t="shared" si="85"/>
        <v>0</v>
      </c>
      <c r="AE84" s="327">
        <v>0</v>
      </c>
      <c r="AF84" s="327">
        <v>0</v>
      </c>
      <c r="AG84" s="325">
        <v>0</v>
      </c>
      <c r="AH84" s="325">
        <v>0</v>
      </c>
      <c r="AI84" s="327">
        <v>0</v>
      </c>
      <c r="AJ84" s="327">
        <v>0</v>
      </c>
      <c r="AK84" s="327">
        <v>0</v>
      </c>
      <c r="AL84" s="327">
        <v>0</v>
      </c>
      <c r="AM84" s="327">
        <v>0</v>
      </c>
      <c r="AN84" s="327">
        <f t="shared" si="31"/>
        <v>0</v>
      </c>
      <c r="AO84" s="327">
        <v>0</v>
      </c>
      <c r="AP84" s="327">
        <v>0</v>
      </c>
      <c r="AQ84" s="325">
        <v>0</v>
      </c>
      <c r="AR84" s="293">
        <v>0</v>
      </c>
      <c r="AS84" s="327">
        <v>0</v>
      </c>
      <c r="AT84" s="327">
        <v>0</v>
      </c>
      <c r="AU84" s="327">
        <v>0</v>
      </c>
      <c r="AV84" s="327">
        <v>0</v>
      </c>
      <c r="AW84" s="327">
        <v>0</v>
      </c>
      <c r="AX84" s="327">
        <f t="shared" si="32"/>
        <v>0</v>
      </c>
      <c r="AY84" s="327">
        <v>0</v>
      </c>
      <c r="AZ84" s="327">
        <v>0</v>
      </c>
      <c r="BA84" s="325">
        <v>0</v>
      </c>
      <c r="BB84" s="293">
        <v>0</v>
      </c>
      <c r="BC84" s="327">
        <v>0</v>
      </c>
      <c r="BD84" s="327">
        <v>0</v>
      </c>
      <c r="BE84" s="327">
        <v>0</v>
      </c>
      <c r="BF84" s="327">
        <v>0</v>
      </c>
      <c r="BG84" s="327">
        <v>0</v>
      </c>
      <c r="BH84" s="327">
        <f t="shared" si="33"/>
        <v>0</v>
      </c>
      <c r="BI84" s="327">
        <v>0</v>
      </c>
      <c r="BJ84" s="327">
        <v>0</v>
      </c>
      <c r="BK84" s="325">
        <v>0</v>
      </c>
      <c r="BL84" s="293">
        <v>0</v>
      </c>
      <c r="BM84" s="327">
        <f t="shared" si="34"/>
        <v>0</v>
      </c>
      <c r="BN84" s="327">
        <v>0</v>
      </c>
      <c r="BO84" s="327">
        <v>0</v>
      </c>
      <c r="BP84" s="325">
        <v>0</v>
      </c>
      <c r="BQ84" s="325">
        <v>0</v>
      </c>
      <c r="BR84" s="327">
        <f t="shared" si="35"/>
        <v>0</v>
      </c>
      <c r="BS84" s="327">
        <v>0</v>
      </c>
      <c r="BT84" s="327">
        <v>0</v>
      </c>
      <c r="BU84" s="325">
        <v>0</v>
      </c>
      <c r="BV84" s="325">
        <v>0</v>
      </c>
      <c r="BW84" s="327">
        <f t="shared" si="86"/>
        <v>0</v>
      </c>
      <c r="BX84" s="327">
        <f t="shared" si="87"/>
        <v>0</v>
      </c>
      <c r="BY84" s="327">
        <f t="shared" si="88"/>
        <v>0</v>
      </c>
      <c r="BZ84" s="327">
        <f t="shared" si="89"/>
        <v>0</v>
      </c>
      <c r="CA84" s="327">
        <f t="shared" si="90"/>
        <v>0</v>
      </c>
      <c r="CB84" s="327">
        <f t="shared" si="91"/>
        <v>0</v>
      </c>
      <c r="CC84" s="327">
        <f t="shared" si="92"/>
        <v>0</v>
      </c>
      <c r="CD84" s="327">
        <f t="shared" si="93"/>
        <v>0</v>
      </c>
      <c r="CE84" s="327">
        <f t="shared" si="94"/>
        <v>0</v>
      </c>
      <c r="CF84" s="327">
        <f t="shared" si="95"/>
        <v>0</v>
      </c>
      <c r="CG84" s="327"/>
    </row>
    <row r="85" spans="1:85" s="328" customFormat="1" ht="69.599999999999994" customHeight="1">
      <c r="A85" s="296" t="s">
        <v>561</v>
      </c>
      <c r="B85" s="329" t="s">
        <v>1040</v>
      </c>
      <c r="C85" s="330" t="s">
        <v>1072</v>
      </c>
      <c r="D85" s="325" t="s">
        <v>762</v>
      </c>
      <c r="E85" s="326">
        <v>2019</v>
      </c>
      <c r="F85" s="325">
        <v>2020</v>
      </c>
      <c r="G85" s="325" t="s">
        <v>589</v>
      </c>
      <c r="H85" s="327" t="s">
        <v>589</v>
      </c>
      <c r="I85" s="327" t="s">
        <v>589</v>
      </c>
      <c r="J85" s="327" t="s">
        <v>589</v>
      </c>
      <c r="K85" s="327" t="s">
        <v>589</v>
      </c>
      <c r="L85" s="327" t="s">
        <v>589</v>
      </c>
      <c r="M85" s="327" t="s">
        <v>589</v>
      </c>
      <c r="N85" s="327">
        <v>0</v>
      </c>
      <c r="O85" s="327">
        <v>0</v>
      </c>
      <c r="P85" s="327">
        <v>0</v>
      </c>
      <c r="Q85" s="327">
        <v>4.8</v>
      </c>
      <c r="R85" s="327">
        <v>0</v>
      </c>
      <c r="S85" s="325">
        <f t="shared" si="96"/>
        <v>4.8</v>
      </c>
      <c r="T85" s="325">
        <f t="shared" si="96"/>
        <v>4.8</v>
      </c>
      <c r="U85" s="325">
        <f t="shared" si="96"/>
        <v>4.8</v>
      </c>
      <c r="V85" s="293">
        <v>0</v>
      </c>
      <c r="W85" s="325">
        <v>0</v>
      </c>
      <c r="X85" s="325">
        <v>0</v>
      </c>
      <c r="Y85" s="327">
        <v>0</v>
      </c>
      <c r="Z85" s="327">
        <v>0</v>
      </c>
      <c r="AA85" s="327">
        <v>0</v>
      </c>
      <c r="AB85" s="327">
        <v>0</v>
      </c>
      <c r="AC85" s="327">
        <v>0</v>
      </c>
      <c r="AD85" s="327">
        <f t="shared" si="85"/>
        <v>0</v>
      </c>
      <c r="AE85" s="327">
        <v>0</v>
      </c>
      <c r="AF85" s="327">
        <v>0</v>
      </c>
      <c r="AG85" s="325">
        <v>0</v>
      </c>
      <c r="AH85" s="325">
        <v>0</v>
      </c>
      <c r="AI85" s="327">
        <v>0</v>
      </c>
      <c r="AJ85" s="327">
        <v>0</v>
      </c>
      <c r="AK85" s="327">
        <v>0</v>
      </c>
      <c r="AL85" s="327">
        <v>0</v>
      </c>
      <c r="AM85" s="327">
        <v>0</v>
      </c>
      <c r="AN85" s="327">
        <f t="shared" si="31"/>
        <v>0</v>
      </c>
      <c r="AO85" s="327">
        <v>0</v>
      </c>
      <c r="AP85" s="327">
        <v>0</v>
      </c>
      <c r="AQ85" s="325">
        <v>0</v>
      </c>
      <c r="AR85" s="293">
        <v>0</v>
      </c>
      <c r="AS85" s="327">
        <v>0</v>
      </c>
      <c r="AT85" s="327">
        <v>0</v>
      </c>
      <c r="AU85" s="327">
        <v>0</v>
      </c>
      <c r="AV85" s="327">
        <v>0</v>
      </c>
      <c r="AW85" s="327">
        <v>0</v>
      </c>
      <c r="AX85" s="327">
        <f t="shared" si="32"/>
        <v>0</v>
      </c>
      <c r="AY85" s="327">
        <v>0</v>
      </c>
      <c r="AZ85" s="327">
        <v>0</v>
      </c>
      <c r="BA85" s="325">
        <v>0</v>
      </c>
      <c r="BB85" s="293">
        <v>0</v>
      </c>
      <c r="BC85" s="327">
        <v>0</v>
      </c>
      <c r="BD85" s="327">
        <v>0</v>
      </c>
      <c r="BE85" s="327">
        <v>0</v>
      </c>
      <c r="BF85" s="327">
        <v>0</v>
      </c>
      <c r="BG85" s="327">
        <v>0</v>
      </c>
      <c r="BH85" s="327">
        <f t="shared" si="33"/>
        <v>0</v>
      </c>
      <c r="BI85" s="327">
        <v>0</v>
      </c>
      <c r="BJ85" s="327">
        <v>0</v>
      </c>
      <c r="BK85" s="325">
        <v>0</v>
      </c>
      <c r="BL85" s="293">
        <v>0</v>
      </c>
      <c r="BM85" s="327">
        <f t="shared" si="34"/>
        <v>0</v>
      </c>
      <c r="BN85" s="327">
        <v>0</v>
      </c>
      <c r="BO85" s="327">
        <v>0</v>
      </c>
      <c r="BP85" s="325">
        <v>0</v>
      </c>
      <c r="BQ85" s="325">
        <v>0</v>
      </c>
      <c r="BR85" s="327">
        <f t="shared" si="35"/>
        <v>0</v>
      </c>
      <c r="BS85" s="327">
        <v>0</v>
      </c>
      <c r="BT85" s="327">
        <v>0</v>
      </c>
      <c r="BU85" s="325">
        <v>0</v>
      </c>
      <c r="BV85" s="325">
        <v>0</v>
      </c>
      <c r="BW85" s="327">
        <f t="shared" si="86"/>
        <v>0</v>
      </c>
      <c r="BX85" s="327">
        <f t="shared" si="87"/>
        <v>0</v>
      </c>
      <c r="BY85" s="327">
        <f t="shared" si="88"/>
        <v>0</v>
      </c>
      <c r="BZ85" s="327">
        <f t="shared" si="89"/>
        <v>0</v>
      </c>
      <c r="CA85" s="327">
        <f t="shared" si="90"/>
        <v>0</v>
      </c>
      <c r="CB85" s="327">
        <f t="shared" si="91"/>
        <v>0</v>
      </c>
      <c r="CC85" s="327">
        <f t="shared" si="92"/>
        <v>0</v>
      </c>
      <c r="CD85" s="327">
        <f t="shared" si="93"/>
        <v>0</v>
      </c>
      <c r="CE85" s="327">
        <f t="shared" si="94"/>
        <v>0</v>
      </c>
      <c r="CF85" s="327">
        <f t="shared" si="95"/>
        <v>0</v>
      </c>
      <c r="CG85" s="327"/>
    </row>
    <row r="86" spans="1:85" s="328" customFormat="1" ht="69.599999999999994" customHeight="1">
      <c r="A86" s="296" t="s">
        <v>561</v>
      </c>
      <c r="B86" s="329" t="s">
        <v>1041</v>
      </c>
      <c r="C86" s="330" t="s">
        <v>1073</v>
      </c>
      <c r="D86" s="325" t="s">
        <v>762</v>
      </c>
      <c r="E86" s="326">
        <v>2019</v>
      </c>
      <c r="F86" s="325">
        <v>2020</v>
      </c>
      <c r="G86" s="325" t="s">
        <v>589</v>
      </c>
      <c r="H86" s="327" t="s">
        <v>589</v>
      </c>
      <c r="I86" s="327" t="s">
        <v>589</v>
      </c>
      <c r="J86" s="327" t="s">
        <v>589</v>
      </c>
      <c r="K86" s="327" t="s">
        <v>589</v>
      </c>
      <c r="L86" s="327" t="s">
        <v>589</v>
      </c>
      <c r="M86" s="327" t="s">
        <v>589</v>
      </c>
      <c r="N86" s="327">
        <v>0</v>
      </c>
      <c r="O86" s="327">
        <v>0</v>
      </c>
      <c r="P86" s="327">
        <v>0</v>
      </c>
      <c r="Q86" s="327">
        <v>4.8</v>
      </c>
      <c r="R86" s="327">
        <v>0</v>
      </c>
      <c r="S86" s="325">
        <f t="shared" si="96"/>
        <v>4.8</v>
      </c>
      <c r="T86" s="325">
        <f t="shared" si="96"/>
        <v>4.8</v>
      </c>
      <c r="U86" s="325">
        <f t="shared" si="96"/>
        <v>4.8</v>
      </c>
      <c r="V86" s="293">
        <v>0</v>
      </c>
      <c r="W86" s="325">
        <v>0</v>
      </c>
      <c r="X86" s="325">
        <v>0</v>
      </c>
      <c r="Y86" s="327">
        <v>0</v>
      </c>
      <c r="Z86" s="327">
        <v>0</v>
      </c>
      <c r="AA86" s="327">
        <v>0</v>
      </c>
      <c r="AB86" s="327">
        <v>0</v>
      </c>
      <c r="AC86" s="327">
        <v>0</v>
      </c>
      <c r="AD86" s="327">
        <f t="shared" si="85"/>
        <v>0</v>
      </c>
      <c r="AE86" s="327">
        <v>0</v>
      </c>
      <c r="AF86" s="327">
        <v>0</v>
      </c>
      <c r="AG86" s="325">
        <v>0</v>
      </c>
      <c r="AH86" s="325">
        <v>0</v>
      </c>
      <c r="AI86" s="327">
        <v>0</v>
      </c>
      <c r="AJ86" s="327">
        <v>0</v>
      </c>
      <c r="AK86" s="327">
        <v>0</v>
      </c>
      <c r="AL86" s="327">
        <v>0</v>
      </c>
      <c r="AM86" s="327">
        <v>0</v>
      </c>
      <c r="AN86" s="327">
        <f t="shared" si="31"/>
        <v>0</v>
      </c>
      <c r="AO86" s="327">
        <v>0</v>
      </c>
      <c r="AP86" s="327">
        <v>0</v>
      </c>
      <c r="AQ86" s="325">
        <v>0</v>
      </c>
      <c r="AR86" s="293">
        <v>0</v>
      </c>
      <c r="AS86" s="327">
        <v>0</v>
      </c>
      <c r="AT86" s="327">
        <v>0</v>
      </c>
      <c r="AU86" s="327">
        <v>0</v>
      </c>
      <c r="AV86" s="327">
        <v>0</v>
      </c>
      <c r="AW86" s="327">
        <v>0</v>
      </c>
      <c r="AX86" s="327">
        <f t="shared" si="32"/>
        <v>0</v>
      </c>
      <c r="AY86" s="327">
        <v>0</v>
      </c>
      <c r="AZ86" s="327">
        <v>0</v>
      </c>
      <c r="BA86" s="325">
        <v>0</v>
      </c>
      <c r="BB86" s="293">
        <v>0</v>
      </c>
      <c r="BC86" s="327">
        <v>0</v>
      </c>
      <c r="BD86" s="327">
        <v>0</v>
      </c>
      <c r="BE86" s="327">
        <v>0</v>
      </c>
      <c r="BF86" s="327">
        <v>0</v>
      </c>
      <c r="BG86" s="327">
        <v>0</v>
      </c>
      <c r="BH86" s="327">
        <f t="shared" si="33"/>
        <v>0</v>
      </c>
      <c r="BI86" s="327">
        <v>0</v>
      </c>
      <c r="BJ86" s="327">
        <v>0</v>
      </c>
      <c r="BK86" s="325">
        <v>0</v>
      </c>
      <c r="BL86" s="293">
        <v>0</v>
      </c>
      <c r="BM86" s="327">
        <f t="shared" si="34"/>
        <v>0</v>
      </c>
      <c r="BN86" s="327">
        <v>0</v>
      </c>
      <c r="BO86" s="327">
        <v>0</v>
      </c>
      <c r="BP86" s="325">
        <v>0</v>
      </c>
      <c r="BQ86" s="325">
        <v>0</v>
      </c>
      <c r="BR86" s="327">
        <f t="shared" si="35"/>
        <v>0</v>
      </c>
      <c r="BS86" s="327">
        <v>0</v>
      </c>
      <c r="BT86" s="327">
        <v>0</v>
      </c>
      <c r="BU86" s="325">
        <v>0</v>
      </c>
      <c r="BV86" s="325">
        <v>0</v>
      </c>
      <c r="BW86" s="327">
        <f t="shared" si="86"/>
        <v>0</v>
      </c>
      <c r="BX86" s="327">
        <f t="shared" si="87"/>
        <v>0</v>
      </c>
      <c r="BY86" s="327">
        <f t="shared" si="88"/>
        <v>0</v>
      </c>
      <c r="BZ86" s="327">
        <f t="shared" si="89"/>
        <v>0</v>
      </c>
      <c r="CA86" s="327">
        <f t="shared" si="90"/>
        <v>0</v>
      </c>
      <c r="CB86" s="327">
        <f t="shared" si="91"/>
        <v>0</v>
      </c>
      <c r="CC86" s="327">
        <f t="shared" si="92"/>
        <v>0</v>
      </c>
      <c r="CD86" s="327">
        <f t="shared" si="93"/>
        <v>0</v>
      </c>
      <c r="CE86" s="327">
        <f t="shared" si="94"/>
        <v>0</v>
      </c>
      <c r="CF86" s="327">
        <f t="shared" si="95"/>
        <v>0</v>
      </c>
      <c r="CG86" s="327"/>
    </row>
    <row r="87" spans="1:85" s="328" customFormat="1" ht="69.599999999999994" customHeight="1">
      <c r="A87" s="296" t="s">
        <v>561</v>
      </c>
      <c r="B87" s="329" t="s">
        <v>1042</v>
      </c>
      <c r="C87" s="330" t="s">
        <v>1074</v>
      </c>
      <c r="D87" s="325" t="s">
        <v>762</v>
      </c>
      <c r="E87" s="326">
        <v>2019</v>
      </c>
      <c r="F87" s="325">
        <v>2020</v>
      </c>
      <c r="G87" s="325" t="s">
        <v>589</v>
      </c>
      <c r="H87" s="327" t="s">
        <v>589</v>
      </c>
      <c r="I87" s="327" t="s">
        <v>589</v>
      </c>
      <c r="J87" s="327" t="s">
        <v>589</v>
      </c>
      <c r="K87" s="327" t="s">
        <v>589</v>
      </c>
      <c r="L87" s="327" t="s">
        <v>589</v>
      </c>
      <c r="M87" s="327" t="s">
        <v>589</v>
      </c>
      <c r="N87" s="327">
        <v>0</v>
      </c>
      <c r="O87" s="327">
        <v>0</v>
      </c>
      <c r="P87" s="327">
        <v>0</v>
      </c>
      <c r="Q87" s="327">
        <v>3.5999999999999996</v>
      </c>
      <c r="R87" s="327">
        <v>0</v>
      </c>
      <c r="S87" s="325">
        <f t="shared" ref="S87:S101" si="97">3*1.2</f>
        <v>3.5999999999999996</v>
      </c>
      <c r="T87" s="325">
        <f t="shared" ref="T87:U101" si="98">3*1.2</f>
        <v>3.5999999999999996</v>
      </c>
      <c r="U87" s="325">
        <f t="shared" si="98"/>
        <v>3.5999999999999996</v>
      </c>
      <c r="V87" s="293">
        <v>0</v>
      </c>
      <c r="W87" s="325">
        <v>0</v>
      </c>
      <c r="X87" s="325">
        <v>0</v>
      </c>
      <c r="Y87" s="327">
        <v>0</v>
      </c>
      <c r="Z87" s="327">
        <v>0</v>
      </c>
      <c r="AA87" s="327">
        <v>0</v>
      </c>
      <c r="AB87" s="327">
        <v>0</v>
      </c>
      <c r="AC87" s="327">
        <v>0</v>
      </c>
      <c r="AD87" s="327">
        <f t="shared" si="85"/>
        <v>0</v>
      </c>
      <c r="AE87" s="327">
        <v>0</v>
      </c>
      <c r="AF87" s="327">
        <v>0</v>
      </c>
      <c r="AG87" s="325">
        <v>0</v>
      </c>
      <c r="AH87" s="325">
        <v>0</v>
      </c>
      <c r="AI87" s="327">
        <v>0</v>
      </c>
      <c r="AJ87" s="327">
        <v>0</v>
      </c>
      <c r="AK87" s="327">
        <v>0</v>
      </c>
      <c r="AL87" s="327">
        <v>0</v>
      </c>
      <c r="AM87" s="327">
        <v>0</v>
      </c>
      <c r="AN87" s="327">
        <f t="shared" si="31"/>
        <v>0</v>
      </c>
      <c r="AO87" s="327">
        <v>0</v>
      </c>
      <c r="AP87" s="327">
        <v>0</v>
      </c>
      <c r="AQ87" s="325">
        <v>0</v>
      </c>
      <c r="AR87" s="293">
        <v>0</v>
      </c>
      <c r="AS87" s="327">
        <v>0</v>
      </c>
      <c r="AT87" s="327">
        <v>0</v>
      </c>
      <c r="AU87" s="327">
        <v>0</v>
      </c>
      <c r="AV87" s="327">
        <v>0</v>
      </c>
      <c r="AW87" s="327">
        <v>0</v>
      </c>
      <c r="AX87" s="327">
        <f t="shared" si="32"/>
        <v>0</v>
      </c>
      <c r="AY87" s="327">
        <v>0</v>
      </c>
      <c r="AZ87" s="327">
        <v>0</v>
      </c>
      <c r="BA87" s="325">
        <v>0</v>
      </c>
      <c r="BB87" s="293">
        <v>0</v>
      </c>
      <c r="BC87" s="327">
        <v>0</v>
      </c>
      <c r="BD87" s="327">
        <v>0</v>
      </c>
      <c r="BE87" s="327">
        <v>0</v>
      </c>
      <c r="BF87" s="327">
        <v>0</v>
      </c>
      <c r="BG87" s="327">
        <v>0</v>
      </c>
      <c r="BH87" s="327">
        <f t="shared" si="33"/>
        <v>0</v>
      </c>
      <c r="BI87" s="327">
        <v>0</v>
      </c>
      <c r="BJ87" s="327">
        <v>0</v>
      </c>
      <c r="BK87" s="325">
        <v>0</v>
      </c>
      <c r="BL87" s="293">
        <v>0</v>
      </c>
      <c r="BM87" s="327">
        <f t="shared" si="34"/>
        <v>0</v>
      </c>
      <c r="BN87" s="327">
        <v>0</v>
      </c>
      <c r="BO87" s="327">
        <v>0</v>
      </c>
      <c r="BP87" s="325">
        <v>0</v>
      </c>
      <c r="BQ87" s="325">
        <v>0</v>
      </c>
      <c r="BR87" s="327">
        <f t="shared" si="35"/>
        <v>0</v>
      </c>
      <c r="BS87" s="327">
        <v>0</v>
      </c>
      <c r="BT87" s="327">
        <v>0</v>
      </c>
      <c r="BU87" s="325">
        <v>0</v>
      </c>
      <c r="BV87" s="325">
        <v>0</v>
      </c>
      <c r="BW87" s="327">
        <f t="shared" si="86"/>
        <v>0</v>
      </c>
      <c r="BX87" s="327">
        <f t="shared" si="87"/>
        <v>0</v>
      </c>
      <c r="BY87" s="327">
        <f t="shared" si="88"/>
        <v>0</v>
      </c>
      <c r="BZ87" s="327">
        <f t="shared" si="89"/>
        <v>0</v>
      </c>
      <c r="CA87" s="327">
        <f t="shared" si="90"/>
        <v>0</v>
      </c>
      <c r="CB87" s="327">
        <f t="shared" si="91"/>
        <v>0</v>
      </c>
      <c r="CC87" s="327">
        <f t="shared" si="92"/>
        <v>0</v>
      </c>
      <c r="CD87" s="327">
        <f t="shared" si="93"/>
        <v>0</v>
      </c>
      <c r="CE87" s="327">
        <f t="shared" si="94"/>
        <v>0</v>
      </c>
      <c r="CF87" s="327">
        <f t="shared" si="95"/>
        <v>0</v>
      </c>
      <c r="CG87" s="327"/>
    </row>
    <row r="88" spans="1:85" s="328" customFormat="1" ht="69.599999999999994" customHeight="1">
      <c r="A88" s="296" t="s">
        <v>561</v>
      </c>
      <c r="B88" s="329" t="s">
        <v>1043</v>
      </c>
      <c r="C88" s="330" t="s">
        <v>1075</v>
      </c>
      <c r="D88" s="325" t="s">
        <v>762</v>
      </c>
      <c r="E88" s="326">
        <v>2019</v>
      </c>
      <c r="F88" s="325">
        <v>2020</v>
      </c>
      <c r="G88" s="325" t="s">
        <v>589</v>
      </c>
      <c r="H88" s="327" t="s">
        <v>589</v>
      </c>
      <c r="I88" s="327" t="s">
        <v>589</v>
      </c>
      <c r="J88" s="327" t="s">
        <v>589</v>
      </c>
      <c r="K88" s="327" t="s">
        <v>589</v>
      </c>
      <c r="L88" s="327" t="s">
        <v>589</v>
      </c>
      <c r="M88" s="327" t="s">
        <v>589</v>
      </c>
      <c r="N88" s="327">
        <v>0</v>
      </c>
      <c r="O88" s="327">
        <v>0</v>
      </c>
      <c r="P88" s="327">
        <v>0</v>
      </c>
      <c r="Q88" s="327">
        <v>3.5999999999999996</v>
      </c>
      <c r="R88" s="327">
        <v>0</v>
      </c>
      <c r="S88" s="325">
        <f t="shared" si="97"/>
        <v>3.5999999999999996</v>
      </c>
      <c r="T88" s="325">
        <f t="shared" si="98"/>
        <v>3.5999999999999996</v>
      </c>
      <c r="U88" s="325">
        <f t="shared" si="98"/>
        <v>3.5999999999999996</v>
      </c>
      <c r="V88" s="293">
        <v>0</v>
      </c>
      <c r="W88" s="325">
        <v>0</v>
      </c>
      <c r="X88" s="325">
        <v>0</v>
      </c>
      <c r="Y88" s="327">
        <v>0</v>
      </c>
      <c r="Z88" s="327">
        <v>0</v>
      </c>
      <c r="AA88" s="327">
        <v>0</v>
      </c>
      <c r="AB88" s="327">
        <v>0</v>
      </c>
      <c r="AC88" s="327">
        <v>0</v>
      </c>
      <c r="AD88" s="327">
        <f t="shared" si="85"/>
        <v>0</v>
      </c>
      <c r="AE88" s="327">
        <v>0</v>
      </c>
      <c r="AF88" s="327">
        <v>0</v>
      </c>
      <c r="AG88" s="325">
        <v>0</v>
      </c>
      <c r="AH88" s="325">
        <v>0</v>
      </c>
      <c r="AI88" s="327">
        <v>0</v>
      </c>
      <c r="AJ88" s="327">
        <v>0</v>
      </c>
      <c r="AK88" s="327">
        <v>0</v>
      </c>
      <c r="AL88" s="327">
        <v>0</v>
      </c>
      <c r="AM88" s="327">
        <v>0</v>
      </c>
      <c r="AN88" s="327">
        <f t="shared" si="31"/>
        <v>0</v>
      </c>
      <c r="AO88" s="327">
        <v>0</v>
      </c>
      <c r="AP88" s="327">
        <v>0</v>
      </c>
      <c r="AQ88" s="325">
        <v>0</v>
      </c>
      <c r="AR88" s="293">
        <v>0</v>
      </c>
      <c r="AS88" s="327">
        <v>0</v>
      </c>
      <c r="AT88" s="327">
        <v>0</v>
      </c>
      <c r="AU88" s="327">
        <v>0</v>
      </c>
      <c r="AV88" s="327">
        <v>0</v>
      </c>
      <c r="AW88" s="327">
        <v>0</v>
      </c>
      <c r="AX88" s="327">
        <f t="shared" si="32"/>
        <v>0</v>
      </c>
      <c r="AY88" s="327">
        <v>0</v>
      </c>
      <c r="AZ88" s="327">
        <v>0</v>
      </c>
      <c r="BA88" s="325">
        <v>0</v>
      </c>
      <c r="BB88" s="293">
        <v>0</v>
      </c>
      <c r="BC88" s="327">
        <v>0</v>
      </c>
      <c r="BD88" s="327">
        <v>0</v>
      </c>
      <c r="BE88" s="327">
        <v>0</v>
      </c>
      <c r="BF88" s="327">
        <v>0</v>
      </c>
      <c r="BG88" s="327">
        <v>0</v>
      </c>
      <c r="BH88" s="327">
        <f t="shared" si="33"/>
        <v>0</v>
      </c>
      <c r="BI88" s="327">
        <v>0</v>
      </c>
      <c r="BJ88" s="327">
        <v>0</v>
      </c>
      <c r="BK88" s="325">
        <v>0</v>
      </c>
      <c r="BL88" s="293">
        <v>0</v>
      </c>
      <c r="BM88" s="327">
        <f t="shared" si="34"/>
        <v>0</v>
      </c>
      <c r="BN88" s="327">
        <v>0</v>
      </c>
      <c r="BO88" s="327">
        <v>0</v>
      </c>
      <c r="BP88" s="325">
        <v>0</v>
      </c>
      <c r="BQ88" s="325">
        <v>0</v>
      </c>
      <c r="BR88" s="327">
        <f t="shared" si="35"/>
        <v>0</v>
      </c>
      <c r="BS88" s="327">
        <v>0</v>
      </c>
      <c r="BT88" s="327">
        <v>0</v>
      </c>
      <c r="BU88" s="325">
        <v>0</v>
      </c>
      <c r="BV88" s="325">
        <v>0</v>
      </c>
      <c r="BW88" s="327">
        <f t="shared" si="86"/>
        <v>0</v>
      </c>
      <c r="BX88" s="327">
        <f t="shared" si="87"/>
        <v>0</v>
      </c>
      <c r="BY88" s="327">
        <f t="shared" si="88"/>
        <v>0</v>
      </c>
      <c r="BZ88" s="327">
        <f t="shared" si="89"/>
        <v>0</v>
      </c>
      <c r="CA88" s="327">
        <f t="shared" si="90"/>
        <v>0</v>
      </c>
      <c r="CB88" s="327">
        <f t="shared" si="91"/>
        <v>0</v>
      </c>
      <c r="CC88" s="327">
        <f t="shared" si="92"/>
        <v>0</v>
      </c>
      <c r="CD88" s="327">
        <f t="shared" si="93"/>
        <v>0</v>
      </c>
      <c r="CE88" s="327">
        <f t="shared" si="94"/>
        <v>0</v>
      </c>
      <c r="CF88" s="327">
        <f t="shared" si="95"/>
        <v>0</v>
      </c>
      <c r="CG88" s="327"/>
    </row>
    <row r="89" spans="1:85" s="328" customFormat="1" ht="69.599999999999994" customHeight="1">
      <c r="A89" s="296" t="s">
        <v>561</v>
      </c>
      <c r="B89" s="329" t="s">
        <v>1044</v>
      </c>
      <c r="C89" s="330" t="s">
        <v>1076</v>
      </c>
      <c r="D89" s="325" t="s">
        <v>762</v>
      </c>
      <c r="E89" s="326">
        <v>2019</v>
      </c>
      <c r="F89" s="325">
        <v>2020</v>
      </c>
      <c r="G89" s="325" t="s">
        <v>589</v>
      </c>
      <c r="H89" s="327" t="s">
        <v>589</v>
      </c>
      <c r="I89" s="327" t="s">
        <v>589</v>
      </c>
      <c r="J89" s="327" t="s">
        <v>589</v>
      </c>
      <c r="K89" s="327" t="s">
        <v>589</v>
      </c>
      <c r="L89" s="327" t="s">
        <v>589</v>
      </c>
      <c r="M89" s="327" t="s">
        <v>589</v>
      </c>
      <c r="N89" s="327">
        <v>0</v>
      </c>
      <c r="O89" s="327">
        <v>0</v>
      </c>
      <c r="P89" s="327">
        <v>0</v>
      </c>
      <c r="Q89" s="327">
        <v>3.5999999999999996</v>
      </c>
      <c r="R89" s="327">
        <v>0</v>
      </c>
      <c r="S89" s="325">
        <f t="shared" si="97"/>
        <v>3.5999999999999996</v>
      </c>
      <c r="T89" s="325">
        <f t="shared" si="98"/>
        <v>3.5999999999999996</v>
      </c>
      <c r="U89" s="325">
        <f t="shared" si="98"/>
        <v>3.5999999999999996</v>
      </c>
      <c r="V89" s="293">
        <v>0</v>
      </c>
      <c r="W89" s="325">
        <v>0</v>
      </c>
      <c r="X89" s="325">
        <v>0</v>
      </c>
      <c r="Y89" s="327">
        <v>0</v>
      </c>
      <c r="Z89" s="327">
        <v>0</v>
      </c>
      <c r="AA89" s="327">
        <v>0</v>
      </c>
      <c r="AB89" s="327">
        <v>0</v>
      </c>
      <c r="AC89" s="327">
        <v>0</v>
      </c>
      <c r="AD89" s="327">
        <f t="shared" si="85"/>
        <v>0</v>
      </c>
      <c r="AE89" s="327">
        <v>0</v>
      </c>
      <c r="AF89" s="327">
        <v>0</v>
      </c>
      <c r="AG89" s="325">
        <v>0</v>
      </c>
      <c r="AH89" s="325">
        <v>0</v>
      </c>
      <c r="AI89" s="327">
        <v>0</v>
      </c>
      <c r="AJ89" s="327">
        <v>0</v>
      </c>
      <c r="AK89" s="327">
        <v>0</v>
      </c>
      <c r="AL89" s="327">
        <v>0</v>
      </c>
      <c r="AM89" s="327">
        <v>0</v>
      </c>
      <c r="AN89" s="327">
        <f t="shared" si="31"/>
        <v>0</v>
      </c>
      <c r="AO89" s="327">
        <v>0</v>
      </c>
      <c r="AP89" s="327">
        <v>0</v>
      </c>
      <c r="AQ89" s="325">
        <v>0</v>
      </c>
      <c r="AR89" s="293">
        <v>0</v>
      </c>
      <c r="AS89" s="327">
        <v>0</v>
      </c>
      <c r="AT89" s="327">
        <v>0</v>
      </c>
      <c r="AU89" s="327">
        <v>0</v>
      </c>
      <c r="AV89" s="327">
        <v>0</v>
      </c>
      <c r="AW89" s="327">
        <v>0</v>
      </c>
      <c r="AX89" s="327">
        <f t="shared" si="32"/>
        <v>0</v>
      </c>
      <c r="AY89" s="327">
        <v>0</v>
      </c>
      <c r="AZ89" s="327">
        <v>0</v>
      </c>
      <c r="BA89" s="325">
        <v>0</v>
      </c>
      <c r="BB89" s="293">
        <v>0</v>
      </c>
      <c r="BC89" s="327">
        <v>0</v>
      </c>
      <c r="BD89" s="327">
        <v>0</v>
      </c>
      <c r="BE89" s="327">
        <v>0</v>
      </c>
      <c r="BF89" s="327">
        <v>0</v>
      </c>
      <c r="BG89" s="327">
        <v>0</v>
      </c>
      <c r="BH89" s="327">
        <f t="shared" si="33"/>
        <v>0</v>
      </c>
      <c r="BI89" s="327">
        <v>0</v>
      </c>
      <c r="BJ89" s="327">
        <v>0</v>
      </c>
      <c r="BK89" s="325">
        <v>0</v>
      </c>
      <c r="BL89" s="293">
        <v>0</v>
      </c>
      <c r="BM89" s="327">
        <f t="shared" si="34"/>
        <v>0</v>
      </c>
      <c r="BN89" s="327">
        <v>0</v>
      </c>
      <c r="BO89" s="327">
        <v>0</v>
      </c>
      <c r="BP89" s="325">
        <v>0</v>
      </c>
      <c r="BQ89" s="325">
        <v>0</v>
      </c>
      <c r="BR89" s="327">
        <f t="shared" si="35"/>
        <v>0</v>
      </c>
      <c r="BS89" s="327">
        <v>0</v>
      </c>
      <c r="BT89" s="327">
        <v>0</v>
      </c>
      <c r="BU89" s="325">
        <v>0</v>
      </c>
      <c r="BV89" s="325">
        <v>0</v>
      </c>
      <c r="BW89" s="327">
        <f t="shared" si="86"/>
        <v>0</v>
      </c>
      <c r="BX89" s="327">
        <f t="shared" si="87"/>
        <v>0</v>
      </c>
      <c r="BY89" s="327">
        <f t="shared" si="88"/>
        <v>0</v>
      </c>
      <c r="BZ89" s="327">
        <f t="shared" si="89"/>
        <v>0</v>
      </c>
      <c r="CA89" s="327">
        <f t="shared" si="90"/>
        <v>0</v>
      </c>
      <c r="CB89" s="327">
        <f t="shared" si="91"/>
        <v>0</v>
      </c>
      <c r="CC89" s="327">
        <f t="shared" si="92"/>
        <v>0</v>
      </c>
      <c r="CD89" s="327">
        <f t="shared" si="93"/>
        <v>0</v>
      </c>
      <c r="CE89" s="327">
        <f t="shared" si="94"/>
        <v>0</v>
      </c>
      <c r="CF89" s="327">
        <f t="shared" si="95"/>
        <v>0</v>
      </c>
      <c r="CG89" s="327"/>
    </row>
    <row r="90" spans="1:85" s="328" customFormat="1" ht="69.599999999999994" customHeight="1">
      <c r="A90" s="296" t="s">
        <v>561</v>
      </c>
      <c r="B90" s="329" t="s">
        <v>1045</v>
      </c>
      <c r="C90" s="330" t="s">
        <v>1077</v>
      </c>
      <c r="D90" s="325" t="s">
        <v>762</v>
      </c>
      <c r="E90" s="326">
        <v>2019</v>
      </c>
      <c r="F90" s="325">
        <v>2020</v>
      </c>
      <c r="G90" s="325" t="s">
        <v>589</v>
      </c>
      <c r="H90" s="327" t="s">
        <v>589</v>
      </c>
      <c r="I90" s="327" t="s">
        <v>589</v>
      </c>
      <c r="J90" s="327" t="s">
        <v>589</v>
      </c>
      <c r="K90" s="327" t="s">
        <v>589</v>
      </c>
      <c r="L90" s="327" t="s">
        <v>589</v>
      </c>
      <c r="M90" s="327" t="s">
        <v>589</v>
      </c>
      <c r="N90" s="327">
        <v>0</v>
      </c>
      <c r="O90" s="327">
        <v>0</v>
      </c>
      <c r="P90" s="327">
        <v>0</v>
      </c>
      <c r="Q90" s="327">
        <v>3.5999999999999996</v>
      </c>
      <c r="R90" s="327">
        <v>0</v>
      </c>
      <c r="S90" s="325">
        <f t="shared" si="97"/>
        <v>3.5999999999999996</v>
      </c>
      <c r="T90" s="325">
        <f t="shared" si="98"/>
        <v>3.5999999999999996</v>
      </c>
      <c r="U90" s="325">
        <f t="shared" si="98"/>
        <v>3.5999999999999996</v>
      </c>
      <c r="V90" s="293">
        <v>0</v>
      </c>
      <c r="W90" s="325">
        <v>0</v>
      </c>
      <c r="X90" s="325">
        <v>0</v>
      </c>
      <c r="Y90" s="327">
        <v>0</v>
      </c>
      <c r="Z90" s="327">
        <v>0</v>
      </c>
      <c r="AA90" s="327">
        <v>0</v>
      </c>
      <c r="AB90" s="327">
        <v>0</v>
      </c>
      <c r="AC90" s="327">
        <v>0</v>
      </c>
      <c r="AD90" s="327">
        <f t="shared" si="85"/>
        <v>0</v>
      </c>
      <c r="AE90" s="327">
        <v>0</v>
      </c>
      <c r="AF90" s="327">
        <v>0</v>
      </c>
      <c r="AG90" s="325">
        <v>0</v>
      </c>
      <c r="AH90" s="325">
        <v>0</v>
      </c>
      <c r="AI90" s="327">
        <v>0</v>
      </c>
      <c r="AJ90" s="327">
        <v>0</v>
      </c>
      <c r="AK90" s="327">
        <v>0</v>
      </c>
      <c r="AL90" s="327">
        <v>0</v>
      </c>
      <c r="AM90" s="327">
        <v>0</v>
      </c>
      <c r="AN90" s="327">
        <f t="shared" si="31"/>
        <v>0</v>
      </c>
      <c r="AO90" s="327">
        <v>0</v>
      </c>
      <c r="AP90" s="327">
        <v>0</v>
      </c>
      <c r="AQ90" s="325">
        <v>0</v>
      </c>
      <c r="AR90" s="293">
        <v>0</v>
      </c>
      <c r="AS90" s="327">
        <v>0</v>
      </c>
      <c r="AT90" s="327">
        <v>0</v>
      </c>
      <c r="AU90" s="327">
        <v>0</v>
      </c>
      <c r="AV90" s="327">
        <v>0</v>
      </c>
      <c r="AW90" s="327">
        <v>0</v>
      </c>
      <c r="AX90" s="327">
        <f t="shared" si="32"/>
        <v>0</v>
      </c>
      <c r="AY90" s="327">
        <v>0</v>
      </c>
      <c r="AZ90" s="327">
        <v>0</v>
      </c>
      <c r="BA90" s="325">
        <v>0</v>
      </c>
      <c r="BB90" s="293">
        <v>0</v>
      </c>
      <c r="BC90" s="327">
        <v>0</v>
      </c>
      <c r="BD90" s="327">
        <v>0</v>
      </c>
      <c r="BE90" s="327">
        <v>0</v>
      </c>
      <c r="BF90" s="327">
        <v>0</v>
      </c>
      <c r="BG90" s="327">
        <v>0</v>
      </c>
      <c r="BH90" s="327">
        <f t="shared" si="33"/>
        <v>0</v>
      </c>
      <c r="BI90" s="327">
        <v>0</v>
      </c>
      <c r="BJ90" s="327">
        <v>0</v>
      </c>
      <c r="BK90" s="325">
        <v>0</v>
      </c>
      <c r="BL90" s="293">
        <v>0</v>
      </c>
      <c r="BM90" s="327">
        <f t="shared" si="34"/>
        <v>0</v>
      </c>
      <c r="BN90" s="327">
        <v>0</v>
      </c>
      <c r="BO90" s="327">
        <v>0</v>
      </c>
      <c r="BP90" s="325">
        <v>0</v>
      </c>
      <c r="BQ90" s="325">
        <v>0</v>
      </c>
      <c r="BR90" s="327">
        <f t="shared" si="35"/>
        <v>0</v>
      </c>
      <c r="BS90" s="327">
        <v>0</v>
      </c>
      <c r="BT90" s="327">
        <v>0</v>
      </c>
      <c r="BU90" s="325">
        <v>0</v>
      </c>
      <c r="BV90" s="325">
        <v>0</v>
      </c>
      <c r="BW90" s="327">
        <f t="shared" si="86"/>
        <v>0</v>
      </c>
      <c r="BX90" s="327">
        <f t="shared" si="87"/>
        <v>0</v>
      </c>
      <c r="BY90" s="327">
        <f t="shared" si="88"/>
        <v>0</v>
      </c>
      <c r="BZ90" s="327">
        <f t="shared" si="89"/>
        <v>0</v>
      </c>
      <c r="CA90" s="327">
        <f t="shared" si="90"/>
        <v>0</v>
      </c>
      <c r="CB90" s="327">
        <f t="shared" si="91"/>
        <v>0</v>
      </c>
      <c r="CC90" s="327">
        <f t="shared" si="92"/>
        <v>0</v>
      </c>
      <c r="CD90" s="327">
        <f t="shared" si="93"/>
        <v>0</v>
      </c>
      <c r="CE90" s="327">
        <f t="shared" si="94"/>
        <v>0</v>
      </c>
      <c r="CF90" s="327">
        <f t="shared" si="95"/>
        <v>0</v>
      </c>
      <c r="CG90" s="327"/>
    </row>
    <row r="91" spans="1:85" s="328" customFormat="1" ht="69.599999999999994" customHeight="1">
      <c r="A91" s="296" t="s">
        <v>561</v>
      </c>
      <c r="B91" s="329" t="s">
        <v>1046</v>
      </c>
      <c r="C91" s="330" t="s">
        <v>1078</v>
      </c>
      <c r="D91" s="325" t="s">
        <v>762</v>
      </c>
      <c r="E91" s="326">
        <v>2019</v>
      </c>
      <c r="F91" s="325">
        <v>2020</v>
      </c>
      <c r="G91" s="325" t="s">
        <v>589</v>
      </c>
      <c r="H91" s="327" t="s">
        <v>589</v>
      </c>
      <c r="I91" s="327" t="s">
        <v>589</v>
      </c>
      <c r="J91" s="327" t="s">
        <v>589</v>
      </c>
      <c r="K91" s="327" t="s">
        <v>589</v>
      </c>
      <c r="L91" s="327" t="s">
        <v>589</v>
      </c>
      <c r="M91" s="327" t="s">
        <v>589</v>
      </c>
      <c r="N91" s="327">
        <v>0</v>
      </c>
      <c r="O91" s="327">
        <v>0</v>
      </c>
      <c r="P91" s="327">
        <v>0</v>
      </c>
      <c r="Q91" s="327">
        <v>3.5999999999999996</v>
      </c>
      <c r="R91" s="327">
        <v>0</v>
      </c>
      <c r="S91" s="325">
        <f t="shared" si="97"/>
        <v>3.5999999999999996</v>
      </c>
      <c r="T91" s="325">
        <f t="shared" si="98"/>
        <v>3.5999999999999996</v>
      </c>
      <c r="U91" s="325">
        <f t="shared" si="98"/>
        <v>3.5999999999999996</v>
      </c>
      <c r="V91" s="293">
        <v>0</v>
      </c>
      <c r="W91" s="325">
        <v>0</v>
      </c>
      <c r="X91" s="325">
        <v>0</v>
      </c>
      <c r="Y91" s="327">
        <v>0</v>
      </c>
      <c r="Z91" s="327">
        <v>0</v>
      </c>
      <c r="AA91" s="327">
        <v>0</v>
      </c>
      <c r="AB91" s="327">
        <v>0</v>
      </c>
      <c r="AC91" s="327">
        <v>0</v>
      </c>
      <c r="AD91" s="327">
        <f t="shared" si="85"/>
        <v>0</v>
      </c>
      <c r="AE91" s="327">
        <v>0</v>
      </c>
      <c r="AF91" s="327">
        <v>0</v>
      </c>
      <c r="AG91" s="325">
        <v>0</v>
      </c>
      <c r="AH91" s="325">
        <v>0</v>
      </c>
      <c r="AI91" s="327">
        <v>0</v>
      </c>
      <c r="AJ91" s="327">
        <v>0</v>
      </c>
      <c r="AK91" s="327">
        <v>0</v>
      </c>
      <c r="AL91" s="327">
        <v>0</v>
      </c>
      <c r="AM91" s="327">
        <v>0</v>
      </c>
      <c r="AN91" s="327">
        <f t="shared" si="31"/>
        <v>0</v>
      </c>
      <c r="AO91" s="327">
        <v>0</v>
      </c>
      <c r="AP91" s="327">
        <v>0</v>
      </c>
      <c r="AQ91" s="325">
        <v>0</v>
      </c>
      <c r="AR91" s="293">
        <v>0</v>
      </c>
      <c r="AS91" s="327">
        <v>0</v>
      </c>
      <c r="AT91" s="327">
        <v>0</v>
      </c>
      <c r="AU91" s="327">
        <v>0</v>
      </c>
      <c r="AV91" s="327">
        <v>0</v>
      </c>
      <c r="AW91" s="327">
        <v>0</v>
      </c>
      <c r="AX91" s="327">
        <f t="shared" si="32"/>
        <v>0</v>
      </c>
      <c r="AY91" s="327">
        <v>0</v>
      </c>
      <c r="AZ91" s="327">
        <v>0</v>
      </c>
      <c r="BA91" s="325">
        <v>0</v>
      </c>
      <c r="BB91" s="293">
        <v>0</v>
      </c>
      <c r="BC91" s="327">
        <v>0</v>
      </c>
      <c r="BD91" s="327">
        <v>0</v>
      </c>
      <c r="BE91" s="327">
        <v>0</v>
      </c>
      <c r="BF91" s="327">
        <v>0</v>
      </c>
      <c r="BG91" s="327">
        <v>0</v>
      </c>
      <c r="BH91" s="327">
        <f t="shared" si="33"/>
        <v>0</v>
      </c>
      <c r="BI91" s="327">
        <v>0</v>
      </c>
      <c r="BJ91" s="327">
        <v>0</v>
      </c>
      <c r="BK91" s="325">
        <v>0</v>
      </c>
      <c r="BL91" s="293">
        <v>0</v>
      </c>
      <c r="BM91" s="327">
        <f t="shared" si="34"/>
        <v>0</v>
      </c>
      <c r="BN91" s="327">
        <v>0</v>
      </c>
      <c r="BO91" s="327">
        <v>0</v>
      </c>
      <c r="BP91" s="325">
        <v>0</v>
      </c>
      <c r="BQ91" s="325">
        <v>0</v>
      </c>
      <c r="BR91" s="327">
        <f t="shared" si="35"/>
        <v>0</v>
      </c>
      <c r="BS91" s="327">
        <v>0</v>
      </c>
      <c r="BT91" s="327">
        <v>0</v>
      </c>
      <c r="BU91" s="325">
        <v>0</v>
      </c>
      <c r="BV91" s="325">
        <v>0</v>
      </c>
      <c r="BW91" s="327">
        <f t="shared" si="86"/>
        <v>0</v>
      </c>
      <c r="BX91" s="327">
        <f t="shared" si="87"/>
        <v>0</v>
      </c>
      <c r="BY91" s="327">
        <f t="shared" si="88"/>
        <v>0</v>
      </c>
      <c r="BZ91" s="327">
        <f t="shared" si="89"/>
        <v>0</v>
      </c>
      <c r="CA91" s="327">
        <f t="shared" si="90"/>
        <v>0</v>
      </c>
      <c r="CB91" s="327">
        <f t="shared" si="91"/>
        <v>0</v>
      </c>
      <c r="CC91" s="327">
        <f t="shared" si="92"/>
        <v>0</v>
      </c>
      <c r="CD91" s="327">
        <f t="shared" si="93"/>
        <v>0</v>
      </c>
      <c r="CE91" s="327">
        <f t="shared" si="94"/>
        <v>0</v>
      </c>
      <c r="CF91" s="327">
        <f t="shared" si="95"/>
        <v>0</v>
      </c>
      <c r="CG91" s="327"/>
    </row>
    <row r="92" spans="1:85" s="328" customFormat="1" ht="69.599999999999994" customHeight="1">
      <c r="A92" s="296" t="s">
        <v>561</v>
      </c>
      <c r="B92" s="329" t="s">
        <v>1047</v>
      </c>
      <c r="C92" s="330" t="s">
        <v>1079</v>
      </c>
      <c r="D92" s="325" t="s">
        <v>762</v>
      </c>
      <c r="E92" s="326">
        <v>2019</v>
      </c>
      <c r="F92" s="325">
        <v>2020</v>
      </c>
      <c r="G92" s="325" t="s">
        <v>589</v>
      </c>
      <c r="H92" s="327" t="s">
        <v>589</v>
      </c>
      <c r="I92" s="327" t="s">
        <v>589</v>
      </c>
      <c r="J92" s="327" t="s">
        <v>589</v>
      </c>
      <c r="K92" s="327" t="s">
        <v>589</v>
      </c>
      <c r="L92" s="327" t="s">
        <v>589</v>
      </c>
      <c r="M92" s="327" t="s">
        <v>589</v>
      </c>
      <c r="N92" s="327">
        <v>0</v>
      </c>
      <c r="O92" s="327">
        <v>0</v>
      </c>
      <c r="P92" s="327">
        <v>0</v>
      </c>
      <c r="Q92" s="327">
        <v>3.5999999999999996</v>
      </c>
      <c r="R92" s="327">
        <v>0</v>
      </c>
      <c r="S92" s="325">
        <f t="shared" si="97"/>
        <v>3.5999999999999996</v>
      </c>
      <c r="T92" s="325">
        <f t="shared" si="98"/>
        <v>3.5999999999999996</v>
      </c>
      <c r="U92" s="325">
        <f t="shared" si="98"/>
        <v>3.5999999999999996</v>
      </c>
      <c r="V92" s="293">
        <v>0</v>
      </c>
      <c r="W92" s="325">
        <v>0</v>
      </c>
      <c r="X92" s="325">
        <v>0</v>
      </c>
      <c r="Y92" s="327">
        <v>0</v>
      </c>
      <c r="Z92" s="327">
        <v>0</v>
      </c>
      <c r="AA92" s="327">
        <v>0</v>
      </c>
      <c r="AB92" s="327">
        <v>0</v>
      </c>
      <c r="AC92" s="327">
        <v>0</v>
      </c>
      <c r="AD92" s="327">
        <f t="shared" si="85"/>
        <v>0</v>
      </c>
      <c r="AE92" s="327">
        <v>0</v>
      </c>
      <c r="AF92" s="327">
        <v>0</v>
      </c>
      <c r="AG92" s="325">
        <v>0</v>
      </c>
      <c r="AH92" s="325">
        <v>0</v>
      </c>
      <c r="AI92" s="327">
        <v>0</v>
      </c>
      <c r="AJ92" s="327">
        <v>0</v>
      </c>
      <c r="AK92" s="327">
        <v>0</v>
      </c>
      <c r="AL92" s="327">
        <v>0</v>
      </c>
      <c r="AM92" s="327">
        <v>0</v>
      </c>
      <c r="AN92" s="327">
        <f t="shared" si="31"/>
        <v>0</v>
      </c>
      <c r="AO92" s="327">
        <v>0</v>
      </c>
      <c r="AP92" s="327">
        <v>0</v>
      </c>
      <c r="AQ92" s="325">
        <v>0</v>
      </c>
      <c r="AR92" s="293">
        <v>0</v>
      </c>
      <c r="AS92" s="327">
        <v>0</v>
      </c>
      <c r="AT92" s="327">
        <v>0</v>
      </c>
      <c r="AU92" s="327">
        <v>0</v>
      </c>
      <c r="AV92" s="327">
        <v>0</v>
      </c>
      <c r="AW92" s="327">
        <v>0</v>
      </c>
      <c r="AX92" s="327">
        <f t="shared" si="32"/>
        <v>0</v>
      </c>
      <c r="AY92" s="327">
        <v>0</v>
      </c>
      <c r="AZ92" s="327">
        <v>0</v>
      </c>
      <c r="BA92" s="325">
        <v>0</v>
      </c>
      <c r="BB92" s="293">
        <v>0</v>
      </c>
      <c r="BC92" s="327">
        <v>0</v>
      </c>
      <c r="BD92" s="327">
        <v>0</v>
      </c>
      <c r="BE92" s="327">
        <v>0</v>
      </c>
      <c r="BF92" s="327">
        <v>0</v>
      </c>
      <c r="BG92" s="327">
        <v>0</v>
      </c>
      <c r="BH92" s="327">
        <f t="shared" si="33"/>
        <v>0</v>
      </c>
      <c r="BI92" s="327">
        <v>0</v>
      </c>
      <c r="BJ92" s="327">
        <v>0</v>
      </c>
      <c r="BK92" s="325">
        <v>0</v>
      </c>
      <c r="BL92" s="293">
        <v>0</v>
      </c>
      <c r="BM92" s="327">
        <f t="shared" si="34"/>
        <v>0</v>
      </c>
      <c r="BN92" s="327">
        <v>0</v>
      </c>
      <c r="BO92" s="327">
        <v>0</v>
      </c>
      <c r="BP92" s="325">
        <v>0</v>
      </c>
      <c r="BQ92" s="325">
        <v>0</v>
      </c>
      <c r="BR92" s="327">
        <f t="shared" si="35"/>
        <v>0</v>
      </c>
      <c r="BS92" s="327">
        <v>0</v>
      </c>
      <c r="BT92" s="327">
        <v>0</v>
      </c>
      <c r="BU92" s="325">
        <v>0</v>
      </c>
      <c r="BV92" s="325">
        <v>0</v>
      </c>
      <c r="BW92" s="327">
        <f t="shared" si="86"/>
        <v>0</v>
      </c>
      <c r="BX92" s="327">
        <f t="shared" si="87"/>
        <v>0</v>
      </c>
      <c r="BY92" s="327">
        <f t="shared" si="88"/>
        <v>0</v>
      </c>
      <c r="BZ92" s="327">
        <f t="shared" si="89"/>
        <v>0</v>
      </c>
      <c r="CA92" s="327">
        <f t="shared" si="90"/>
        <v>0</v>
      </c>
      <c r="CB92" s="327">
        <f t="shared" si="91"/>
        <v>0</v>
      </c>
      <c r="CC92" s="327">
        <f t="shared" si="92"/>
        <v>0</v>
      </c>
      <c r="CD92" s="327">
        <f t="shared" si="93"/>
        <v>0</v>
      </c>
      <c r="CE92" s="327">
        <f t="shared" si="94"/>
        <v>0</v>
      </c>
      <c r="CF92" s="327">
        <f t="shared" si="95"/>
        <v>0</v>
      </c>
      <c r="CG92" s="327"/>
    </row>
    <row r="93" spans="1:85" s="328" customFormat="1" ht="69.599999999999994" customHeight="1">
      <c r="A93" s="296" t="s">
        <v>561</v>
      </c>
      <c r="B93" s="329" t="s">
        <v>1048</v>
      </c>
      <c r="C93" s="330" t="s">
        <v>1080</v>
      </c>
      <c r="D93" s="325" t="s">
        <v>762</v>
      </c>
      <c r="E93" s="326">
        <v>2019</v>
      </c>
      <c r="F93" s="325">
        <v>2020</v>
      </c>
      <c r="G93" s="325" t="s">
        <v>589</v>
      </c>
      <c r="H93" s="327" t="s">
        <v>589</v>
      </c>
      <c r="I93" s="327" t="s">
        <v>589</v>
      </c>
      <c r="J93" s="327" t="s">
        <v>589</v>
      </c>
      <c r="K93" s="327" t="s">
        <v>589</v>
      </c>
      <c r="L93" s="327" t="s">
        <v>589</v>
      </c>
      <c r="M93" s="327" t="s">
        <v>589</v>
      </c>
      <c r="N93" s="327">
        <v>0</v>
      </c>
      <c r="O93" s="327">
        <v>0</v>
      </c>
      <c r="P93" s="327">
        <v>0</v>
      </c>
      <c r="Q93" s="327">
        <v>3.5999999999999996</v>
      </c>
      <c r="R93" s="327">
        <v>0</v>
      </c>
      <c r="S93" s="325">
        <f t="shared" si="97"/>
        <v>3.5999999999999996</v>
      </c>
      <c r="T93" s="325">
        <f t="shared" si="98"/>
        <v>3.5999999999999996</v>
      </c>
      <c r="U93" s="325">
        <f t="shared" si="98"/>
        <v>3.5999999999999996</v>
      </c>
      <c r="V93" s="293">
        <v>0</v>
      </c>
      <c r="W93" s="325">
        <v>0</v>
      </c>
      <c r="X93" s="325">
        <v>0</v>
      </c>
      <c r="Y93" s="327">
        <v>0</v>
      </c>
      <c r="Z93" s="327">
        <v>0</v>
      </c>
      <c r="AA93" s="327">
        <v>0</v>
      </c>
      <c r="AB93" s="327">
        <v>0</v>
      </c>
      <c r="AC93" s="327">
        <v>0</v>
      </c>
      <c r="AD93" s="327">
        <f t="shared" si="85"/>
        <v>0</v>
      </c>
      <c r="AE93" s="327">
        <v>0</v>
      </c>
      <c r="AF93" s="327">
        <v>0</v>
      </c>
      <c r="AG93" s="325">
        <v>0</v>
      </c>
      <c r="AH93" s="325">
        <v>0</v>
      </c>
      <c r="AI93" s="327">
        <v>0</v>
      </c>
      <c r="AJ93" s="327">
        <v>0</v>
      </c>
      <c r="AK93" s="327">
        <v>0</v>
      </c>
      <c r="AL93" s="327">
        <v>0</v>
      </c>
      <c r="AM93" s="327">
        <v>0</v>
      </c>
      <c r="AN93" s="327">
        <f t="shared" si="31"/>
        <v>0</v>
      </c>
      <c r="AO93" s="327">
        <v>0</v>
      </c>
      <c r="AP93" s="327">
        <v>0</v>
      </c>
      <c r="AQ93" s="325">
        <v>0</v>
      </c>
      <c r="AR93" s="293">
        <v>0</v>
      </c>
      <c r="AS93" s="327">
        <v>0</v>
      </c>
      <c r="AT93" s="327">
        <v>0</v>
      </c>
      <c r="AU93" s="327">
        <v>0</v>
      </c>
      <c r="AV93" s="327">
        <v>0</v>
      </c>
      <c r="AW93" s="327">
        <v>0</v>
      </c>
      <c r="AX93" s="327">
        <f t="shared" si="32"/>
        <v>0</v>
      </c>
      <c r="AY93" s="327">
        <v>0</v>
      </c>
      <c r="AZ93" s="327">
        <v>0</v>
      </c>
      <c r="BA93" s="325">
        <v>0</v>
      </c>
      <c r="BB93" s="293">
        <v>0</v>
      </c>
      <c r="BC93" s="327">
        <v>0</v>
      </c>
      <c r="BD93" s="327">
        <v>0</v>
      </c>
      <c r="BE93" s="327">
        <v>0</v>
      </c>
      <c r="BF93" s="327">
        <v>0</v>
      </c>
      <c r="BG93" s="327">
        <v>0</v>
      </c>
      <c r="BH93" s="327">
        <f t="shared" si="33"/>
        <v>0</v>
      </c>
      <c r="BI93" s="327">
        <v>0</v>
      </c>
      <c r="BJ93" s="327">
        <v>0</v>
      </c>
      <c r="BK93" s="325">
        <v>0</v>
      </c>
      <c r="BL93" s="293">
        <v>0</v>
      </c>
      <c r="BM93" s="327">
        <f t="shared" si="34"/>
        <v>0</v>
      </c>
      <c r="BN93" s="327">
        <v>0</v>
      </c>
      <c r="BO93" s="327">
        <v>0</v>
      </c>
      <c r="BP93" s="325">
        <v>0</v>
      </c>
      <c r="BQ93" s="325">
        <v>0</v>
      </c>
      <c r="BR93" s="327">
        <f t="shared" si="35"/>
        <v>0</v>
      </c>
      <c r="BS93" s="327">
        <v>0</v>
      </c>
      <c r="BT93" s="327">
        <v>0</v>
      </c>
      <c r="BU93" s="325">
        <v>0</v>
      </c>
      <c r="BV93" s="325">
        <v>0</v>
      </c>
      <c r="BW93" s="327">
        <f t="shared" si="86"/>
        <v>0</v>
      </c>
      <c r="BX93" s="327">
        <f t="shared" si="87"/>
        <v>0</v>
      </c>
      <c r="BY93" s="327">
        <f t="shared" si="88"/>
        <v>0</v>
      </c>
      <c r="BZ93" s="327">
        <f t="shared" si="89"/>
        <v>0</v>
      </c>
      <c r="CA93" s="327">
        <f t="shared" si="90"/>
        <v>0</v>
      </c>
      <c r="CB93" s="327">
        <f t="shared" si="91"/>
        <v>0</v>
      </c>
      <c r="CC93" s="327">
        <f t="shared" si="92"/>
        <v>0</v>
      </c>
      <c r="CD93" s="327">
        <f t="shared" si="93"/>
        <v>0</v>
      </c>
      <c r="CE93" s="327">
        <f t="shared" si="94"/>
        <v>0</v>
      </c>
      <c r="CF93" s="327">
        <f t="shared" si="95"/>
        <v>0</v>
      </c>
      <c r="CG93" s="327"/>
    </row>
    <row r="94" spans="1:85" s="328" customFormat="1" ht="69.599999999999994" customHeight="1">
      <c r="A94" s="296" t="s">
        <v>561</v>
      </c>
      <c r="B94" s="329" t="s">
        <v>1049</v>
      </c>
      <c r="C94" s="330" t="s">
        <v>1081</v>
      </c>
      <c r="D94" s="325" t="s">
        <v>762</v>
      </c>
      <c r="E94" s="326">
        <v>2019</v>
      </c>
      <c r="F94" s="325">
        <v>2020</v>
      </c>
      <c r="G94" s="325" t="s">
        <v>589</v>
      </c>
      <c r="H94" s="327" t="s">
        <v>589</v>
      </c>
      <c r="I94" s="327" t="s">
        <v>589</v>
      </c>
      <c r="J94" s="327" t="s">
        <v>589</v>
      </c>
      <c r="K94" s="327" t="s">
        <v>589</v>
      </c>
      <c r="L94" s="327" t="s">
        <v>589</v>
      </c>
      <c r="M94" s="327" t="s">
        <v>589</v>
      </c>
      <c r="N94" s="327">
        <v>0</v>
      </c>
      <c r="O94" s="327">
        <v>0</v>
      </c>
      <c r="P94" s="327">
        <v>0</v>
      </c>
      <c r="Q94" s="327">
        <v>3.5999999999999996</v>
      </c>
      <c r="R94" s="327">
        <v>0</v>
      </c>
      <c r="S94" s="325">
        <f t="shared" si="97"/>
        <v>3.5999999999999996</v>
      </c>
      <c r="T94" s="325">
        <f t="shared" si="98"/>
        <v>3.5999999999999996</v>
      </c>
      <c r="U94" s="325">
        <f t="shared" si="98"/>
        <v>3.5999999999999996</v>
      </c>
      <c r="V94" s="293">
        <v>0</v>
      </c>
      <c r="W94" s="325">
        <v>0</v>
      </c>
      <c r="X94" s="325">
        <v>0</v>
      </c>
      <c r="Y94" s="327">
        <v>0</v>
      </c>
      <c r="Z94" s="327">
        <v>0</v>
      </c>
      <c r="AA94" s="327">
        <v>0</v>
      </c>
      <c r="AB94" s="327">
        <v>0</v>
      </c>
      <c r="AC94" s="327">
        <v>0</v>
      </c>
      <c r="AD94" s="327">
        <f t="shared" si="85"/>
        <v>0</v>
      </c>
      <c r="AE94" s="327">
        <v>0</v>
      </c>
      <c r="AF94" s="327">
        <v>0</v>
      </c>
      <c r="AG94" s="325">
        <v>0</v>
      </c>
      <c r="AH94" s="325">
        <v>0</v>
      </c>
      <c r="AI94" s="327">
        <v>0</v>
      </c>
      <c r="AJ94" s="327">
        <v>0</v>
      </c>
      <c r="AK94" s="327">
        <v>0</v>
      </c>
      <c r="AL94" s="327">
        <v>0</v>
      </c>
      <c r="AM94" s="327">
        <v>0</v>
      </c>
      <c r="AN94" s="327">
        <f t="shared" si="31"/>
        <v>0</v>
      </c>
      <c r="AO94" s="327">
        <v>0</v>
      </c>
      <c r="AP94" s="327">
        <v>0</v>
      </c>
      <c r="AQ94" s="325">
        <v>0</v>
      </c>
      <c r="AR94" s="293">
        <v>0</v>
      </c>
      <c r="AS94" s="327">
        <v>0</v>
      </c>
      <c r="AT94" s="327">
        <v>0</v>
      </c>
      <c r="AU94" s="327">
        <v>0</v>
      </c>
      <c r="AV94" s="327">
        <v>0</v>
      </c>
      <c r="AW94" s="327">
        <v>0</v>
      </c>
      <c r="AX94" s="327">
        <f t="shared" si="32"/>
        <v>0</v>
      </c>
      <c r="AY94" s="327">
        <v>0</v>
      </c>
      <c r="AZ94" s="327">
        <v>0</v>
      </c>
      <c r="BA94" s="325">
        <v>0</v>
      </c>
      <c r="BB94" s="293">
        <v>0</v>
      </c>
      <c r="BC94" s="327">
        <v>0</v>
      </c>
      <c r="BD94" s="327">
        <v>0</v>
      </c>
      <c r="BE94" s="327">
        <v>0</v>
      </c>
      <c r="BF94" s="327">
        <v>0</v>
      </c>
      <c r="BG94" s="327">
        <v>0</v>
      </c>
      <c r="BH94" s="327">
        <f t="shared" si="33"/>
        <v>0</v>
      </c>
      <c r="BI94" s="327">
        <v>0</v>
      </c>
      <c r="BJ94" s="327">
        <v>0</v>
      </c>
      <c r="BK94" s="325">
        <v>0</v>
      </c>
      <c r="BL94" s="293">
        <v>0</v>
      </c>
      <c r="BM94" s="327">
        <f t="shared" si="34"/>
        <v>0</v>
      </c>
      <c r="BN94" s="327">
        <v>0</v>
      </c>
      <c r="BO94" s="327">
        <v>0</v>
      </c>
      <c r="BP94" s="325">
        <v>0</v>
      </c>
      <c r="BQ94" s="325">
        <v>0</v>
      </c>
      <c r="BR94" s="327">
        <f t="shared" si="35"/>
        <v>0</v>
      </c>
      <c r="BS94" s="327">
        <v>0</v>
      </c>
      <c r="BT94" s="327">
        <v>0</v>
      </c>
      <c r="BU94" s="325">
        <v>0</v>
      </c>
      <c r="BV94" s="325">
        <v>0</v>
      </c>
      <c r="BW94" s="327">
        <f t="shared" si="86"/>
        <v>0</v>
      </c>
      <c r="BX94" s="327">
        <f t="shared" si="87"/>
        <v>0</v>
      </c>
      <c r="BY94" s="327">
        <f t="shared" si="88"/>
        <v>0</v>
      </c>
      <c r="BZ94" s="327">
        <f t="shared" si="89"/>
        <v>0</v>
      </c>
      <c r="CA94" s="327">
        <f t="shared" si="90"/>
        <v>0</v>
      </c>
      <c r="CB94" s="327">
        <f t="shared" si="91"/>
        <v>0</v>
      </c>
      <c r="CC94" s="327">
        <f t="shared" si="92"/>
        <v>0</v>
      </c>
      <c r="CD94" s="327">
        <f t="shared" si="93"/>
        <v>0</v>
      </c>
      <c r="CE94" s="327">
        <f t="shared" si="94"/>
        <v>0</v>
      </c>
      <c r="CF94" s="327">
        <f t="shared" si="95"/>
        <v>0</v>
      </c>
      <c r="CG94" s="327"/>
    </row>
    <row r="95" spans="1:85" s="328" customFormat="1" ht="69.599999999999994" customHeight="1">
      <c r="A95" s="296" t="s">
        <v>561</v>
      </c>
      <c r="B95" s="329" t="s">
        <v>1050</v>
      </c>
      <c r="C95" s="330" t="s">
        <v>1082</v>
      </c>
      <c r="D95" s="325" t="s">
        <v>762</v>
      </c>
      <c r="E95" s="326">
        <v>2019</v>
      </c>
      <c r="F95" s="325">
        <v>2020</v>
      </c>
      <c r="G95" s="325" t="s">
        <v>589</v>
      </c>
      <c r="H95" s="327" t="s">
        <v>589</v>
      </c>
      <c r="I95" s="327" t="s">
        <v>589</v>
      </c>
      <c r="J95" s="327" t="s">
        <v>589</v>
      </c>
      <c r="K95" s="327" t="s">
        <v>589</v>
      </c>
      <c r="L95" s="327" t="s">
        <v>589</v>
      </c>
      <c r="M95" s="327" t="s">
        <v>589</v>
      </c>
      <c r="N95" s="327">
        <v>0</v>
      </c>
      <c r="O95" s="327">
        <v>0</v>
      </c>
      <c r="P95" s="327">
        <v>0</v>
      </c>
      <c r="Q95" s="327">
        <v>3.5999999999999996</v>
      </c>
      <c r="R95" s="327">
        <v>0</v>
      </c>
      <c r="S95" s="325">
        <f t="shared" si="97"/>
        <v>3.5999999999999996</v>
      </c>
      <c r="T95" s="325">
        <f t="shared" si="98"/>
        <v>3.5999999999999996</v>
      </c>
      <c r="U95" s="325">
        <f t="shared" si="98"/>
        <v>3.5999999999999996</v>
      </c>
      <c r="V95" s="293">
        <v>0</v>
      </c>
      <c r="W95" s="325">
        <v>0</v>
      </c>
      <c r="X95" s="325">
        <v>0</v>
      </c>
      <c r="Y95" s="327">
        <v>0</v>
      </c>
      <c r="Z95" s="327">
        <v>0</v>
      </c>
      <c r="AA95" s="327">
        <v>0</v>
      </c>
      <c r="AB95" s="327">
        <v>0</v>
      </c>
      <c r="AC95" s="327">
        <v>0</v>
      </c>
      <c r="AD95" s="327">
        <f t="shared" si="85"/>
        <v>0</v>
      </c>
      <c r="AE95" s="327">
        <v>0</v>
      </c>
      <c r="AF95" s="327">
        <v>0</v>
      </c>
      <c r="AG95" s="325">
        <v>0</v>
      </c>
      <c r="AH95" s="325">
        <v>0</v>
      </c>
      <c r="AI95" s="327">
        <v>0</v>
      </c>
      <c r="AJ95" s="327">
        <v>0</v>
      </c>
      <c r="AK95" s="327">
        <v>0</v>
      </c>
      <c r="AL95" s="327">
        <v>0</v>
      </c>
      <c r="AM95" s="327">
        <v>0</v>
      </c>
      <c r="AN95" s="327">
        <f t="shared" si="31"/>
        <v>0</v>
      </c>
      <c r="AO95" s="327">
        <v>0</v>
      </c>
      <c r="AP95" s="327">
        <v>0</v>
      </c>
      <c r="AQ95" s="325">
        <v>0</v>
      </c>
      <c r="AR95" s="293">
        <v>0</v>
      </c>
      <c r="AS95" s="327">
        <v>0</v>
      </c>
      <c r="AT95" s="327">
        <v>0</v>
      </c>
      <c r="AU95" s="327">
        <v>0</v>
      </c>
      <c r="AV95" s="327">
        <v>0</v>
      </c>
      <c r="AW95" s="327">
        <v>0</v>
      </c>
      <c r="AX95" s="327">
        <f t="shared" si="32"/>
        <v>0</v>
      </c>
      <c r="AY95" s="327">
        <v>0</v>
      </c>
      <c r="AZ95" s="327">
        <v>0</v>
      </c>
      <c r="BA95" s="325">
        <v>0</v>
      </c>
      <c r="BB95" s="293">
        <v>0</v>
      </c>
      <c r="BC95" s="327">
        <v>0</v>
      </c>
      <c r="BD95" s="327">
        <v>0</v>
      </c>
      <c r="BE95" s="327">
        <v>0</v>
      </c>
      <c r="BF95" s="327">
        <v>0</v>
      </c>
      <c r="BG95" s="327">
        <v>0</v>
      </c>
      <c r="BH95" s="327">
        <f t="shared" si="33"/>
        <v>0</v>
      </c>
      <c r="BI95" s="327">
        <v>0</v>
      </c>
      <c r="BJ95" s="327">
        <v>0</v>
      </c>
      <c r="BK95" s="325">
        <v>0</v>
      </c>
      <c r="BL95" s="293">
        <v>0</v>
      </c>
      <c r="BM95" s="327">
        <f t="shared" si="34"/>
        <v>0</v>
      </c>
      <c r="BN95" s="327">
        <v>0</v>
      </c>
      <c r="BO95" s="327">
        <v>0</v>
      </c>
      <c r="BP95" s="325">
        <v>0</v>
      </c>
      <c r="BQ95" s="325">
        <v>0</v>
      </c>
      <c r="BR95" s="327">
        <f t="shared" si="35"/>
        <v>0</v>
      </c>
      <c r="BS95" s="327">
        <v>0</v>
      </c>
      <c r="BT95" s="327">
        <v>0</v>
      </c>
      <c r="BU95" s="325">
        <v>0</v>
      </c>
      <c r="BV95" s="325">
        <v>0</v>
      </c>
      <c r="BW95" s="327">
        <f t="shared" si="86"/>
        <v>0</v>
      </c>
      <c r="BX95" s="327">
        <f t="shared" si="87"/>
        <v>0</v>
      </c>
      <c r="BY95" s="327">
        <f t="shared" si="88"/>
        <v>0</v>
      </c>
      <c r="BZ95" s="327">
        <f t="shared" si="89"/>
        <v>0</v>
      </c>
      <c r="CA95" s="327">
        <f t="shared" si="90"/>
        <v>0</v>
      </c>
      <c r="CB95" s="327">
        <f t="shared" si="91"/>
        <v>0</v>
      </c>
      <c r="CC95" s="327">
        <f t="shared" si="92"/>
        <v>0</v>
      </c>
      <c r="CD95" s="327">
        <f t="shared" si="93"/>
        <v>0</v>
      </c>
      <c r="CE95" s="327">
        <f t="shared" si="94"/>
        <v>0</v>
      </c>
      <c r="CF95" s="327">
        <f t="shared" si="95"/>
        <v>0</v>
      </c>
      <c r="CG95" s="327"/>
    </row>
    <row r="96" spans="1:85" s="328" customFormat="1" ht="69.599999999999994" customHeight="1">
      <c r="A96" s="296" t="s">
        <v>561</v>
      </c>
      <c r="B96" s="329" t="s">
        <v>1051</v>
      </c>
      <c r="C96" s="330" t="s">
        <v>1083</v>
      </c>
      <c r="D96" s="325" t="s">
        <v>762</v>
      </c>
      <c r="E96" s="326">
        <v>2019</v>
      </c>
      <c r="F96" s="325">
        <v>2020</v>
      </c>
      <c r="G96" s="325" t="s">
        <v>589</v>
      </c>
      <c r="H96" s="327" t="s">
        <v>589</v>
      </c>
      <c r="I96" s="327" t="s">
        <v>589</v>
      </c>
      <c r="J96" s="327" t="s">
        <v>589</v>
      </c>
      <c r="K96" s="327" t="s">
        <v>589</v>
      </c>
      <c r="L96" s="327" t="s">
        <v>589</v>
      </c>
      <c r="M96" s="327" t="s">
        <v>589</v>
      </c>
      <c r="N96" s="327">
        <v>0</v>
      </c>
      <c r="O96" s="327">
        <v>0</v>
      </c>
      <c r="P96" s="327">
        <v>0</v>
      </c>
      <c r="Q96" s="327">
        <v>3.5999999999999996</v>
      </c>
      <c r="R96" s="327">
        <v>0</v>
      </c>
      <c r="S96" s="325">
        <f t="shared" si="97"/>
        <v>3.5999999999999996</v>
      </c>
      <c r="T96" s="325">
        <f t="shared" si="98"/>
        <v>3.5999999999999996</v>
      </c>
      <c r="U96" s="325">
        <f t="shared" si="98"/>
        <v>3.5999999999999996</v>
      </c>
      <c r="V96" s="293">
        <v>0</v>
      </c>
      <c r="W96" s="325">
        <v>0</v>
      </c>
      <c r="X96" s="325">
        <v>0</v>
      </c>
      <c r="Y96" s="327">
        <v>0</v>
      </c>
      <c r="Z96" s="327">
        <v>0</v>
      </c>
      <c r="AA96" s="327">
        <v>0</v>
      </c>
      <c r="AB96" s="327">
        <v>0</v>
      </c>
      <c r="AC96" s="327">
        <v>0</v>
      </c>
      <c r="AD96" s="327">
        <f t="shared" si="85"/>
        <v>0</v>
      </c>
      <c r="AE96" s="327">
        <v>0</v>
      </c>
      <c r="AF96" s="327">
        <v>0</v>
      </c>
      <c r="AG96" s="325">
        <v>0</v>
      </c>
      <c r="AH96" s="325">
        <v>0</v>
      </c>
      <c r="AI96" s="327">
        <v>0</v>
      </c>
      <c r="AJ96" s="327">
        <v>0</v>
      </c>
      <c r="AK96" s="327">
        <v>0</v>
      </c>
      <c r="AL96" s="327">
        <v>0</v>
      </c>
      <c r="AM96" s="327">
        <v>0</v>
      </c>
      <c r="AN96" s="327">
        <f t="shared" si="31"/>
        <v>0</v>
      </c>
      <c r="AO96" s="327">
        <v>0</v>
      </c>
      <c r="AP96" s="327">
        <v>0</v>
      </c>
      <c r="AQ96" s="325">
        <v>0</v>
      </c>
      <c r="AR96" s="293">
        <v>0</v>
      </c>
      <c r="AS96" s="327">
        <v>0</v>
      </c>
      <c r="AT96" s="327">
        <v>0</v>
      </c>
      <c r="AU96" s="327">
        <v>0</v>
      </c>
      <c r="AV96" s="327">
        <v>0</v>
      </c>
      <c r="AW96" s="327">
        <v>0</v>
      </c>
      <c r="AX96" s="327">
        <f t="shared" si="32"/>
        <v>0</v>
      </c>
      <c r="AY96" s="327">
        <v>0</v>
      </c>
      <c r="AZ96" s="327">
        <v>0</v>
      </c>
      <c r="BA96" s="325">
        <v>0</v>
      </c>
      <c r="BB96" s="293">
        <v>0</v>
      </c>
      <c r="BC96" s="327">
        <v>0</v>
      </c>
      <c r="BD96" s="327">
        <v>0</v>
      </c>
      <c r="BE96" s="327">
        <v>0</v>
      </c>
      <c r="BF96" s="327">
        <v>0</v>
      </c>
      <c r="BG96" s="327">
        <v>0</v>
      </c>
      <c r="BH96" s="327">
        <f t="shared" si="33"/>
        <v>0</v>
      </c>
      <c r="BI96" s="327">
        <v>0</v>
      </c>
      <c r="BJ96" s="327">
        <v>0</v>
      </c>
      <c r="BK96" s="325">
        <v>0</v>
      </c>
      <c r="BL96" s="293">
        <v>0</v>
      </c>
      <c r="BM96" s="327">
        <f t="shared" si="34"/>
        <v>0</v>
      </c>
      <c r="BN96" s="327">
        <v>0</v>
      </c>
      <c r="BO96" s="327">
        <v>0</v>
      </c>
      <c r="BP96" s="325">
        <v>0</v>
      </c>
      <c r="BQ96" s="325">
        <v>0</v>
      </c>
      <c r="BR96" s="327">
        <f t="shared" si="35"/>
        <v>0</v>
      </c>
      <c r="BS96" s="327">
        <v>0</v>
      </c>
      <c r="BT96" s="327">
        <v>0</v>
      </c>
      <c r="BU96" s="325">
        <v>0</v>
      </c>
      <c r="BV96" s="325">
        <v>0</v>
      </c>
      <c r="BW96" s="327">
        <f t="shared" si="86"/>
        <v>0</v>
      </c>
      <c r="BX96" s="327">
        <f t="shared" si="87"/>
        <v>0</v>
      </c>
      <c r="BY96" s="327">
        <f t="shared" si="88"/>
        <v>0</v>
      </c>
      <c r="BZ96" s="327">
        <f t="shared" si="89"/>
        <v>0</v>
      </c>
      <c r="CA96" s="327">
        <f t="shared" si="90"/>
        <v>0</v>
      </c>
      <c r="CB96" s="327">
        <f t="shared" si="91"/>
        <v>0</v>
      </c>
      <c r="CC96" s="327">
        <f t="shared" si="92"/>
        <v>0</v>
      </c>
      <c r="CD96" s="327">
        <f t="shared" si="93"/>
        <v>0</v>
      </c>
      <c r="CE96" s="327">
        <f t="shared" si="94"/>
        <v>0</v>
      </c>
      <c r="CF96" s="327">
        <f t="shared" si="95"/>
        <v>0</v>
      </c>
      <c r="CG96" s="327"/>
    </row>
    <row r="97" spans="1:85" s="328" customFormat="1" ht="69.599999999999994" customHeight="1">
      <c r="A97" s="296" t="s">
        <v>561</v>
      </c>
      <c r="B97" s="329" t="s">
        <v>1052</v>
      </c>
      <c r="C97" s="330" t="s">
        <v>1084</v>
      </c>
      <c r="D97" s="325" t="s">
        <v>762</v>
      </c>
      <c r="E97" s="326">
        <v>2019</v>
      </c>
      <c r="F97" s="325">
        <v>2020</v>
      </c>
      <c r="G97" s="325" t="s">
        <v>589</v>
      </c>
      <c r="H97" s="327" t="s">
        <v>589</v>
      </c>
      <c r="I97" s="327" t="s">
        <v>589</v>
      </c>
      <c r="J97" s="327" t="s">
        <v>589</v>
      </c>
      <c r="K97" s="327" t="s">
        <v>589</v>
      </c>
      <c r="L97" s="327" t="s">
        <v>589</v>
      </c>
      <c r="M97" s="327" t="s">
        <v>589</v>
      </c>
      <c r="N97" s="327">
        <v>0</v>
      </c>
      <c r="O97" s="327">
        <v>0</v>
      </c>
      <c r="P97" s="327">
        <v>0</v>
      </c>
      <c r="Q97" s="327">
        <v>3.5999999999999996</v>
      </c>
      <c r="R97" s="327">
        <v>0</v>
      </c>
      <c r="S97" s="325">
        <f t="shared" si="97"/>
        <v>3.5999999999999996</v>
      </c>
      <c r="T97" s="325">
        <f t="shared" si="98"/>
        <v>3.5999999999999996</v>
      </c>
      <c r="U97" s="325">
        <f t="shared" si="98"/>
        <v>3.5999999999999996</v>
      </c>
      <c r="V97" s="293">
        <v>0</v>
      </c>
      <c r="W97" s="325">
        <v>0</v>
      </c>
      <c r="X97" s="325">
        <v>0</v>
      </c>
      <c r="Y97" s="327">
        <v>0</v>
      </c>
      <c r="Z97" s="327">
        <v>0</v>
      </c>
      <c r="AA97" s="327">
        <v>0</v>
      </c>
      <c r="AB97" s="327">
        <v>0</v>
      </c>
      <c r="AC97" s="327">
        <v>0</v>
      </c>
      <c r="AD97" s="327">
        <f t="shared" si="85"/>
        <v>0</v>
      </c>
      <c r="AE97" s="327">
        <v>0</v>
      </c>
      <c r="AF97" s="327">
        <v>0</v>
      </c>
      <c r="AG97" s="325">
        <v>0</v>
      </c>
      <c r="AH97" s="325">
        <v>0</v>
      </c>
      <c r="AI97" s="327">
        <v>0</v>
      </c>
      <c r="AJ97" s="327">
        <v>0</v>
      </c>
      <c r="AK97" s="327">
        <v>0</v>
      </c>
      <c r="AL97" s="327">
        <v>0</v>
      </c>
      <c r="AM97" s="327">
        <v>0</v>
      </c>
      <c r="AN97" s="327">
        <f t="shared" si="31"/>
        <v>0</v>
      </c>
      <c r="AO97" s="327">
        <v>0</v>
      </c>
      <c r="AP97" s="327">
        <v>0</v>
      </c>
      <c r="AQ97" s="325">
        <v>0</v>
      </c>
      <c r="AR97" s="293">
        <v>0</v>
      </c>
      <c r="AS97" s="327">
        <v>0</v>
      </c>
      <c r="AT97" s="327">
        <v>0</v>
      </c>
      <c r="AU97" s="327">
        <v>0</v>
      </c>
      <c r="AV97" s="327">
        <v>0</v>
      </c>
      <c r="AW97" s="327">
        <v>0</v>
      </c>
      <c r="AX97" s="327">
        <f t="shared" si="32"/>
        <v>0</v>
      </c>
      <c r="AY97" s="327">
        <v>0</v>
      </c>
      <c r="AZ97" s="327">
        <v>0</v>
      </c>
      <c r="BA97" s="325">
        <v>0</v>
      </c>
      <c r="BB97" s="293">
        <v>0</v>
      </c>
      <c r="BC97" s="327">
        <v>0</v>
      </c>
      <c r="BD97" s="327">
        <v>0</v>
      </c>
      <c r="BE97" s="327">
        <v>0</v>
      </c>
      <c r="BF97" s="327">
        <v>0</v>
      </c>
      <c r="BG97" s="327">
        <v>0</v>
      </c>
      <c r="BH97" s="327">
        <f t="shared" si="33"/>
        <v>0</v>
      </c>
      <c r="BI97" s="327">
        <v>0</v>
      </c>
      <c r="BJ97" s="327">
        <v>0</v>
      </c>
      <c r="BK97" s="325">
        <v>0</v>
      </c>
      <c r="BL97" s="293">
        <v>0</v>
      </c>
      <c r="BM97" s="327">
        <f t="shared" si="34"/>
        <v>0</v>
      </c>
      <c r="BN97" s="327">
        <v>0</v>
      </c>
      <c r="BO97" s="327">
        <v>0</v>
      </c>
      <c r="BP97" s="325">
        <v>0</v>
      </c>
      <c r="BQ97" s="325">
        <v>0</v>
      </c>
      <c r="BR97" s="327">
        <f t="shared" si="35"/>
        <v>0</v>
      </c>
      <c r="BS97" s="327">
        <v>0</v>
      </c>
      <c r="BT97" s="327">
        <v>0</v>
      </c>
      <c r="BU97" s="325">
        <v>0</v>
      </c>
      <c r="BV97" s="325">
        <v>0</v>
      </c>
      <c r="BW97" s="327">
        <f t="shared" si="86"/>
        <v>0</v>
      </c>
      <c r="BX97" s="327">
        <f t="shared" si="87"/>
        <v>0</v>
      </c>
      <c r="BY97" s="327">
        <f t="shared" si="88"/>
        <v>0</v>
      </c>
      <c r="BZ97" s="327">
        <f t="shared" si="89"/>
        <v>0</v>
      </c>
      <c r="CA97" s="327">
        <f t="shared" si="90"/>
        <v>0</v>
      </c>
      <c r="CB97" s="327">
        <f t="shared" si="91"/>
        <v>0</v>
      </c>
      <c r="CC97" s="327">
        <f t="shared" si="92"/>
        <v>0</v>
      </c>
      <c r="CD97" s="327">
        <f t="shared" si="93"/>
        <v>0</v>
      </c>
      <c r="CE97" s="327">
        <f t="shared" si="94"/>
        <v>0</v>
      </c>
      <c r="CF97" s="327">
        <f t="shared" si="95"/>
        <v>0</v>
      </c>
      <c r="CG97" s="327"/>
    </row>
    <row r="98" spans="1:85" s="328" customFormat="1" ht="69.599999999999994" customHeight="1">
      <c r="A98" s="296" t="s">
        <v>561</v>
      </c>
      <c r="B98" s="329" t="s">
        <v>1053</v>
      </c>
      <c r="C98" s="330" t="s">
        <v>1085</v>
      </c>
      <c r="D98" s="325" t="s">
        <v>762</v>
      </c>
      <c r="E98" s="326">
        <v>2019</v>
      </c>
      <c r="F98" s="325">
        <v>2020</v>
      </c>
      <c r="G98" s="325" t="s">
        <v>589</v>
      </c>
      <c r="H98" s="327" t="s">
        <v>589</v>
      </c>
      <c r="I98" s="327" t="s">
        <v>589</v>
      </c>
      <c r="J98" s="327" t="s">
        <v>589</v>
      </c>
      <c r="K98" s="327" t="s">
        <v>589</v>
      </c>
      <c r="L98" s="327" t="s">
        <v>589</v>
      </c>
      <c r="M98" s="327" t="s">
        <v>589</v>
      </c>
      <c r="N98" s="327">
        <v>0</v>
      </c>
      <c r="O98" s="327">
        <v>0</v>
      </c>
      <c r="P98" s="327">
        <v>0</v>
      </c>
      <c r="Q98" s="327">
        <v>3.5999999999999996</v>
      </c>
      <c r="R98" s="327">
        <v>0</v>
      </c>
      <c r="S98" s="325">
        <f t="shared" si="97"/>
        <v>3.5999999999999996</v>
      </c>
      <c r="T98" s="325">
        <f t="shared" si="98"/>
        <v>3.5999999999999996</v>
      </c>
      <c r="U98" s="325">
        <f t="shared" si="98"/>
        <v>3.5999999999999996</v>
      </c>
      <c r="V98" s="293">
        <v>0</v>
      </c>
      <c r="W98" s="325">
        <v>0</v>
      </c>
      <c r="X98" s="325">
        <v>0</v>
      </c>
      <c r="Y98" s="327">
        <v>0</v>
      </c>
      <c r="Z98" s="327">
        <v>0</v>
      </c>
      <c r="AA98" s="327">
        <v>0</v>
      </c>
      <c r="AB98" s="327">
        <v>0</v>
      </c>
      <c r="AC98" s="327">
        <v>0</v>
      </c>
      <c r="AD98" s="327">
        <f t="shared" si="85"/>
        <v>0</v>
      </c>
      <c r="AE98" s="327">
        <v>0</v>
      </c>
      <c r="AF98" s="327">
        <v>0</v>
      </c>
      <c r="AG98" s="325">
        <v>0</v>
      </c>
      <c r="AH98" s="325">
        <v>0</v>
      </c>
      <c r="AI98" s="327">
        <v>0</v>
      </c>
      <c r="AJ98" s="327">
        <v>0</v>
      </c>
      <c r="AK98" s="327">
        <v>0</v>
      </c>
      <c r="AL98" s="327">
        <v>0</v>
      </c>
      <c r="AM98" s="327">
        <v>0</v>
      </c>
      <c r="AN98" s="327">
        <f t="shared" si="31"/>
        <v>0</v>
      </c>
      <c r="AO98" s="327">
        <v>0</v>
      </c>
      <c r="AP98" s="327">
        <v>0</v>
      </c>
      <c r="AQ98" s="325">
        <v>0</v>
      </c>
      <c r="AR98" s="293">
        <v>0</v>
      </c>
      <c r="AS98" s="327">
        <v>0</v>
      </c>
      <c r="AT98" s="327">
        <v>0</v>
      </c>
      <c r="AU98" s="327">
        <v>0</v>
      </c>
      <c r="AV98" s="327">
        <v>0</v>
      </c>
      <c r="AW98" s="327">
        <v>0</v>
      </c>
      <c r="AX98" s="327">
        <f t="shared" si="32"/>
        <v>0</v>
      </c>
      <c r="AY98" s="327">
        <v>0</v>
      </c>
      <c r="AZ98" s="327">
        <v>0</v>
      </c>
      <c r="BA98" s="325">
        <v>0</v>
      </c>
      <c r="BB98" s="293">
        <v>0</v>
      </c>
      <c r="BC98" s="327">
        <v>0</v>
      </c>
      <c r="BD98" s="327">
        <v>0</v>
      </c>
      <c r="BE98" s="327">
        <v>0</v>
      </c>
      <c r="BF98" s="327">
        <v>0</v>
      </c>
      <c r="BG98" s="327">
        <v>0</v>
      </c>
      <c r="BH98" s="327">
        <f t="shared" si="33"/>
        <v>0</v>
      </c>
      <c r="BI98" s="327">
        <v>0</v>
      </c>
      <c r="BJ98" s="327">
        <v>0</v>
      </c>
      <c r="BK98" s="325">
        <v>0</v>
      </c>
      <c r="BL98" s="293">
        <v>0</v>
      </c>
      <c r="BM98" s="327">
        <f t="shared" si="34"/>
        <v>0</v>
      </c>
      <c r="BN98" s="327">
        <v>0</v>
      </c>
      <c r="BO98" s="327">
        <v>0</v>
      </c>
      <c r="BP98" s="325">
        <v>0</v>
      </c>
      <c r="BQ98" s="325">
        <v>0</v>
      </c>
      <c r="BR98" s="327">
        <f t="shared" si="35"/>
        <v>0</v>
      </c>
      <c r="BS98" s="327">
        <v>0</v>
      </c>
      <c r="BT98" s="327">
        <v>0</v>
      </c>
      <c r="BU98" s="325">
        <v>0</v>
      </c>
      <c r="BV98" s="325">
        <v>0</v>
      </c>
      <c r="BW98" s="327">
        <f t="shared" si="86"/>
        <v>0</v>
      </c>
      <c r="BX98" s="327">
        <f t="shared" si="87"/>
        <v>0</v>
      </c>
      <c r="BY98" s="327">
        <f t="shared" si="88"/>
        <v>0</v>
      </c>
      <c r="BZ98" s="327">
        <f t="shared" si="89"/>
        <v>0</v>
      </c>
      <c r="CA98" s="327">
        <f t="shared" si="90"/>
        <v>0</v>
      </c>
      <c r="CB98" s="327">
        <f t="shared" si="91"/>
        <v>0</v>
      </c>
      <c r="CC98" s="327">
        <f t="shared" si="92"/>
        <v>0</v>
      </c>
      <c r="CD98" s="327">
        <f t="shared" si="93"/>
        <v>0</v>
      </c>
      <c r="CE98" s="327">
        <f t="shared" si="94"/>
        <v>0</v>
      </c>
      <c r="CF98" s="327">
        <f t="shared" si="95"/>
        <v>0</v>
      </c>
      <c r="CG98" s="327"/>
    </row>
    <row r="99" spans="1:85" s="328" customFormat="1" ht="69.599999999999994" customHeight="1">
      <c r="A99" s="296" t="s">
        <v>561</v>
      </c>
      <c r="B99" s="329" t="s">
        <v>1054</v>
      </c>
      <c r="C99" s="330" t="s">
        <v>1086</v>
      </c>
      <c r="D99" s="325" t="s">
        <v>762</v>
      </c>
      <c r="E99" s="326">
        <v>2019</v>
      </c>
      <c r="F99" s="325">
        <v>2020</v>
      </c>
      <c r="G99" s="325" t="s">
        <v>589</v>
      </c>
      <c r="H99" s="327" t="s">
        <v>589</v>
      </c>
      <c r="I99" s="327" t="s">
        <v>589</v>
      </c>
      <c r="J99" s="327" t="s">
        <v>589</v>
      </c>
      <c r="K99" s="327" t="s">
        <v>589</v>
      </c>
      <c r="L99" s="327" t="s">
        <v>589</v>
      </c>
      <c r="M99" s="327" t="s">
        <v>589</v>
      </c>
      <c r="N99" s="327">
        <v>0</v>
      </c>
      <c r="O99" s="327">
        <v>0</v>
      </c>
      <c r="P99" s="327">
        <v>0</v>
      </c>
      <c r="Q99" s="327">
        <v>3.5999999999999996</v>
      </c>
      <c r="R99" s="327">
        <v>0</v>
      </c>
      <c r="S99" s="325">
        <f t="shared" si="97"/>
        <v>3.5999999999999996</v>
      </c>
      <c r="T99" s="325">
        <f t="shared" si="98"/>
        <v>3.5999999999999996</v>
      </c>
      <c r="U99" s="325">
        <f t="shared" si="98"/>
        <v>3.5999999999999996</v>
      </c>
      <c r="V99" s="293">
        <v>0</v>
      </c>
      <c r="W99" s="325">
        <v>0</v>
      </c>
      <c r="X99" s="325">
        <v>0</v>
      </c>
      <c r="Y99" s="327">
        <v>0</v>
      </c>
      <c r="Z99" s="327">
        <v>0</v>
      </c>
      <c r="AA99" s="327">
        <v>0</v>
      </c>
      <c r="AB99" s="327">
        <v>0</v>
      </c>
      <c r="AC99" s="327">
        <v>0</v>
      </c>
      <c r="AD99" s="327">
        <f t="shared" si="85"/>
        <v>0</v>
      </c>
      <c r="AE99" s="327">
        <v>0</v>
      </c>
      <c r="AF99" s="327">
        <v>0</v>
      </c>
      <c r="AG99" s="325">
        <v>0</v>
      </c>
      <c r="AH99" s="325">
        <v>0</v>
      </c>
      <c r="AI99" s="327">
        <v>0</v>
      </c>
      <c r="AJ99" s="327">
        <v>0</v>
      </c>
      <c r="AK99" s="327">
        <v>0</v>
      </c>
      <c r="AL99" s="327">
        <v>0</v>
      </c>
      <c r="AM99" s="327">
        <v>0</v>
      </c>
      <c r="AN99" s="327">
        <f t="shared" si="31"/>
        <v>0</v>
      </c>
      <c r="AO99" s="327">
        <v>0</v>
      </c>
      <c r="AP99" s="327">
        <v>0</v>
      </c>
      <c r="AQ99" s="325">
        <v>0</v>
      </c>
      <c r="AR99" s="293">
        <v>0</v>
      </c>
      <c r="AS99" s="327">
        <v>0</v>
      </c>
      <c r="AT99" s="327">
        <v>0</v>
      </c>
      <c r="AU99" s="327">
        <v>0</v>
      </c>
      <c r="AV99" s="327">
        <v>0</v>
      </c>
      <c r="AW99" s="327">
        <v>0</v>
      </c>
      <c r="AX99" s="327">
        <f t="shared" si="32"/>
        <v>0</v>
      </c>
      <c r="AY99" s="327">
        <v>0</v>
      </c>
      <c r="AZ99" s="327">
        <v>0</v>
      </c>
      <c r="BA99" s="325">
        <v>0</v>
      </c>
      <c r="BB99" s="293">
        <v>0</v>
      </c>
      <c r="BC99" s="327">
        <v>0</v>
      </c>
      <c r="BD99" s="327">
        <v>0</v>
      </c>
      <c r="BE99" s="327">
        <v>0</v>
      </c>
      <c r="BF99" s="327">
        <v>0</v>
      </c>
      <c r="BG99" s="327">
        <v>0</v>
      </c>
      <c r="BH99" s="327">
        <f t="shared" si="33"/>
        <v>0</v>
      </c>
      <c r="BI99" s="327">
        <v>0</v>
      </c>
      <c r="BJ99" s="327">
        <v>0</v>
      </c>
      <c r="BK99" s="325">
        <v>0</v>
      </c>
      <c r="BL99" s="293">
        <v>0</v>
      </c>
      <c r="BM99" s="327">
        <f t="shared" si="34"/>
        <v>0</v>
      </c>
      <c r="BN99" s="327">
        <v>0</v>
      </c>
      <c r="BO99" s="327">
        <v>0</v>
      </c>
      <c r="BP99" s="325">
        <v>0</v>
      </c>
      <c r="BQ99" s="325">
        <v>0</v>
      </c>
      <c r="BR99" s="327">
        <f t="shared" si="35"/>
        <v>0</v>
      </c>
      <c r="BS99" s="327">
        <v>0</v>
      </c>
      <c r="BT99" s="327">
        <v>0</v>
      </c>
      <c r="BU99" s="325">
        <v>0</v>
      </c>
      <c r="BV99" s="325">
        <v>0</v>
      </c>
      <c r="BW99" s="327">
        <f t="shared" si="86"/>
        <v>0</v>
      </c>
      <c r="BX99" s="327">
        <f t="shared" si="87"/>
        <v>0</v>
      </c>
      <c r="BY99" s="327">
        <f t="shared" si="88"/>
        <v>0</v>
      </c>
      <c r="BZ99" s="327">
        <f t="shared" si="89"/>
        <v>0</v>
      </c>
      <c r="CA99" s="327">
        <f t="shared" si="90"/>
        <v>0</v>
      </c>
      <c r="CB99" s="327">
        <f t="shared" si="91"/>
        <v>0</v>
      </c>
      <c r="CC99" s="327">
        <f t="shared" si="92"/>
        <v>0</v>
      </c>
      <c r="CD99" s="327">
        <f t="shared" si="93"/>
        <v>0</v>
      </c>
      <c r="CE99" s="327">
        <f t="shared" si="94"/>
        <v>0</v>
      </c>
      <c r="CF99" s="327">
        <f t="shared" si="95"/>
        <v>0</v>
      </c>
      <c r="CG99" s="327"/>
    </row>
    <row r="100" spans="1:85" s="328" customFormat="1" ht="69.599999999999994" customHeight="1">
      <c r="A100" s="296" t="s">
        <v>561</v>
      </c>
      <c r="B100" s="329" t="s">
        <v>1055</v>
      </c>
      <c r="C100" s="330" t="s">
        <v>1087</v>
      </c>
      <c r="D100" s="325" t="s">
        <v>762</v>
      </c>
      <c r="E100" s="326">
        <v>2019</v>
      </c>
      <c r="F100" s="325">
        <v>2020</v>
      </c>
      <c r="G100" s="325" t="s">
        <v>589</v>
      </c>
      <c r="H100" s="327" t="s">
        <v>589</v>
      </c>
      <c r="I100" s="327" t="s">
        <v>589</v>
      </c>
      <c r="J100" s="327" t="s">
        <v>589</v>
      </c>
      <c r="K100" s="327" t="s">
        <v>589</v>
      </c>
      <c r="L100" s="327" t="s">
        <v>589</v>
      </c>
      <c r="M100" s="327" t="s">
        <v>589</v>
      </c>
      <c r="N100" s="327">
        <v>0</v>
      </c>
      <c r="O100" s="327">
        <v>0</v>
      </c>
      <c r="P100" s="327">
        <v>0</v>
      </c>
      <c r="Q100" s="327">
        <v>3.5999999999999996</v>
      </c>
      <c r="R100" s="327">
        <v>0</v>
      </c>
      <c r="S100" s="325">
        <f t="shared" si="97"/>
        <v>3.5999999999999996</v>
      </c>
      <c r="T100" s="325">
        <f t="shared" si="98"/>
        <v>3.5999999999999996</v>
      </c>
      <c r="U100" s="325">
        <f t="shared" si="98"/>
        <v>3.5999999999999996</v>
      </c>
      <c r="V100" s="293">
        <v>0</v>
      </c>
      <c r="W100" s="325">
        <v>0</v>
      </c>
      <c r="X100" s="325">
        <v>0</v>
      </c>
      <c r="Y100" s="327">
        <v>0</v>
      </c>
      <c r="Z100" s="327">
        <v>0</v>
      </c>
      <c r="AA100" s="327">
        <v>0</v>
      </c>
      <c r="AB100" s="327">
        <v>0</v>
      </c>
      <c r="AC100" s="327">
        <v>0</v>
      </c>
      <c r="AD100" s="327">
        <f t="shared" si="85"/>
        <v>0</v>
      </c>
      <c r="AE100" s="327">
        <v>0</v>
      </c>
      <c r="AF100" s="327">
        <v>0</v>
      </c>
      <c r="AG100" s="325">
        <v>0</v>
      </c>
      <c r="AH100" s="325">
        <v>0</v>
      </c>
      <c r="AI100" s="327">
        <v>0</v>
      </c>
      <c r="AJ100" s="327">
        <v>0</v>
      </c>
      <c r="AK100" s="327">
        <v>0</v>
      </c>
      <c r="AL100" s="327">
        <v>0</v>
      </c>
      <c r="AM100" s="327">
        <v>0</v>
      </c>
      <c r="AN100" s="327">
        <f t="shared" si="31"/>
        <v>0</v>
      </c>
      <c r="AO100" s="327">
        <v>0</v>
      </c>
      <c r="AP100" s="327">
        <v>0</v>
      </c>
      <c r="AQ100" s="325">
        <v>0</v>
      </c>
      <c r="AR100" s="293">
        <v>0</v>
      </c>
      <c r="AS100" s="327">
        <v>0</v>
      </c>
      <c r="AT100" s="327">
        <v>0</v>
      </c>
      <c r="AU100" s="327">
        <v>0</v>
      </c>
      <c r="AV100" s="327">
        <v>0</v>
      </c>
      <c r="AW100" s="327">
        <v>0</v>
      </c>
      <c r="AX100" s="327">
        <f t="shared" si="32"/>
        <v>0</v>
      </c>
      <c r="AY100" s="327">
        <v>0</v>
      </c>
      <c r="AZ100" s="327">
        <v>0</v>
      </c>
      <c r="BA100" s="325">
        <v>0</v>
      </c>
      <c r="BB100" s="293">
        <v>0</v>
      </c>
      <c r="BC100" s="327">
        <v>0</v>
      </c>
      <c r="BD100" s="327">
        <v>0</v>
      </c>
      <c r="BE100" s="327">
        <v>0</v>
      </c>
      <c r="BF100" s="327">
        <v>0</v>
      </c>
      <c r="BG100" s="327">
        <v>0</v>
      </c>
      <c r="BH100" s="327">
        <f t="shared" si="33"/>
        <v>0</v>
      </c>
      <c r="BI100" s="327">
        <v>0</v>
      </c>
      <c r="BJ100" s="327">
        <v>0</v>
      </c>
      <c r="BK100" s="325">
        <v>0</v>
      </c>
      <c r="BL100" s="293">
        <v>0</v>
      </c>
      <c r="BM100" s="327">
        <f t="shared" si="34"/>
        <v>0</v>
      </c>
      <c r="BN100" s="327">
        <v>0</v>
      </c>
      <c r="BO100" s="327">
        <v>0</v>
      </c>
      <c r="BP100" s="325">
        <v>0</v>
      </c>
      <c r="BQ100" s="325">
        <v>0</v>
      </c>
      <c r="BR100" s="327">
        <f t="shared" si="35"/>
        <v>0</v>
      </c>
      <c r="BS100" s="327">
        <v>0</v>
      </c>
      <c r="BT100" s="327">
        <v>0</v>
      </c>
      <c r="BU100" s="325">
        <v>0</v>
      </c>
      <c r="BV100" s="325">
        <v>0</v>
      </c>
      <c r="BW100" s="327">
        <f t="shared" si="86"/>
        <v>0</v>
      </c>
      <c r="BX100" s="327">
        <f t="shared" si="87"/>
        <v>0</v>
      </c>
      <c r="BY100" s="327">
        <f t="shared" si="88"/>
        <v>0</v>
      </c>
      <c r="BZ100" s="327">
        <f t="shared" si="89"/>
        <v>0</v>
      </c>
      <c r="CA100" s="327">
        <f t="shared" si="90"/>
        <v>0</v>
      </c>
      <c r="CB100" s="327">
        <f t="shared" si="91"/>
        <v>0</v>
      </c>
      <c r="CC100" s="327">
        <f t="shared" si="92"/>
        <v>0</v>
      </c>
      <c r="CD100" s="327">
        <f t="shared" si="93"/>
        <v>0</v>
      </c>
      <c r="CE100" s="327">
        <f t="shared" si="94"/>
        <v>0</v>
      </c>
      <c r="CF100" s="327">
        <f t="shared" si="95"/>
        <v>0</v>
      </c>
      <c r="CG100" s="327"/>
    </row>
    <row r="101" spans="1:85" s="328" customFormat="1" ht="69.599999999999994" customHeight="1">
      <c r="A101" s="296" t="s">
        <v>561</v>
      </c>
      <c r="B101" s="329" t="s">
        <v>1056</v>
      </c>
      <c r="C101" s="330" t="s">
        <v>1088</v>
      </c>
      <c r="D101" s="325" t="s">
        <v>762</v>
      </c>
      <c r="E101" s="326">
        <v>2019</v>
      </c>
      <c r="F101" s="325">
        <v>2020</v>
      </c>
      <c r="G101" s="325" t="s">
        <v>589</v>
      </c>
      <c r="H101" s="327" t="s">
        <v>589</v>
      </c>
      <c r="I101" s="327" t="s">
        <v>589</v>
      </c>
      <c r="J101" s="327" t="s">
        <v>589</v>
      </c>
      <c r="K101" s="327" t="s">
        <v>589</v>
      </c>
      <c r="L101" s="327" t="s">
        <v>589</v>
      </c>
      <c r="M101" s="327" t="s">
        <v>589</v>
      </c>
      <c r="N101" s="327">
        <v>0</v>
      </c>
      <c r="O101" s="327">
        <v>0</v>
      </c>
      <c r="P101" s="327">
        <v>0</v>
      </c>
      <c r="Q101" s="327">
        <v>3.5999999999999996</v>
      </c>
      <c r="R101" s="327">
        <v>0</v>
      </c>
      <c r="S101" s="325">
        <f t="shared" si="97"/>
        <v>3.5999999999999996</v>
      </c>
      <c r="T101" s="325">
        <f t="shared" si="98"/>
        <v>3.5999999999999996</v>
      </c>
      <c r="U101" s="325">
        <f t="shared" si="98"/>
        <v>3.5999999999999996</v>
      </c>
      <c r="V101" s="293">
        <v>0</v>
      </c>
      <c r="W101" s="325">
        <v>0</v>
      </c>
      <c r="X101" s="325">
        <v>0</v>
      </c>
      <c r="Y101" s="327">
        <v>0</v>
      </c>
      <c r="Z101" s="327">
        <v>0</v>
      </c>
      <c r="AA101" s="327">
        <v>0</v>
      </c>
      <c r="AB101" s="327">
        <v>0</v>
      </c>
      <c r="AC101" s="327">
        <v>0</v>
      </c>
      <c r="AD101" s="327">
        <f t="shared" si="85"/>
        <v>0</v>
      </c>
      <c r="AE101" s="327">
        <v>0</v>
      </c>
      <c r="AF101" s="327">
        <v>0</v>
      </c>
      <c r="AG101" s="325">
        <v>0</v>
      </c>
      <c r="AH101" s="325">
        <v>0</v>
      </c>
      <c r="AI101" s="327">
        <v>0</v>
      </c>
      <c r="AJ101" s="327">
        <v>0</v>
      </c>
      <c r="AK101" s="327">
        <v>0</v>
      </c>
      <c r="AL101" s="327">
        <v>0</v>
      </c>
      <c r="AM101" s="327">
        <v>0</v>
      </c>
      <c r="AN101" s="327">
        <f t="shared" si="31"/>
        <v>0</v>
      </c>
      <c r="AO101" s="327">
        <v>0</v>
      </c>
      <c r="AP101" s="327">
        <v>0</v>
      </c>
      <c r="AQ101" s="325">
        <v>0</v>
      </c>
      <c r="AR101" s="293">
        <v>0</v>
      </c>
      <c r="AS101" s="327">
        <v>0</v>
      </c>
      <c r="AT101" s="327">
        <v>0</v>
      </c>
      <c r="AU101" s="327">
        <v>0</v>
      </c>
      <c r="AV101" s="327">
        <v>0</v>
      </c>
      <c r="AW101" s="327">
        <v>0</v>
      </c>
      <c r="AX101" s="327">
        <f t="shared" si="32"/>
        <v>0</v>
      </c>
      <c r="AY101" s="327">
        <v>0</v>
      </c>
      <c r="AZ101" s="327">
        <v>0</v>
      </c>
      <c r="BA101" s="325">
        <v>0</v>
      </c>
      <c r="BB101" s="293">
        <v>0</v>
      </c>
      <c r="BC101" s="327">
        <v>0</v>
      </c>
      <c r="BD101" s="327">
        <v>0</v>
      </c>
      <c r="BE101" s="327">
        <v>0</v>
      </c>
      <c r="BF101" s="327">
        <v>0</v>
      </c>
      <c r="BG101" s="327">
        <v>0</v>
      </c>
      <c r="BH101" s="327">
        <f t="shared" si="33"/>
        <v>0</v>
      </c>
      <c r="BI101" s="327">
        <v>0</v>
      </c>
      <c r="BJ101" s="327">
        <v>0</v>
      </c>
      <c r="BK101" s="325">
        <v>0</v>
      </c>
      <c r="BL101" s="293">
        <v>0</v>
      </c>
      <c r="BM101" s="327">
        <f t="shared" si="34"/>
        <v>0</v>
      </c>
      <c r="BN101" s="327">
        <v>0</v>
      </c>
      <c r="BO101" s="327">
        <v>0</v>
      </c>
      <c r="BP101" s="325">
        <v>0</v>
      </c>
      <c r="BQ101" s="325">
        <v>0</v>
      </c>
      <c r="BR101" s="327">
        <f t="shared" si="35"/>
        <v>0</v>
      </c>
      <c r="BS101" s="327">
        <v>0</v>
      </c>
      <c r="BT101" s="327">
        <v>0</v>
      </c>
      <c r="BU101" s="325">
        <v>0</v>
      </c>
      <c r="BV101" s="325">
        <v>0</v>
      </c>
      <c r="BW101" s="327">
        <f t="shared" si="86"/>
        <v>0</v>
      </c>
      <c r="BX101" s="327">
        <f t="shared" si="87"/>
        <v>0</v>
      </c>
      <c r="BY101" s="327">
        <f t="shared" si="88"/>
        <v>0</v>
      </c>
      <c r="BZ101" s="327">
        <f t="shared" si="89"/>
        <v>0</v>
      </c>
      <c r="CA101" s="327">
        <f t="shared" si="90"/>
        <v>0</v>
      </c>
      <c r="CB101" s="327">
        <f t="shared" si="91"/>
        <v>0</v>
      </c>
      <c r="CC101" s="327">
        <f t="shared" si="92"/>
        <v>0</v>
      </c>
      <c r="CD101" s="327">
        <f t="shared" si="93"/>
        <v>0</v>
      </c>
      <c r="CE101" s="327">
        <f t="shared" si="94"/>
        <v>0</v>
      </c>
      <c r="CF101" s="327">
        <f t="shared" si="95"/>
        <v>0</v>
      </c>
      <c r="CG101" s="327"/>
    </row>
    <row r="102" spans="1:85" s="328" customFormat="1" ht="69.599999999999994" customHeight="1">
      <c r="A102" s="296" t="s">
        <v>561</v>
      </c>
      <c r="B102" s="329" t="s">
        <v>1057</v>
      </c>
      <c r="C102" s="330" t="s">
        <v>1089</v>
      </c>
      <c r="D102" s="325" t="s">
        <v>762</v>
      </c>
      <c r="E102" s="326">
        <v>2019</v>
      </c>
      <c r="F102" s="325">
        <v>2020</v>
      </c>
      <c r="G102" s="325" t="s">
        <v>589</v>
      </c>
      <c r="H102" s="327" t="s">
        <v>589</v>
      </c>
      <c r="I102" s="327" t="s">
        <v>589</v>
      </c>
      <c r="J102" s="327" t="s">
        <v>589</v>
      </c>
      <c r="K102" s="327" t="s">
        <v>589</v>
      </c>
      <c r="L102" s="327" t="s">
        <v>589</v>
      </c>
      <c r="M102" s="327" t="s">
        <v>589</v>
      </c>
      <c r="N102" s="327">
        <v>0</v>
      </c>
      <c r="O102" s="327">
        <v>0</v>
      </c>
      <c r="P102" s="327">
        <v>0</v>
      </c>
      <c r="Q102" s="327">
        <v>3</v>
      </c>
      <c r="R102" s="327">
        <v>0</v>
      </c>
      <c r="S102" s="325">
        <f>2.5*1.2</f>
        <v>3</v>
      </c>
      <c r="T102" s="325">
        <f>2.5*1.2</f>
        <v>3</v>
      </c>
      <c r="U102" s="325">
        <f>2.5*1.2</f>
        <v>3</v>
      </c>
      <c r="V102" s="293">
        <v>0</v>
      </c>
      <c r="W102" s="325">
        <v>0</v>
      </c>
      <c r="X102" s="325">
        <v>0</v>
      </c>
      <c r="Y102" s="327">
        <v>0</v>
      </c>
      <c r="Z102" s="327">
        <v>0</v>
      </c>
      <c r="AA102" s="327">
        <v>0</v>
      </c>
      <c r="AB102" s="327">
        <v>0</v>
      </c>
      <c r="AC102" s="327">
        <v>0</v>
      </c>
      <c r="AD102" s="327">
        <f t="shared" si="85"/>
        <v>0</v>
      </c>
      <c r="AE102" s="327">
        <v>0</v>
      </c>
      <c r="AF102" s="327">
        <v>0</v>
      </c>
      <c r="AG102" s="325">
        <v>0</v>
      </c>
      <c r="AH102" s="325">
        <v>0</v>
      </c>
      <c r="AI102" s="327">
        <v>0</v>
      </c>
      <c r="AJ102" s="327">
        <v>0</v>
      </c>
      <c r="AK102" s="327">
        <v>0</v>
      </c>
      <c r="AL102" s="327">
        <v>0</v>
      </c>
      <c r="AM102" s="327">
        <v>0</v>
      </c>
      <c r="AN102" s="327">
        <f t="shared" si="31"/>
        <v>0</v>
      </c>
      <c r="AO102" s="327">
        <v>0</v>
      </c>
      <c r="AP102" s="327">
        <v>0</v>
      </c>
      <c r="AQ102" s="325">
        <v>0</v>
      </c>
      <c r="AR102" s="293">
        <v>0</v>
      </c>
      <c r="AS102" s="327">
        <v>0</v>
      </c>
      <c r="AT102" s="327">
        <v>0</v>
      </c>
      <c r="AU102" s="327">
        <v>0</v>
      </c>
      <c r="AV102" s="327">
        <v>0</v>
      </c>
      <c r="AW102" s="327">
        <v>0</v>
      </c>
      <c r="AX102" s="327">
        <f t="shared" si="32"/>
        <v>0</v>
      </c>
      <c r="AY102" s="327">
        <v>0</v>
      </c>
      <c r="AZ102" s="327">
        <v>0</v>
      </c>
      <c r="BA102" s="325">
        <v>0</v>
      </c>
      <c r="BB102" s="293">
        <v>0</v>
      </c>
      <c r="BC102" s="327">
        <v>0</v>
      </c>
      <c r="BD102" s="327">
        <v>0</v>
      </c>
      <c r="BE102" s="327">
        <v>0</v>
      </c>
      <c r="BF102" s="327">
        <v>0</v>
      </c>
      <c r="BG102" s="327">
        <v>0</v>
      </c>
      <c r="BH102" s="327">
        <f t="shared" si="33"/>
        <v>0</v>
      </c>
      <c r="BI102" s="327">
        <v>0</v>
      </c>
      <c r="BJ102" s="327">
        <v>0</v>
      </c>
      <c r="BK102" s="325">
        <v>0</v>
      </c>
      <c r="BL102" s="293">
        <v>0</v>
      </c>
      <c r="BM102" s="327">
        <f t="shared" si="34"/>
        <v>0</v>
      </c>
      <c r="BN102" s="327">
        <v>0</v>
      </c>
      <c r="BO102" s="327">
        <v>0</v>
      </c>
      <c r="BP102" s="325">
        <v>0</v>
      </c>
      <c r="BQ102" s="325">
        <v>0</v>
      </c>
      <c r="BR102" s="327">
        <f t="shared" si="35"/>
        <v>0</v>
      </c>
      <c r="BS102" s="327">
        <v>0</v>
      </c>
      <c r="BT102" s="327">
        <v>0</v>
      </c>
      <c r="BU102" s="325">
        <v>0</v>
      </c>
      <c r="BV102" s="325">
        <v>0</v>
      </c>
      <c r="BW102" s="327">
        <f t="shared" si="86"/>
        <v>0</v>
      </c>
      <c r="BX102" s="327">
        <f t="shared" si="87"/>
        <v>0</v>
      </c>
      <c r="BY102" s="327">
        <f t="shared" si="88"/>
        <v>0</v>
      </c>
      <c r="BZ102" s="327">
        <f t="shared" si="89"/>
        <v>0</v>
      </c>
      <c r="CA102" s="327">
        <f t="shared" si="90"/>
        <v>0</v>
      </c>
      <c r="CB102" s="327">
        <f t="shared" si="91"/>
        <v>0</v>
      </c>
      <c r="CC102" s="327">
        <f t="shared" si="92"/>
        <v>0</v>
      </c>
      <c r="CD102" s="327">
        <f t="shared" si="93"/>
        <v>0</v>
      </c>
      <c r="CE102" s="327">
        <f t="shared" si="94"/>
        <v>0</v>
      </c>
      <c r="CF102" s="327">
        <f t="shared" si="95"/>
        <v>0</v>
      </c>
      <c r="CG102" s="327"/>
    </row>
    <row r="103" spans="1:85" s="328" customFormat="1" ht="69.599999999999994" customHeight="1">
      <c r="A103" s="296" t="s">
        <v>561</v>
      </c>
      <c r="B103" s="329" t="s">
        <v>1058</v>
      </c>
      <c r="C103" s="330" t="s">
        <v>1090</v>
      </c>
      <c r="D103" s="325" t="s">
        <v>762</v>
      </c>
      <c r="E103" s="326">
        <v>2019</v>
      </c>
      <c r="F103" s="325">
        <v>2020</v>
      </c>
      <c r="G103" s="325" t="s">
        <v>589</v>
      </c>
      <c r="H103" s="327" t="s">
        <v>589</v>
      </c>
      <c r="I103" s="327" t="s">
        <v>589</v>
      </c>
      <c r="J103" s="327" t="s">
        <v>589</v>
      </c>
      <c r="K103" s="327" t="s">
        <v>589</v>
      </c>
      <c r="L103" s="327" t="s">
        <v>589</v>
      </c>
      <c r="M103" s="327" t="s">
        <v>589</v>
      </c>
      <c r="N103" s="327">
        <v>0</v>
      </c>
      <c r="O103" s="327">
        <v>0</v>
      </c>
      <c r="P103" s="327">
        <v>0</v>
      </c>
      <c r="Q103" s="327">
        <v>6.6</v>
      </c>
      <c r="R103" s="327">
        <v>0</v>
      </c>
      <c r="S103" s="325">
        <f>5.5*1.2</f>
        <v>6.6</v>
      </c>
      <c r="T103" s="325">
        <f>5.5*1.2</f>
        <v>6.6</v>
      </c>
      <c r="U103" s="325">
        <f>5.5*1.2</f>
        <v>6.6</v>
      </c>
      <c r="V103" s="293">
        <v>0</v>
      </c>
      <c r="W103" s="325">
        <v>0</v>
      </c>
      <c r="X103" s="325">
        <v>0</v>
      </c>
      <c r="Y103" s="327">
        <v>0</v>
      </c>
      <c r="Z103" s="327">
        <v>0</v>
      </c>
      <c r="AA103" s="327">
        <v>0</v>
      </c>
      <c r="AB103" s="327">
        <v>0</v>
      </c>
      <c r="AC103" s="327">
        <v>0</v>
      </c>
      <c r="AD103" s="327">
        <f t="shared" si="85"/>
        <v>0</v>
      </c>
      <c r="AE103" s="327">
        <v>0</v>
      </c>
      <c r="AF103" s="327">
        <v>0</v>
      </c>
      <c r="AG103" s="325">
        <v>0</v>
      </c>
      <c r="AH103" s="325">
        <v>0</v>
      </c>
      <c r="AI103" s="327">
        <v>0</v>
      </c>
      <c r="AJ103" s="327">
        <v>0</v>
      </c>
      <c r="AK103" s="327">
        <v>0</v>
      </c>
      <c r="AL103" s="327">
        <v>0</v>
      </c>
      <c r="AM103" s="327">
        <v>0</v>
      </c>
      <c r="AN103" s="327">
        <f t="shared" si="31"/>
        <v>0</v>
      </c>
      <c r="AO103" s="327">
        <v>0</v>
      </c>
      <c r="AP103" s="327">
        <v>0</v>
      </c>
      <c r="AQ103" s="325">
        <v>0</v>
      </c>
      <c r="AR103" s="293">
        <v>0</v>
      </c>
      <c r="AS103" s="327">
        <v>0</v>
      </c>
      <c r="AT103" s="327">
        <v>0</v>
      </c>
      <c r="AU103" s="327">
        <v>0</v>
      </c>
      <c r="AV103" s="327">
        <v>0</v>
      </c>
      <c r="AW103" s="327">
        <v>0</v>
      </c>
      <c r="AX103" s="327">
        <f t="shared" si="32"/>
        <v>0</v>
      </c>
      <c r="AY103" s="327">
        <v>0</v>
      </c>
      <c r="AZ103" s="327">
        <v>0</v>
      </c>
      <c r="BA103" s="325">
        <v>0</v>
      </c>
      <c r="BB103" s="293">
        <v>0</v>
      </c>
      <c r="BC103" s="327">
        <v>0</v>
      </c>
      <c r="BD103" s="327">
        <v>0</v>
      </c>
      <c r="BE103" s="327">
        <v>0</v>
      </c>
      <c r="BF103" s="327">
        <v>0</v>
      </c>
      <c r="BG103" s="327">
        <v>0</v>
      </c>
      <c r="BH103" s="327">
        <f t="shared" si="33"/>
        <v>0</v>
      </c>
      <c r="BI103" s="327">
        <v>0</v>
      </c>
      <c r="BJ103" s="327">
        <v>0</v>
      </c>
      <c r="BK103" s="325">
        <v>0</v>
      </c>
      <c r="BL103" s="293">
        <v>0</v>
      </c>
      <c r="BM103" s="327">
        <f t="shared" si="34"/>
        <v>0</v>
      </c>
      <c r="BN103" s="327">
        <v>0</v>
      </c>
      <c r="BO103" s="327">
        <v>0</v>
      </c>
      <c r="BP103" s="325">
        <v>0</v>
      </c>
      <c r="BQ103" s="325">
        <v>0</v>
      </c>
      <c r="BR103" s="327">
        <f t="shared" si="35"/>
        <v>0</v>
      </c>
      <c r="BS103" s="327">
        <v>0</v>
      </c>
      <c r="BT103" s="327">
        <v>0</v>
      </c>
      <c r="BU103" s="325">
        <v>0</v>
      </c>
      <c r="BV103" s="325">
        <v>0</v>
      </c>
      <c r="BW103" s="327">
        <f t="shared" si="86"/>
        <v>0</v>
      </c>
      <c r="BX103" s="327">
        <f t="shared" si="87"/>
        <v>0</v>
      </c>
      <c r="BY103" s="327">
        <f t="shared" si="88"/>
        <v>0</v>
      </c>
      <c r="BZ103" s="327">
        <f t="shared" si="89"/>
        <v>0</v>
      </c>
      <c r="CA103" s="327">
        <f t="shared" si="90"/>
        <v>0</v>
      </c>
      <c r="CB103" s="327">
        <f t="shared" si="91"/>
        <v>0</v>
      </c>
      <c r="CC103" s="327">
        <f t="shared" si="92"/>
        <v>0</v>
      </c>
      <c r="CD103" s="327">
        <f t="shared" si="93"/>
        <v>0</v>
      </c>
      <c r="CE103" s="327">
        <f t="shared" si="94"/>
        <v>0</v>
      </c>
      <c r="CF103" s="327">
        <f t="shared" si="95"/>
        <v>0</v>
      </c>
      <c r="CG103" s="327"/>
    </row>
    <row r="104" spans="1:85" s="328" customFormat="1" ht="69.599999999999994" customHeight="1">
      <c r="A104" s="296" t="s">
        <v>561</v>
      </c>
      <c r="B104" s="329" t="s">
        <v>1059</v>
      </c>
      <c r="C104" s="330" t="s">
        <v>1091</v>
      </c>
      <c r="D104" s="325" t="s">
        <v>762</v>
      </c>
      <c r="E104" s="326">
        <v>2019</v>
      </c>
      <c r="F104" s="325">
        <v>2020</v>
      </c>
      <c r="G104" s="325" t="s">
        <v>589</v>
      </c>
      <c r="H104" s="327" t="s">
        <v>589</v>
      </c>
      <c r="I104" s="327" t="s">
        <v>589</v>
      </c>
      <c r="J104" s="327" t="s">
        <v>589</v>
      </c>
      <c r="K104" s="327" t="s">
        <v>589</v>
      </c>
      <c r="L104" s="327" t="s">
        <v>589</v>
      </c>
      <c r="M104" s="327" t="s">
        <v>589</v>
      </c>
      <c r="N104" s="327">
        <v>0</v>
      </c>
      <c r="O104" s="327">
        <v>0</v>
      </c>
      <c r="P104" s="327">
        <v>0</v>
      </c>
      <c r="Q104" s="327">
        <v>1.7999999999999998</v>
      </c>
      <c r="R104" s="327">
        <v>0</v>
      </c>
      <c r="S104" s="325">
        <f>1.5*1.2</f>
        <v>1.7999999999999998</v>
      </c>
      <c r="T104" s="325">
        <f>1.5*1.2</f>
        <v>1.7999999999999998</v>
      </c>
      <c r="U104" s="325">
        <f>1.5*1.2</f>
        <v>1.7999999999999998</v>
      </c>
      <c r="V104" s="293">
        <v>0</v>
      </c>
      <c r="W104" s="325">
        <v>0</v>
      </c>
      <c r="X104" s="325">
        <v>0</v>
      </c>
      <c r="Y104" s="327">
        <v>0</v>
      </c>
      <c r="Z104" s="327">
        <v>0</v>
      </c>
      <c r="AA104" s="327">
        <v>0</v>
      </c>
      <c r="AB104" s="327">
        <v>0</v>
      </c>
      <c r="AC104" s="327">
        <v>0</v>
      </c>
      <c r="AD104" s="327">
        <f t="shared" si="85"/>
        <v>0</v>
      </c>
      <c r="AE104" s="327">
        <v>0</v>
      </c>
      <c r="AF104" s="327">
        <v>0</v>
      </c>
      <c r="AG104" s="325">
        <v>0</v>
      </c>
      <c r="AH104" s="325">
        <v>0</v>
      </c>
      <c r="AI104" s="327">
        <v>0</v>
      </c>
      <c r="AJ104" s="327">
        <v>0</v>
      </c>
      <c r="AK104" s="327">
        <v>0</v>
      </c>
      <c r="AL104" s="327">
        <v>0</v>
      </c>
      <c r="AM104" s="327">
        <v>0</v>
      </c>
      <c r="AN104" s="327">
        <f t="shared" si="31"/>
        <v>0</v>
      </c>
      <c r="AO104" s="327">
        <v>0</v>
      </c>
      <c r="AP104" s="327">
        <v>0</v>
      </c>
      <c r="AQ104" s="325">
        <v>0</v>
      </c>
      <c r="AR104" s="293">
        <v>0</v>
      </c>
      <c r="AS104" s="327">
        <v>0</v>
      </c>
      <c r="AT104" s="327">
        <v>0</v>
      </c>
      <c r="AU104" s="327">
        <v>0</v>
      </c>
      <c r="AV104" s="327">
        <v>0</v>
      </c>
      <c r="AW104" s="327">
        <v>0</v>
      </c>
      <c r="AX104" s="327">
        <f t="shared" si="32"/>
        <v>0</v>
      </c>
      <c r="AY104" s="327">
        <v>0</v>
      </c>
      <c r="AZ104" s="327">
        <v>0</v>
      </c>
      <c r="BA104" s="325">
        <v>0</v>
      </c>
      <c r="BB104" s="293">
        <v>0</v>
      </c>
      <c r="BC104" s="327">
        <v>0</v>
      </c>
      <c r="BD104" s="327">
        <v>0</v>
      </c>
      <c r="BE104" s="327">
        <v>0</v>
      </c>
      <c r="BF104" s="327">
        <v>0</v>
      </c>
      <c r="BG104" s="327">
        <v>0</v>
      </c>
      <c r="BH104" s="327">
        <f t="shared" si="33"/>
        <v>0</v>
      </c>
      <c r="BI104" s="327">
        <v>0</v>
      </c>
      <c r="BJ104" s="327">
        <v>0</v>
      </c>
      <c r="BK104" s="325">
        <v>0</v>
      </c>
      <c r="BL104" s="293">
        <v>0</v>
      </c>
      <c r="BM104" s="327">
        <f t="shared" si="34"/>
        <v>0</v>
      </c>
      <c r="BN104" s="327">
        <v>0</v>
      </c>
      <c r="BO104" s="327">
        <v>0</v>
      </c>
      <c r="BP104" s="325">
        <v>0</v>
      </c>
      <c r="BQ104" s="325">
        <v>0</v>
      </c>
      <c r="BR104" s="327">
        <f t="shared" si="35"/>
        <v>0</v>
      </c>
      <c r="BS104" s="327">
        <v>0</v>
      </c>
      <c r="BT104" s="327">
        <v>0</v>
      </c>
      <c r="BU104" s="325">
        <v>0</v>
      </c>
      <c r="BV104" s="325">
        <v>0</v>
      </c>
      <c r="BW104" s="327">
        <f t="shared" si="86"/>
        <v>0</v>
      </c>
      <c r="BX104" s="327">
        <f t="shared" si="87"/>
        <v>0</v>
      </c>
      <c r="BY104" s="327">
        <f t="shared" si="88"/>
        <v>0</v>
      </c>
      <c r="BZ104" s="327">
        <f t="shared" si="89"/>
        <v>0</v>
      </c>
      <c r="CA104" s="327">
        <f t="shared" si="90"/>
        <v>0</v>
      </c>
      <c r="CB104" s="327">
        <f t="shared" si="91"/>
        <v>0</v>
      </c>
      <c r="CC104" s="327">
        <f t="shared" si="92"/>
        <v>0</v>
      </c>
      <c r="CD104" s="327">
        <f t="shared" si="93"/>
        <v>0</v>
      </c>
      <c r="CE104" s="327">
        <f t="shared" si="94"/>
        <v>0</v>
      </c>
      <c r="CF104" s="327">
        <f t="shared" si="95"/>
        <v>0</v>
      </c>
      <c r="CG104" s="327"/>
    </row>
    <row r="105" spans="1:85" s="328" customFormat="1" ht="69.599999999999994" customHeight="1">
      <c r="A105" s="296" t="s">
        <v>561</v>
      </c>
      <c r="B105" s="329" t="s">
        <v>1060</v>
      </c>
      <c r="C105" s="330" t="s">
        <v>1092</v>
      </c>
      <c r="D105" s="325" t="s">
        <v>762</v>
      </c>
      <c r="E105" s="326">
        <v>2019</v>
      </c>
      <c r="F105" s="325">
        <v>2020</v>
      </c>
      <c r="G105" s="325" t="s">
        <v>589</v>
      </c>
      <c r="H105" s="327" t="s">
        <v>589</v>
      </c>
      <c r="I105" s="327" t="s">
        <v>589</v>
      </c>
      <c r="J105" s="327" t="s">
        <v>589</v>
      </c>
      <c r="K105" s="327" t="s">
        <v>589</v>
      </c>
      <c r="L105" s="327" t="s">
        <v>589</v>
      </c>
      <c r="M105" s="327" t="s">
        <v>589</v>
      </c>
      <c r="N105" s="327">
        <v>0</v>
      </c>
      <c r="O105" s="327">
        <v>0</v>
      </c>
      <c r="P105" s="327">
        <v>0</v>
      </c>
      <c r="Q105" s="327">
        <v>4.2</v>
      </c>
      <c r="R105" s="327">
        <v>0</v>
      </c>
      <c r="S105" s="325">
        <f>3.5*1.2</f>
        <v>4.2</v>
      </c>
      <c r="T105" s="325">
        <f>3.5*1.2</f>
        <v>4.2</v>
      </c>
      <c r="U105" s="325">
        <f>3.5*1.2</f>
        <v>4.2</v>
      </c>
      <c r="V105" s="293">
        <v>0</v>
      </c>
      <c r="W105" s="325">
        <v>0</v>
      </c>
      <c r="X105" s="325">
        <v>0</v>
      </c>
      <c r="Y105" s="327">
        <v>0</v>
      </c>
      <c r="Z105" s="327">
        <v>0</v>
      </c>
      <c r="AA105" s="327">
        <v>0</v>
      </c>
      <c r="AB105" s="327">
        <v>0</v>
      </c>
      <c r="AC105" s="327">
        <v>0</v>
      </c>
      <c r="AD105" s="327">
        <f t="shared" si="85"/>
        <v>0</v>
      </c>
      <c r="AE105" s="327">
        <v>0</v>
      </c>
      <c r="AF105" s="327">
        <v>0</v>
      </c>
      <c r="AG105" s="325">
        <v>0</v>
      </c>
      <c r="AH105" s="325">
        <v>0</v>
      </c>
      <c r="AI105" s="327">
        <v>0</v>
      </c>
      <c r="AJ105" s="327">
        <v>0</v>
      </c>
      <c r="AK105" s="327">
        <v>0</v>
      </c>
      <c r="AL105" s="327">
        <v>0</v>
      </c>
      <c r="AM105" s="327">
        <v>0</v>
      </c>
      <c r="AN105" s="327">
        <f t="shared" si="31"/>
        <v>0</v>
      </c>
      <c r="AO105" s="327">
        <v>0</v>
      </c>
      <c r="AP105" s="327">
        <v>0</v>
      </c>
      <c r="AQ105" s="325">
        <v>0</v>
      </c>
      <c r="AR105" s="293">
        <v>0</v>
      </c>
      <c r="AS105" s="327">
        <v>0</v>
      </c>
      <c r="AT105" s="327">
        <v>0</v>
      </c>
      <c r="AU105" s="327">
        <v>0</v>
      </c>
      <c r="AV105" s="327">
        <v>0</v>
      </c>
      <c r="AW105" s="327">
        <v>0</v>
      </c>
      <c r="AX105" s="327">
        <f t="shared" si="32"/>
        <v>0</v>
      </c>
      <c r="AY105" s="327">
        <v>0</v>
      </c>
      <c r="AZ105" s="327">
        <v>0</v>
      </c>
      <c r="BA105" s="325">
        <v>0</v>
      </c>
      <c r="BB105" s="293">
        <v>0</v>
      </c>
      <c r="BC105" s="327">
        <v>0</v>
      </c>
      <c r="BD105" s="327">
        <v>0</v>
      </c>
      <c r="BE105" s="327">
        <v>0</v>
      </c>
      <c r="BF105" s="327">
        <v>0</v>
      </c>
      <c r="BG105" s="327">
        <v>0</v>
      </c>
      <c r="BH105" s="327">
        <f t="shared" si="33"/>
        <v>0</v>
      </c>
      <c r="BI105" s="327">
        <v>0</v>
      </c>
      <c r="BJ105" s="327">
        <v>0</v>
      </c>
      <c r="BK105" s="325">
        <v>0</v>
      </c>
      <c r="BL105" s="293">
        <v>0</v>
      </c>
      <c r="BM105" s="327">
        <f t="shared" si="34"/>
        <v>0</v>
      </c>
      <c r="BN105" s="327">
        <v>0</v>
      </c>
      <c r="BO105" s="327">
        <v>0</v>
      </c>
      <c r="BP105" s="325">
        <v>0</v>
      </c>
      <c r="BQ105" s="325">
        <v>0</v>
      </c>
      <c r="BR105" s="327">
        <f t="shared" si="35"/>
        <v>0</v>
      </c>
      <c r="BS105" s="327">
        <v>0</v>
      </c>
      <c r="BT105" s="327">
        <v>0</v>
      </c>
      <c r="BU105" s="325">
        <v>0</v>
      </c>
      <c r="BV105" s="325">
        <v>0</v>
      </c>
      <c r="BW105" s="327">
        <f t="shared" si="86"/>
        <v>0</v>
      </c>
      <c r="BX105" s="327">
        <f t="shared" si="87"/>
        <v>0</v>
      </c>
      <c r="BY105" s="327">
        <f t="shared" si="88"/>
        <v>0</v>
      </c>
      <c r="BZ105" s="327">
        <f t="shared" si="89"/>
        <v>0</v>
      </c>
      <c r="CA105" s="327">
        <f t="shared" si="90"/>
        <v>0</v>
      </c>
      <c r="CB105" s="327">
        <f t="shared" si="91"/>
        <v>0</v>
      </c>
      <c r="CC105" s="327">
        <f t="shared" si="92"/>
        <v>0</v>
      </c>
      <c r="CD105" s="327">
        <f t="shared" si="93"/>
        <v>0</v>
      </c>
      <c r="CE105" s="327">
        <f t="shared" si="94"/>
        <v>0</v>
      </c>
      <c r="CF105" s="327">
        <f t="shared" si="95"/>
        <v>0</v>
      </c>
      <c r="CG105" s="327"/>
    </row>
    <row r="106" spans="1:85" s="328" customFormat="1" ht="69.599999999999994" customHeight="1">
      <c r="A106" s="296" t="s">
        <v>561</v>
      </c>
      <c r="B106" s="329" t="s">
        <v>1061</v>
      </c>
      <c r="C106" s="330" t="s">
        <v>1093</v>
      </c>
      <c r="D106" s="325" t="s">
        <v>762</v>
      </c>
      <c r="E106" s="326">
        <v>2019</v>
      </c>
      <c r="F106" s="325">
        <v>2020</v>
      </c>
      <c r="G106" s="325" t="s">
        <v>589</v>
      </c>
      <c r="H106" s="327" t="s">
        <v>589</v>
      </c>
      <c r="I106" s="327" t="s">
        <v>589</v>
      </c>
      <c r="J106" s="327" t="s">
        <v>589</v>
      </c>
      <c r="K106" s="327" t="s">
        <v>589</v>
      </c>
      <c r="L106" s="327" t="s">
        <v>589</v>
      </c>
      <c r="M106" s="327" t="s">
        <v>589</v>
      </c>
      <c r="N106" s="327">
        <v>0</v>
      </c>
      <c r="O106" s="327">
        <v>0</v>
      </c>
      <c r="P106" s="327">
        <v>0</v>
      </c>
      <c r="Q106" s="327">
        <v>10.199999999999999</v>
      </c>
      <c r="R106" s="327">
        <v>0</v>
      </c>
      <c r="S106" s="325">
        <f>8.5*1.2</f>
        <v>10.199999999999999</v>
      </c>
      <c r="T106" s="325">
        <f>8.5*1.2</f>
        <v>10.199999999999999</v>
      </c>
      <c r="U106" s="325">
        <f>8.5*1.2</f>
        <v>10.199999999999999</v>
      </c>
      <c r="V106" s="293">
        <v>0</v>
      </c>
      <c r="W106" s="325">
        <v>0</v>
      </c>
      <c r="X106" s="325">
        <v>0</v>
      </c>
      <c r="Y106" s="327">
        <v>0</v>
      </c>
      <c r="Z106" s="327">
        <v>0</v>
      </c>
      <c r="AA106" s="327">
        <v>0</v>
      </c>
      <c r="AB106" s="327">
        <v>0</v>
      </c>
      <c r="AC106" s="327">
        <v>0</v>
      </c>
      <c r="AD106" s="327">
        <f t="shared" si="85"/>
        <v>0</v>
      </c>
      <c r="AE106" s="327">
        <v>0</v>
      </c>
      <c r="AF106" s="327">
        <v>0</v>
      </c>
      <c r="AG106" s="325">
        <v>0</v>
      </c>
      <c r="AH106" s="325">
        <v>0</v>
      </c>
      <c r="AI106" s="327">
        <v>0</v>
      </c>
      <c r="AJ106" s="327">
        <v>0</v>
      </c>
      <c r="AK106" s="327">
        <v>0</v>
      </c>
      <c r="AL106" s="327">
        <v>0</v>
      </c>
      <c r="AM106" s="327">
        <v>0</v>
      </c>
      <c r="AN106" s="327">
        <f t="shared" si="31"/>
        <v>0</v>
      </c>
      <c r="AO106" s="327">
        <v>0</v>
      </c>
      <c r="AP106" s="327">
        <v>0</v>
      </c>
      <c r="AQ106" s="325">
        <v>0</v>
      </c>
      <c r="AR106" s="293">
        <v>0</v>
      </c>
      <c r="AS106" s="327">
        <v>0</v>
      </c>
      <c r="AT106" s="327">
        <v>0</v>
      </c>
      <c r="AU106" s="327">
        <v>0</v>
      </c>
      <c r="AV106" s="327">
        <v>0</v>
      </c>
      <c r="AW106" s="327">
        <v>0</v>
      </c>
      <c r="AX106" s="327">
        <f t="shared" si="32"/>
        <v>0</v>
      </c>
      <c r="AY106" s="327">
        <v>0</v>
      </c>
      <c r="AZ106" s="327">
        <v>0</v>
      </c>
      <c r="BA106" s="325">
        <v>0</v>
      </c>
      <c r="BB106" s="293">
        <v>0</v>
      </c>
      <c r="BC106" s="327">
        <v>0</v>
      </c>
      <c r="BD106" s="327">
        <v>0</v>
      </c>
      <c r="BE106" s="327">
        <v>0</v>
      </c>
      <c r="BF106" s="327">
        <v>0</v>
      </c>
      <c r="BG106" s="327">
        <v>0</v>
      </c>
      <c r="BH106" s="327">
        <f t="shared" si="33"/>
        <v>0</v>
      </c>
      <c r="BI106" s="327">
        <v>0</v>
      </c>
      <c r="BJ106" s="327">
        <v>0</v>
      </c>
      <c r="BK106" s="325">
        <v>0</v>
      </c>
      <c r="BL106" s="293">
        <v>0</v>
      </c>
      <c r="BM106" s="327">
        <f t="shared" si="34"/>
        <v>0</v>
      </c>
      <c r="BN106" s="327">
        <v>0</v>
      </c>
      <c r="BO106" s="327">
        <v>0</v>
      </c>
      <c r="BP106" s="325">
        <v>0</v>
      </c>
      <c r="BQ106" s="325">
        <v>0</v>
      </c>
      <c r="BR106" s="327">
        <f t="shared" si="35"/>
        <v>0</v>
      </c>
      <c r="BS106" s="327">
        <v>0</v>
      </c>
      <c r="BT106" s="327">
        <v>0</v>
      </c>
      <c r="BU106" s="325">
        <v>0</v>
      </c>
      <c r="BV106" s="325">
        <v>0</v>
      </c>
      <c r="BW106" s="327">
        <f t="shared" si="86"/>
        <v>0</v>
      </c>
      <c r="BX106" s="327">
        <f t="shared" si="87"/>
        <v>0</v>
      </c>
      <c r="BY106" s="327">
        <f t="shared" si="88"/>
        <v>0</v>
      </c>
      <c r="BZ106" s="327">
        <f t="shared" si="89"/>
        <v>0</v>
      </c>
      <c r="CA106" s="327">
        <f t="shared" si="90"/>
        <v>0</v>
      </c>
      <c r="CB106" s="327">
        <f t="shared" si="91"/>
        <v>0</v>
      </c>
      <c r="CC106" s="327">
        <f t="shared" si="92"/>
        <v>0</v>
      </c>
      <c r="CD106" s="327">
        <f t="shared" si="93"/>
        <v>0</v>
      </c>
      <c r="CE106" s="327">
        <f t="shared" si="94"/>
        <v>0</v>
      </c>
      <c r="CF106" s="327">
        <f t="shared" si="95"/>
        <v>0</v>
      </c>
      <c r="CG106" s="327"/>
    </row>
    <row r="107" spans="1:85" s="328" customFormat="1" ht="69.599999999999994" customHeight="1">
      <c r="A107" s="296" t="s">
        <v>561</v>
      </c>
      <c r="B107" s="329" t="s">
        <v>1062</v>
      </c>
      <c r="C107" s="330" t="s">
        <v>1094</v>
      </c>
      <c r="D107" s="325" t="s">
        <v>762</v>
      </c>
      <c r="E107" s="326">
        <v>2019</v>
      </c>
      <c r="F107" s="325">
        <v>2020</v>
      </c>
      <c r="G107" s="325" t="s">
        <v>589</v>
      </c>
      <c r="H107" s="327" t="s">
        <v>589</v>
      </c>
      <c r="I107" s="327" t="s">
        <v>589</v>
      </c>
      <c r="J107" s="327" t="s">
        <v>589</v>
      </c>
      <c r="K107" s="327" t="s">
        <v>589</v>
      </c>
      <c r="L107" s="327" t="s">
        <v>589</v>
      </c>
      <c r="M107" s="327" t="s">
        <v>589</v>
      </c>
      <c r="N107" s="327">
        <v>0</v>
      </c>
      <c r="O107" s="327">
        <v>0</v>
      </c>
      <c r="P107" s="327">
        <v>0</v>
      </c>
      <c r="Q107" s="327">
        <v>4.8</v>
      </c>
      <c r="R107" s="327">
        <v>0</v>
      </c>
      <c r="S107" s="325">
        <f>4*1.2</f>
        <v>4.8</v>
      </c>
      <c r="T107" s="325">
        <f>4*1.2</f>
        <v>4.8</v>
      </c>
      <c r="U107" s="325">
        <f>4*1.2</f>
        <v>4.8</v>
      </c>
      <c r="V107" s="293">
        <v>0</v>
      </c>
      <c r="W107" s="325">
        <v>0</v>
      </c>
      <c r="X107" s="325">
        <v>0</v>
      </c>
      <c r="Y107" s="327">
        <v>0</v>
      </c>
      <c r="Z107" s="327">
        <v>0</v>
      </c>
      <c r="AA107" s="327">
        <v>0</v>
      </c>
      <c r="AB107" s="327">
        <v>0</v>
      </c>
      <c r="AC107" s="327">
        <v>0</v>
      </c>
      <c r="AD107" s="327">
        <f t="shared" si="85"/>
        <v>0</v>
      </c>
      <c r="AE107" s="327">
        <v>0</v>
      </c>
      <c r="AF107" s="327">
        <v>0</v>
      </c>
      <c r="AG107" s="325">
        <v>0</v>
      </c>
      <c r="AH107" s="325">
        <v>0</v>
      </c>
      <c r="AI107" s="327">
        <v>0</v>
      </c>
      <c r="AJ107" s="327">
        <v>0</v>
      </c>
      <c r="AK107" s="327">
        <v>0</v>
      </c>
      <c r="AL107" s="327">
        <v>0</v>
      </c>
      <c r="AM107" s="327">
        <v>0</v>
      </c>
      <c r="AN107" s="327">
        <f t="shared" si="31"/>
        <v>0</v>
      </c>
      <c r="AO107" s="327">
        <v>0</v>
      </c>
      <c r="AP107" s="327">
        <v>0</v>
      </c>
      <c r="AQ107" s="325">
        <v>0</v>
      </c>
      <c r="AR107" s="293">
        <v>0</v>
      </c>
      <c r="AS107" s="327">
        <v>0</v>
      </c>
      <c r="AT107" s="327">
        <v>0</v>
      </c>
      <c r="AU107" s="327">
        <v>0</v>
      </c>
      <c r="AV107" s="327">
        <v>0</v>
      </c>
      <c r="AW107" s="327">
        <v>0</v>
      </c>
      <c r="AX107" s="327">
        <f t="shared" si="32"/>
        <v>0</v>
      </c>
      <c r="AY107" s="327">
        <v>0</v>
      </c>
      <c r="AZ107" s="327">
        <v>0</v>
      </c>
      <c r="BA107" s="325">
        <v>0</v>
      </c>
      <c r="BB107" s="293">
        <v>0</v>
      </c>
      <c r="BC107" s="327">
        <v>0</v>
      </c>
      <c r="BD107" s="327">
        <v>0</v>
      </c>
      <c r="BE107" s="327">
        <v>0</v>
      </c>
      <c r="BF107" s="327">
        <v>0</v>
      </c>
      <c r="BG107" s="327">
        <v>0</v>
      </c>
      <c r="BH107" s="327">
        <f t="shared" si="33"/>
        <v>0</v>
      </c>
      <c r="BI107" s="327">
        <v>0</v>
      </c>
      <c r="BJ107" s="327">
        <v>0</v>
      </c>
      <c r="BK107" s="325">
        <v>0</v>
      </c>
      <c r="BL107" s="293">
        <v>0</v>
      </c>
      <c r="BM107" s="327">
        <f t="shared" si="34"/>
        <v>0</v>
      </c>
      <c r="BN107" s="327">
        <v>0</v>
      </c>
      <c r="BO107" s="327">
        <v>0</v>
      </c>
      <c r="BP107" s="325">
        <v>0</v>
      </c>
      <c r="BQ107" s="325">
        <v>0</v>
      </c>
      <c r="BR107" s="327">
        <f t="shared" si="35"/>
        <v>0</v>
      </c>
      <c r="BS107" s="327">
        <v>0</v>
      </c>
      <c r="BT107" s="327">
        <v>0</v>
      </c>
      <c r="BU107" s="325">
        <v>0</v>
      </c>
      <c r="BV107" s="325">
        <v>0</v>
      </c>
      <c r="BW107" s="327">
        <f t="shared" si="86"/>
        <v>0</v>
      </c>
      <c r="BX107" s="327">
        <f t="shared" si="87"/>
        <v>0</v>
      </c>
      <c r="BY107" s="327">
        <f t="shared" si="88"/>
        <v>0</v>
      </c>
      <c r="BZ107" s="327">
        <f t="shared" si="89"/>
        <v>0</v>
      </c>
      <c r="CA107" s="327">
        <f t="shared" si="90"/>
        <v>0</v>
      </c>
      <c r="CB107" s="327">
        <f t="shared" si="91"/>
        <v>0</v>
      </c>
      <c r="CC107" s="327">
        <f t="shared" si="92"/>
        <v>0</v>
      </c>
      <c r="CD107" s="327">
        <f t="shared" si="93"/>
        <v>0</v>
      </c>
      <c r="CE107" s="327">
        <f t="shared" si="94"/>
        <v>0</v>
      </c>
      <c r="CF107" s="327">
        <f t="shared" si="95"/>
        <v>0</v>
      </c>
      <c r="CG107" s="327"/>
    </row>
    <row r="108" spans="1:85" s="328" customFormat="1" ht="69.599999999999994" customHeight="1">
      <c r="A108" s="296" t="s">
        <v>561</v>
      </c>
      <c r="B108" s="329" t="s">
        <v>1063</v>
      </c>
      <c r="C108" s="330" t="s">
        <v>1095</v>
      </c>
      <c r="D108" s="325" t="s">
        <v>762</v>
      </c>
      <c r="E108" s="326">
        <v>2019</v>
      </c>
      <c r="F108" s="325">
        <v>2020</v>
      </c>
      <c r="G108" s="325" t="s">
        <v>589</v>
      </c>
      <c r="H108" s="327" t="s">
        <v>589</v>
      </c>
      <c r="I108" s="327" t="s">
        <v>589</v>
      </c>
      <c r="J108" s="327" t="s">
        <v>589</v>
      </c>
      <c r="K108" s="327" t="s">
        <v>589</v>
      </c>
      <c r="L108" s="327" t="s">
        <v>589</v>
      </c>
      <c r="M108" s="327" t="s">
        <v>589</v>
      </c>
      <c r="N108" s="327">
        <v>0</v>
      </c>
      <c r="O108" s="327">
        <v>0</v>
      </c>
      <c r="P108" s="327">
        <v>0</v>
      </c>
      <c r="Q108" s="327">
        <v>6.6</v>
      </c>
      <c r="R108" s="327">
        <v>0</v>
      </c>
      <c r="S108" s="325">
        <f>5.5*1.2</f>
        <v>6.6</v>
      </c>
      <c r="T108" s="325">
        <f>5.5*1.2</f>
        <v>6.6</v>
      </c>
      <c r="U108" s="325">
        <f>5.5*1.2</f>
        <v>6.6</v>
      </c>
      <c r="V108" s="293">
        <v>0</v>
      </c>
      <c r="W108" s="325">
        <v>0</v>
      </c>
      <c r="X108" s="325">
        <v>0</v>
      </c>
      <c r="Y108" s="327">
        <v>0</v>
      </c>
      <c r="Z108" s="327">
        <v>0</v>
      </c>
      <c r="AA108" s="327">
        <v>0</v>
      </c>
      <c r="AB108" s="327">
        <v>0</v>
      </c>
      <c r="AC108" s="327">
        <v>0</v>
      </c>
      <c r="AD108" s="327">
        <f t="shared" si="85"/>
        <v>0</v>
      </c>
      <c r="AE108" s="327">
        <v>0</v>
      </c>
      <c r="AF108" s="327">
        <v>0</v>
      </c>
      <c r="AG108" s="325">
        <v>0</v>
      </c>
      <c r="AH108" s="325">
        <v>0</v>
      </c>
      <c r="AI108" s="327">
        <v>0</v>
      </c>
      <c r="AJ108" s="327">
        <v>0</v>
      </c>
      <c r="AK108" s="327">
        <v>0</v>
      </c>
      <c r="AL108" s="327">
        <v>0</v>
      </c>
      <c r="AM108" s="327">
        <v>0</v>
      </c>
      <c r="AN108" s="327">
        <f t="shared" si="31"/>
        <v>0</v>
      </c>
      <c r="AO108" s="327">
        <v>0</v>
      </c>
      <c r="AP108" s="327">
        <v>0</v>
      </c>
      <c r="AQ108" s="325">
        <v>0</v>
      </c>
      <c r="AR108" s="293">
        <v>0</v>
      </c>
      <c r="AS108" s="327">
        <v>0</v>
      </c>
      <c r="AT108" s="327">
        <v>0</v>
      </c>
      <c r="AU108" s="327">
        <v>0</v>
      </c>
      <c r="AV108" s="327">
        <v>0</v>
      </c>
      <c r="AW108" s="327">
        <v>0</v>
      </c>
      <c r="AX108" s="327">
        <f t="shared" si="32"/>
        <v>0</v>
      </c>
      <c r="AY108" s="327">
        <v>0</v>
      </c>
      <c r="AZ108" s="327">
        <v>0</v>
      </c>
      <c r="BA108" s="325">
        <v>0</v>
      </c>
      <c r="BB108" s="293">
        <v>0</v>
      </c>
      <c r="BC108" s="327">
        <v>0</v>
      </c>
      <c r="BD108" s="327">
        <v>0</v>
      </c>
      <c r="BE108" s="327">
        <v>0</v>
      </c>
      <c r="BF108" s="327">
        <v>0</v>
      </c>
      <c r="BG108" s="327">
        <v>0</v>
      </c>
      <c r="BH108" s="327">
        <f t="shared" si="33"/>
        <v>0</v>
      </c>
      <c r="BI108" s="327">
        <v>0</v>
      </c>
      <c r="BJ108" s="327">
        <v>0</v>
      </c>
      <c r="BK108" s="325">
        <v>0</v>
      </c>
      <c r="BL108" s="293">
        <v>0</v>
      </c>
      <c r="BM108" s="327">
        <f t="shared" si="34"/>
        <v>0</v>
      </c>
      <c r="BN108" s="327">
        <v>0</v>
      </c>
      <c r="BO108" s="327">
        <v>0</v>
      </c>
      <c r="BP108" s="325">
        <v>0</v>
      </c>
      <c r="BQ108" s="325">
        <v>0</v>
      </c>
      <c r="BR108" s="327">
        <f t="shared" si="35"/>
        <v>0</v>
      </c>
      <c r="BS108" s="327">
        <v>0</v>
      </c>
      <c r="BT108" s="327">
        <v>0</v>
      </c>
      <c r="BU108" s="325">
        <v>0</v>
      </c>
      <c r="BV108" s="325">
        <v>0</v>
      </c>
      <c r="BW108" s="327">
        <f t="shared" si="86"/>
        <v>0</v>
      </c>
      <c r="BX108" s="327">
        <f t="shared" si="87"/>
        <v>0</v>
      </c>
      <c r="BY108" s="327">
        <f t="shared" si="88"/>
        <v>0</v>
      </c>
      <c r="BZ108" s="327">
        <f t="shared" si="89"/>
        <v>0</v>
      </c>
      <c r="CA108" s="327">
        <f t="shared" si="90"/>
        <v>0</v>
      </c>
      <c r="CB108" s="327">
        <f t="shared" si="91"/>
        <v>0</v>
      </c>
      <c r="CC108" s="327">
        <f t="shared" si="92"/>
        <v>0</v>
      </c>
      <c r="CD108" s="327">
        <f t="shared" si="93"/>
        <v>0</v>
      </c>
      <c r="CE108" s="327">
        <f t="shared" si="94"/>
        <v>0</v>
      </c>
      <c r="CF108" s="327">
        <f t="shared" si="95"/>
        <v>0</v>
      </c>
      <c r="CG108" s="327"/>
    </row>
    <row r="109" spans="1:85" s="328" customFormat="1" ht="69.599999999999994" customHeight="1">
      <c r="A109" s="296" t="s">
        <v>561</v>
      </c>
      <c r="B109" s="329" t="s">
        <v>1064</v>
      </c>
      <c r="C109" s="330" t="s">
        <v>1096</v>
      </c>
      <c r="D109" s="325" t="s">
        <v>762</v>
      </c>
      <c r="E109" s="326">
        <v>2019</v>
      </c>
      <c r="F109" s="325">
        <v>2020</v>
      </c>
      <c r="G109" s="325" t="s">
        <v>589</v>
      </c>
      <c r="H109" s="327" t="s">
        <v>589</v>
      </c>
      <c r="I109" s="327" t="s">
        <v>589</v>
      </c>
      <c r="J109" s="327" t="s">
        <v>589</v>
      </c>
      <c r="K109" s="327" t="s">
        <v>589</v>
      </c>
      <c r="L109" s="327" t="s">
        <v>589</v>
      </c>
      <c r="M109" s="327" t="s">
        <v>589</v>
      </c>
      <c r="N109" s="327">
        <v>0</v>
      </c>
      <c r="O109" s="327">
        <v>0</v>
      </c>
      <c r="P109" s="327">
        <v>0</v>
      </c>
      <c r="Q109" s="327">
        <v>5.3999999999999995</v>
      </c>
      <c r="R109" s="327">
        <v>0</v>
      </c>
      <c r="S109" s="325">
        <f>4.5*1.2</f>
        <v>5.3999999999999995</v>
      </c>
      <c r="T109" s="325">
        <f>4.5*1.2</f>
        <v>5.3999999999999995</v>
      </c>
      <c r="U109" s="325">
        <f>4.5*1.2</f>
        <v>5.3999999999999995</v>
      </c>
      <c r="V109" s="293">
        <v>0</v>
      </c>
      <c r="W109" s="325">
        <v>0</v>
      </c>
      <c r="X109" s="325">
        <v>0</v>
      </c>
      <c r="Y109" s="327">
        <v>0</v>
      </c>
      <c r="Z109" s="327">
        <v>0</v>
      </c>
      <c r="AA109" s="327">
        <v>0</v>
      </c>
      <c r="AB109" s="327">
        <v>0</v>
      </c>
      <c r="AC109" s="327">
        <v>0</v>
      </c>
      <c r="AD109" s="327">
        <f t="shared" si="85"/>
        <v>0</v>
      </c>
      <c r="AE109" s="327">
        <v>0</v>
      </c>
      <c r="AF109" s="327">
        <v>0</v>
      </c>
      <c r="AG109" s="325">
        <v>0</v>
      </c>
      <c r="AH109" s="325">
        <v>0</v>
      </c>
      <c r="AI109" s="327">
        <v>0</v>
      </c>
      <c r="AJ109" s="327">
        <v>0</v>
      </c>
      <c r="AK109" s="327">
        <v>0</v>
      </c>
      <c r="AL109" s="327">
        <v>0</v>
      </c>
      <c r="AM109" s="327">
        <v>0</v>
      </c>
      <c r="AN109" s="327">
        <f t="shared" si="31"/>
        <v>0</v>
      </c>
      <c r="AO109" s="327">
        <v>0</v>
      </c>
      <c r="AP109" s="327">
        <v>0</v>
      </c>
      <c r="AQ109" s="325">
        <v>0</v>
      </c>
      <c r="AR109" s="293">
        <v>0</v>
      </c>
      <c r="AS109" s="327">
        <v>0</v>
      </c>
      <c r="AT109" s="327">
        <v>0</v>
      </c>
      <c r="AU109" s="327">
        <v>0</v>
      </c>
      <c r="AV109" s="327">
        <v>0</v>
      </c>
      <c r="AW109" s="327">
        <v>0</v>
      </c>
      <c r="AX109" s="327">
        <f t="shared" si="32"/>
        <v>0</v>
      </c>
      <c r="AY109" s="327">
        <v>0</v>
      </c>
      <c r="AZ109" s="327">
        <v>0</v>
      </c>
      <c r="BA109" s="325">
        <v>0</v>
      </c>
      <c r="BB109" s="293">
        <v>0</v>
      </c>
      <c r="BC109" s="327">
        <v>0</v>
      </c>
      <c r="BD109" s="327">
        <v>0</v>
      </c>
      <c r="BE109" s="327">
        <v>0</v>
      </c>
      <c r="BF109" s="327">
        <v>0</v>
      </c>
      <c r="BG109" s="327">
        <v>0</v>
      </c>
      <c r="BH109" s="327">
        <f t="shared" si="33"/>
        <v>0</v>
      </c>
      <c r="BI109" s="327">
        <v>0</v>
      </c>
      <c r="BJ109" s="327">
        <v>0</v>
      </c>
      <c r="BK109" s="325">
        <v>0</v>
      </c>
      <c r="BL109" s="293">
        <v>0</v>
      </c>
      <c r="BM109" s="327">
        <f t="shared" si="34"/>
        <v>0</v>
      </c>
      <c r="BN109" s="327">
        <v>0</v>
      </c>
      <c r="BO109" s="327">
        <v>0</v>
      </c>
      <c r="BP109" s="325">
        <v>0</v>
      </c>
      <c r="BQ109" s="325">
        <v>0</v>
      </c>
      <c r="BR109" s="327">
        <f t="shared" si="35"/>
        <v>0</v>
      </c>
      <c r="BS109" s="327">
        <v>0</v>
      </c>
      <c r="BT109" s="327">
        <v>0</v>
      </c>
      <c r="BU109" s="325">
        <v>0</v>
      </c>
      <c r="BV109" s="325">
        <v>0</v>
      </c>
      <c r="BW109" s="327">
        <f t="shared" si="86"/>
        <v>0</v>
      </c>
      <c r="BX109" s="327">
        <f t="shared" si="87"/>
        <v>0</v>
      </c>
      <c r="BY109" s="327">
        <f t="shared" si="88"/>
        <v>0</v>
      </c>
      <c r="BZ109" s="327">
        <f t="shared" si="89"/>
        <v>0</v>
      </c>
      <c r="CA109" s="327">
        <f t="shared" si="90"/>
        <v>0</v>
      </c>
      <c r="CB109" s="327">
        <f t="shared" si="91"/>
        <v>0</v>
      </c>
      <c r="CC109" s="327">
        <f t="shared" si="92"/>
        <v>0</v>
      </c>
      <c r="CD109" s="327">
        <f t="shared" si="93"/>
        <v>0</v>
      </c>
      <c r="CE109" s="327">
        <f t="shared" si="94"/>
        <v>0</v>
      </c>
      <c r="CF109" s="327">
        <f t="shared" si="95"/>
        <v>0</v>
      </c>
      <c r="CG109" s="327"/>
    </row>
    <row r="110" spans="1:85" s="328" customFormat="1" ht="69.599999999999994" customHeight="1">
      <c r="A110" s="296" t="s">
        <v>561</v>
      </c>
      <c r="B110" s="329" t="s">
        <v>1065</v>
      </c>
      <c r="C110" s="330" t="s">
        <v>1097</v>
      </c>
      <c r="D110" s="325" t="s">
        <v>762</v>
      </c>
      <c r="E110" s="326">
        <v>2019</v>
      </c>
      <c r="F110" s="325">
        <v>2020</v>
      </c>
      <c r="G110" s="325" t="s">
        <v>589</v>
      </c>
      <c r="H110" s="327" t="s">
        <v>589</v>
      </c>
      <c r="I110" s="327" t="s">
        <v>589</v>
      </c>
      <c r="J110" s="327" t="s">
        <v>589</v>
      </c>
      <c r="K110" s="327" t="s">
        <v>589</v>
      </c>
      <c r="L110" s="327" t="s">
        <v>589</v>
      </c>
      <c r="M110" s="327" t="s">
        <v>589</v>
      </c>
      <c r="N110" s="327">
        <v>0</v>
      </c>
      <c r="O110" s="327">
        <v>0</v>
      </c>
      <c r="P110" s="327">
        <v>0</v>
      </c>
      <c r="Q110" s="327">
        <v>7.1999999999999993</v>
      </c>
      <c r="R110" s="327">
        <v>0</v>
      </c>
      <c r="S110" s="325">
        <f>6*1.2</f>
        <v>7.1999999999999993</v>
      </c>
      <c r="T110" s="325">
        <f>6*1.2</f>
        <v>7.1999999999999993</v>
      </c>
      <c r="U110" s="325">
        <f>6*1.2</f>
        <v>7.1999999999999993</v>
      </c>
      <c r="V110" s="293">
        <v>0</v>
      </c>
      <c r="W110" s="325">
        <v>0</v>
      </c>
      <c r="X110" s="325">
        <v>0</v>
      </c>
      <c r="Y110" s="327">
        <v>0</v>
      </c>
      <c r="Z110" s="327">
        <v>0</v>
      </c>
      <c r="AA110" s="327">
        <v>0</v>
      </c>
      <c r="AB110" s="327">
        <v>0</v>
      </c>
      <c r="AC110" s="327">
        <v>0</v>
      </c>
      <c r="AD110" s="327">
        <f t="shared" si="85"/>
        <v>0</v>
      </c>
      <c r="AE110" s="327">
        <v>0</v>
      </c>
      <c r="AF110" s="327">
        <v>0</v>
      </c>
      <c r="AG110" s="325">
        <v>0</v>
      </c>
      <c r="AH110" s="325">
        <v>0</v>
      </c>
      <c r="AI110" s="327">
        <v>0</v>
      </c>
      <c r="AJ110" s="327">
        <v>0</v>
      </c>
      <c r="AK110" s="327">
        <v>0</v>
      </c>
      <c r="AL110" s="327">
        <v>0</v>
      </c>
      <c r="AM110" s="327">
        <v>0</v>
      </c>
      <c r="AN110" s="327">
        <f t="shared" si="31"/>
        <v>0</v>
      </c>
      <c r="AO110" s="327">
        <v>0</v>
      </c>
      <c r="AP110" s="327">
        <v>0</v>
      </c>
      <c r="AQ110" s="325">
        <v>0</v>
      </c>
      <c r="AR110" s="293">
        <v>0</v>
      </c>
      <c r="AS110" s="327">
        <v>0</v>
      </c>
      <c r="AT110" s="327">
        <v>0</v>
      </c>
      <c r="AU110" s="327">
        <v>0</v>
      </c>
      <c r="AV110" s="327">
        <v>0</v>
      </c>
      <c r="AW110" s="327">
        <v>0</v>
      </c>
      <c r="AX110" s="327">
        <f t="shared" si="32"/>
        <v>0</v>
      </c>
      <c r="AY110" s="327">
        <v>0</v>
      </c>
      <c r="AZ110" s="327">
        <v>0</v>
      </c>
      <c r="BA110" s="325">
        <v>0</v>
      </c>
      <c r="BB110" s="293">
        <v>0</v>
      </c>
      <c r="BC110" s="327">
        <v>0</v>
      </c>
      <c r="BD110" s="327">
        <v>0</v>
      </c>
      <c r="BE110" s="327">
        <v>0</v>
      </c>
      <c r="BF110" s="327">
        <v>0</v>
      </c>
      <c r="BG110" s="327">
        <v>0</v>
      </c>
      <c r="BH110" s="327">
        <f t="shared" si="33"/>
        <v>0</v>
      </c>
      <c r="BI110" s="327">
        <v>0</v>
      </c>
      <c r="BJ110" s="327">
        <v>0</v>
      </c>
      <c r="BK110" s="325">
        <v>0</v>
      </c>
      <c r="BL110" s="293">
        <v>0</v>
      </c>
      <c r="BM110" s="327">
        <f t="shared" si="34"/>
        <v>0</v>
      </c>
      <c r="BN110" s="327">
        <v>0</v>
      </c>
      <c r="BO110" s="327">
        <v>0</v>
      </c>
      <c r="BP110" s="325">
        <v>0</v>
      </c>
      <c r="BQ110" s="325">
        <v>0</v>
      </c>
      <c r="BR110" s="327">
        <f t="shared" si="35"/>
        <v>0</v>
      </c>
      <c r="BS110" s="327">
        <v>0</v>
      </c>
      <c r="BT110" s="327">
        <v>0</v>
      </c>
      <c r="BU110" s="325">
        <v>0</v>
      </c>
      <c r="BV110" s="325">
        <v>0</v>
      </c>
      <c r="BW110" s="327">
        <f t="shared" si="86"/>
        <v>0</v>
      </c>
      <c r="BX110" s="327">
        <f t="shared" si="87"/>
        <v>0</v>
      </c>
      <c r="BY110" s="327">
        <f t="shared" si="88"/>
        <v>0</v>
      </c>
      <c r="BZ110" s="327">
        <f t="shared" si="89"/>
        <v>0</v>
      </c>
      <c r="CA110" s="327">
        <f t="shared" si="90"/>
        <v>0</v>
      </c>
      <c r="CB110" s="327">
        <f t="shared" si="91"/>
        <v>0</v>
      </c>
      <c r="CC110" s="327">
        <f t="shared" si="92"/>
        <v>0</v>
      </c>
      <c r="CD110" s="327">
        <f t="shared" si="93"/>
        <v>0</v>
      </c>
      <c r="CE110" s="327">
        <f t="shared" si="94"/>
        <v>0</v>
      </c>
      <c r="CF110" s="327">
        <f t="shared" si="95"/>
        <v>0</v>
      </c>
      <c r="CG110" s="327"/>
    </row>
    <row r="111" spans="1:85" s="328" customFormat="1" ht="69.599999999999994" customHeight="1">
      <c r="A111" s="296" t="s">
        <v>561</v>
      </c>
      <c r="B111" s="329" t="s">
        <v>1017</v>
      </c>
      <c r="C111" s="330" t="s">
        <v>1098</v>
      </c>
      <c r="D111" s="325" t="s">
        <v>762</v>
      </c>
      <c r="E111" s="326">
        <v>2019</v>
      </c>
      <c r="F111" s="325">
        <v>2020</v>
      </c>
      <c r="G111" s="325" t="s">
        <v>589</v>
      </c>
      <c r="H111" s="327" t="s">
        <v>589</v>
      </c>
      <c r="I111" s="327" t="s">
        <v>589</v>
      </c>
      <c r="J111" s="327" t="s">
        <v>589</v>
      </c>
      <c r="K111" s="327" t="s">
        <v>589</v>
      </c>
      <c r="L111" s="327" t="s">
        <v>589</v>
      </c>
      <c r="M111" s="327" t="s">
        <v>589</v>
      </c>
      <c r="N111" s="327">
        <v>0</v>
      </c>
      <c r="O111" s="327">
        <v>0</v>
      </c>
      <c r="P111" s="327">
        <v>0</v>
      </c>
      <c r="Q111" s="327">
        <v>8.4</v>
      </c>
      <c r="R111" s="327">
        <v>0</v>
      </c>
      <c r="S111" s="325">
        <f>7*1.2</f>
        <v>8.4</v>
      </c>
      <c r="T111" s="325">
        <f>7*1.2</f>
        <v>8.4</v>
      </c>
      <c r="U111" s="325">
        <f>7*1.2</f>
        <v>8.4</v>
      </c>
      <c r="V111" s="293">
        <v>0</v>
      </c>
      <c r="W111" s="325">
        <v>0</v>
      </c>
      <c r="X111" s="325">
        <v>0</v>
      </c>
      <c r="Y111" s="327">
        <v>0</v>
      </c>
      <c r="Z111" s="327">
        <v>0</v>
      </c>
      <c r="AA111" s="327">
        <v>0</v>
      </c>
      <c r="AB111" s="327">
        <v>0</v>
      </c>
      <c r="AC111" s="327">
        <v>0</v>
      </c>
      <c r="AD111" s="327">
        <f t="shared" si="85"/>
        <v>0</v>
      </c>
      <c r="AE111" s="327">
        <v>0</v>
      </c>
      <c r="AF111" s="327">
        <v>0</v>
      </c>
      <c r="AG111" s="325">
        <v>0</v>
      </c>
      <c r="AH111" s="325">
        <v>0</v>
      </c>
      <c r="AI111" s="327">
        <v>0</v>
      </c>
      <c r="AJ111" s="327">
        <v>0</v>
      </c>
      <c r="AK111" s="327">
        <v>0</v>
      </c>
      <c r="AL111" s="327">
        <v>0</v>
      </c>
      <c r="AM111" s="327">
        <v>0</v>
      </c>
      <c r="AN111" s="327">
        <f t="shared" si="31"/>
        <v>0</v>
      </c>
      <c r="AO111" s="327">
        <v>0</v>
      </c>
      <c r="AP111" s="327">
        <v>0</v>
      </c>
      <c r="AQ111" s="325">
        <v>0</v>
      </c>
      <c r="AR111" s="293">
        <v>0</v>
      </c>
      <c r="AS111" s="327">
        <v>0</v>
      </c>
      <c r="AT111" s="327">
        <v>0</v>
      </c>
      <c r="AU111" s="327">
        <v>0</v>
      </c>
      <c r="AV111" s="327">
        <v>0</v>
      </c>
      <c r="AW111" s="327">
        <v>0</v>
      </c>
      <c r="AX111" s="327">
        <f t="shared" si="32"/>
        <v>0</v>
      </c>
      <c r="AY111" s="327">
        <v>0</v>
      </c>
      <c r="AZ111" s="327">
        <v>0</v>
      </c>
      <c r="BA111" s="325">
        <v>0</v>
      </c>
      <c r="BB111" s="293">
        <v>0</v>
      </c>
      <c r="BC111" s="327">
        <v>0</v>
      </c>
      <c r="BD111" s="327">
        <v>0</v>
      </c>
      <c r="BE111" s="327">
        <v>0</v>
      </c>
      <c r="BF111" s="327">
        <v>0</v>
      </c>
      <c r="BG111" s="327">
        <v>0</v>
      </c>
      <c r="BH111" s="327">
        <f t="shared" si="33"/>
        <v>0</v>
      </c>
      <c r="BI111" s="327">
        <v>0</v>
      </c>
      <c r="BJ111" s="327">
        <v>0</v>
      </c>
      <c r="BK111" s="325">
        <v>0</v>
      </c>
      <c r="BL111" s="293">
        <v>0</v>
      </c>
      <c r="BM111" s="327">
        <f t="shared" si="34"/>
        <v>0</v>
      </c>
      <c r="BN111" s="327">
        <v>0</v>
      </c>
      <c r="BO111" s="327">
        <v>0</v>
      </c>
      <c r="BP111" s="325">
        <v>0</v>
      </c>
      <c r="BQ111" s="325">
        <v>0</v>
      </c>
      <c r="BR111" s="327">
        <f t="shared" si="35"/>
        <v>0</v>
      </c>
      <c r="BS111" s="327">
        <v>0</v>
      </c>
      <c r="BT111" s="327">
        <v>0</v>
      </c>
      <c r="BU111" s="325">
        <v>0</v>
      </c>
      <c r="BV111" s="325">
        <v>0</v>
      </c>
      <c r="BW111" s="327">
        <f t="shared" si="86"/>
        <v>0</v>
      </c>
      <c r="BX111" s="327">
        <f t="shared" si="87"/>
        <v>0</v>
      </c>
      <c r="BY111" s="327">
        <f t="shared" si="88"/>
        <v>0</v>
      </c>
      <c r="BZ111" s="327">
        <f t="shared" si="89"/>
        <v>0</v>
      </c>
      <c r="CA111" s="327">
        <f t="shared" si="90"/>
        <v>0</v>
      </c>
      <c r="CB111" s="327">
        <f t="shared" si="91"/>
        <v>0</v>
      </c>
      <c r="CC111" s="327">
        <f t="shared" si="92"/>
        <v>0</v>
      </c>
      <c r="CD111" s="327">
        <f t="shared" si="93"/>
        <v>0</v>
      </c>
      <c r="CE111" s="327">
        <f t="shared" si="94"/>
        <v>0</v>
      </c>
      <c r="CF111" s="327">
        <f t="shared" si="95"/>
        <v>0</v>
      </c>
      <c r="CG111" s="327"/>
    </row>
    <row r="112" spans="1:85" s="328" customFormat="1" ht="69.599999999999994" customHeight="1">
      <c r="A112" s="296" t="s">
        <v>561</v>
      </c>
      <c r="B112" s="329" t="s">
        <v>1066</v>
      </c>
      <c r="C112" s="330" t="s">
        <v>1099</v>
      </c>
      <c r="D112" s="325" t="s">
        <v>762</v>
      </c>
      <c r="E112" s="326">
        <v>2019</v>
      </c>
      <c r="F112" s="325">
        <v>2020</v>
      </c>
      <c r="G112" s="325" t="s">
        <v>589</v>
      </c>
      <c r="H112" s="327" t="s">
        <v>589</v>
      </c>
      <c r="I112" s="327" t="s">
        <v>589</v>
      </c>
      <c r="J112" s="327" t="s">
        <v>589</v>
      </c>
      <c r="K112" s="327" t="s">
        <v>589</v>
      </c>
      <c r="L112" s="327" t="s">
        <v>589</v>
      </c>
      <c r="M112" s="327" t="s">
        <v>589</v>
      </c>
      <c r="N112" s="327">
        <v>0</v>
      </c>
      <c r="O112" s="327">
        <v>0</v>
      </c>
      <c r="P112" s="327">
        <v>0</v>
      </c>
      <c r="Q112" s="327">
        <v>6</v>
      </c>
      <c r="R112" s="327">
        <v>0</v>
      </c>
      <c r="S112" s="325">
        <f>5*1.2</f>
        <v>6</v>
      </c>
      <c r="T112" s="325">
        <f>5*1.2</f>
        <v>6</v>
      </c>
      <c r="U112" s="325">
        <f>5*1.2</f>
        <v>6</v>
      </c>
      <c r="V112" s="293">
        <v>0</v>
      </c>
      <c r="W112" s="325">
        <v>0</v>
      </c>
      <c r="X112" s="325">
        <v>0</v>
      </c>
      <c r="Y112" s="327">
        <v>0</v>
      </c>
      <c r="Z112" s="327">
        <v>0</v>
      </c>
      <c r="AA112" s="327">
        <v>0</v>
      </c>
      <c r="AB112" s="327">
        <v>0</v>
      </c>
      <c r="AC112" s="327">
        <v>0</v>
      </c>
      <c r="AD112" s="327">
        <f t="shared" si="85"/>
        <v>0</v>
      </c>
      <c r="AE112" s="327">
        <v>0</v>
      </c>
      <c r="AF112" s="327">
        <v>0</v>
      </c>
      <c r="AG112" s="325">
        <v>0</v>
      </c>
      <c r="AH112" s="325">
        <v>0</v>
      </c>
      <c r="AI112" s="327">
        <v>0</v>
      </c>
      <c r="AJ112" s="327">
        <v>0</v>
      </c>
      <c r="AK112" s="327">
        <v>0</v>
      </c>
      <c r="AL112" s="327">
        <v>0</v>
      </c>
      <c r="AM112" s="327">
        <v>0</v>
      </c>
      <c r="AN112" s="327">
        <f t="shared" si="31"/>
        <v>0</v>
      </c>
      <c r="AO112" s="327">
        <v>0</v>
      </c>
      <c r="AP112" s="327">
        <v>0</v>
      </c>
      <c r="AQ112" s="325">
        <v>0</v>
      </c>
      <c r="AR112" s="293">
        <v>0</v>
      </c>
      <c r="AS112" s="327">
        <v>0</v>
      </c>
      <c r="AT112" s="327">
        <v>0</v>
      </c>
      <c r="AU112" s="327">
        <v>0</v>
      </c>
      <c r="AV112" s="327">
        <v>0</v>
      </c>
      <c r="AW112" s="327">
        <v>0</v>
      </c>
      <c r="AX112" s="327">
        <f t="shared" si="32"/>
        <v>0</v>
      </c>
      <c r="AY112" s="327">
        <v>0</v>
      </c>
      <c r="AZ112" s="327">
        <v>0</v>
      </c>
      <c r="BA112" s="325">
        <v>0</v>
      </c>
      <c r="BB112" s="293">
        <v>0</v>
      </c>
      <c r="BC112" s="327">
        <v>0</v>
      </c>
      <c r="BD112" s="327">
        <v>0</v>
      </c>
      <c r="BE112" s="327">
        <v>0</v>
      </c>
      <c r="BF112" s="327">
        <v>0</v>
      </c>
      <c r="BG112" s="327">
        <v>0</v>
      </c>
      <c r="BH112" s="327">
        <f t="shared" si="33"/>
        <v>0</v>
      </c>
      <c r="BI112" s="327">
        <v>0</v>
      </c>
      <c r="BJ112" s="327">
        <v>0</v>
      </c>
      <c r="BK112" s="325">
        <v>0</v>
      </c>
      <c r="BL112" s="293">
        <v>0</v>
      </c>
      <c r="BM112" s="327">
        <f t="shared" si="34"/>
        <v>0</v>
      </c>
      <c r="BN112" s="327">
        <v>0</v>
      </c>
      <c r="BO112" s="327">
        <v>0</v>
      </c>
      <c r="BP112" s="325">
        <v>0</v>
      </c>
      <c r="BQ112" s="325">
        <v>0</v>
      </c>
      <c r="BR112" s="327">
        <f t="shared" si="35"/>
        <v>0</v>
      </c>
      <c r="BS112" s="327">
        <v>0</v>
      </c>
      <c r="BT112" s="327">
        <v>0</v>
      </c>
      <c r="BU112" s="325">
        <v>0</v>
      </c>
      <c r="BV112" s="325">
        <v>0</v>
      </c>
      <c r="BW112" s="327">
        <f t="shared" si="86"/>
        <v>0</v>
      </c>
      <c r="BX112" s="327">
        <f t="shared" si="87"/>
        <v>0</v>
      </c>
      <c r="BY112" s="327">
        <f t="shared" si="88"/>
        <v>0</v>
      </c>
      <c r="BZ112" s="327">
        <f t="shared" si="89"/>
        <v>0</v>
      </c>
      <c r="CA112" s="327">
        <f t="shared" si="90"/>
        <v>0</v>
      </c>
      <c r="CB112" s="327">
        <f t="shared" si="91"/>
        <v>0</v>
      </c>
      <c r="CC112" s="327">
        <f t="shared" si="92"/>
        <v>0</v>
      </c>
      <c r="CD112" s="327">
        <f t="shared" si="93"/>
        <v>0</v>
      </c>
      <c r="CE112" s="327">
        <f t="shared" si="94"/>
        <v>0</v>
      </c>
      <c r="CF112" s="327">
        <f t="shared" si="95"/>
        <v>0</v>
      </c>
      <c r="CG112" s="327"/>
    </row>
    <row r="113" spans="1:85" s="328" customFormat="1" ht="69.599999999999994" customHeight="1">
      <c r="A113" s="296" t="s">
        <v>561</v>
      </c>
      <c r="B113" s="329" t="s">
        <v>956</v>
      </c>
      <c r="C113" s="330" t="s">
        <v>1100</v>
      </c>
      <c r="D113" s="325" t="s">
        <v>762</v>
      </c>
      <c r="E113" s="326">
        <v>2019</v>
      </c>
      <c r="F113" s="325">
        <v>2020</v>
      </c>
      <c r="G113" s="325" t="s">
        <v>589</v>
      </c>
      <c r="H113" s="327" t="s">
        <v>589</v>
      </c>
      <c r="I113" s="327" t="s">
        <v>589</v>
      </c>
      <c r="J113" s="327" t="s">
        <v>589</v>
      </c>
      <c r="K113" s="327" t="s">
        <v>589</v>
      </c>
      <c r="L113" s="327" t="s">
        <v>589</v>
      </c>
      <c r="M113" s="327" t="s">
        <v>589</v>
      </c>
      <c r="N113" s="327">
        <v>0</v>
      </c>
      <c r="O113" s="327">
        <v>0</v>
      </c>
      <c r="P113" s="327">
        <v>0</v>
      </c>
      <c r="Q113" s="327">
        <v>7.1999999999999993</v>
      </c>
      <c r="R113" s="327">
        <v>0</v>
      </c>
      <c r="S113" s="325">
        <f>6*1.2</f>
        <v>7.1999999999999993</v>
      </c>
      <c r="T113" s="325">
        <f>6*1.2</f>
        <v>7.1999999999999993</v>
      </c>
      <c r="U113" s="325">
        <f>6*1.2</f>
        <v>7.1999999999999993</v>
      </c>
      <c r="V113" s="293">
        <v>0</v>
      </c>
      <c r="W113" s="325">
        <v>0</v>
      </c>
      <c r="X113" s="325">
        <v>0</v>
      </c>
      <c r="Y113" s="327">
        <v>0</v>
      </c>
      <c r="Z113" s="327">
        <v>0</v>
      </c>
      <c r="AA113" s="327">
        <v>0</v>
      </c>
      <c r="AB113" s="327">
        <v>0</v>
      </c>
      <c r="AC113" s="327">
        <v>0</v>
      </c>
      <c r="AD113" s="327">
        <f t="shared" si="85"/>
        <v>0</v>
      </c>
      <c r="AE113" s="327">
        <v>0</v>
      </c>
      <c r="AF113" s="327">
        <v>0</v>
      </c>
      <c r="AG113" s="325">
        <v>0</v>
      </c>
      <c r="AH113" s="325">
        <v>0</v>
      </c>
      <c r="AI113" s="327">
        <v>0</v>
      </c>
      <c r="AJ113" s="327">
        <v>0</v>
      </c>
      <c r="AK113" s="327">
        <v>0</v>
      </c>
      <c r="AL113" s="327">
        <v>0</v>
      </c>
      <c r="AM113" s="327">
        <v>0</v>
      </c>
      <c r="AN113" s="327">
        <f t="shared" si="31"/>
        <v>0</v>
      </c>
      <c r="AO113" s="327">
        <v>0</v>
      </c>
      <c r="AP113" s="327">
        <v>0</v>
      </c>
      <c r="AQ113" s="325">
        <v>0</v>
      </c>
      <c r="AR113" s="293">
        <v>0</v>
      </c>
      <c r="AS113" s="327">
        <v>0</v>
      </c>
      <c r="AT113" s="327">
        <v>0</v>
      </c>
      <c r="AU113" s="327">
        <v>0</v>
      </c>
      <c r="AV113" s="327">
        <v>0</v>
      </c>
      <c r="AW113" s="327">
        <v>0</v>
      </c>
      <c r="AX113" s="327">
        <f t="shared" si="32"/>
        <v>0</v>
      </c>
      <c r="AY113" s="327">
        <v>0</v>
      </c>
      <c r="AZ113" s="327">
        <v>0</v>
      </c>
      <c r="BA113" s="325">
        <v>0</v>
      </c>
      <c r="BB113" s="293">
        <v>0</v>
      </c>
      <c r="BC113" s="327">
        <v>0</v>
      </c>
      <c r="BD113" s="327">
        <v>0</v>
      </c>
      <c r="BE113" s="327">
        <v>0</v>
      </c>
      <c r="BF113" s="327">
        <v>0</v>
      </c>
      <c r="BG113" s="327">
        <v>0</v>
      </c>
      <c r="BH113" s="327">
        <f t="shared" si="33"/>
        <v>0</v>
      </c>
      <c r="BI113" s="327">
        <v>0</v>
      </c>
      <c r="BJ113" s="327">
        <v>0</v>
      </c>
      <c r="BK113" s="325">
        <v>0</v>
      </c>
      <c r="BL113" s="293">
        <v>0</v>
      </c>
      <c r="BM113" s="327">
        <f t="shared" si="34"/>
        <v>0</v>
      </c>
      <c r="BN113" s="327">
        <v>0</v>
      </c>
      <c r="BO113" s="327">
        <v>0</v>
      </c>
      <c r="BP113" s="325">
        <v>0</v>
      </c>
      <c r="BQ113" s="325">
        <v>0</v>
      </c>
      <c r="BR113" s="327">
        <f t="shared" si="35"/>
        <v>0</v>
      </c>
      <c r="BS113" s="327">
        <v>0</v>
      </c>
      <c r="BT113" s="327">
        <v>0</v>
      </c>
      <c r="BU113" s="325">
        <v>0</v>
      </c>
      <c r="BV113" s="325">
        <v>0</v>
      </c>
      <c r="BW113" s="327">
        <f t="shared" si="86"/>
        <v>0</v>
      </c>
      <c r="BX113" s="327">
        <f t="shared" si="87"/>
        <v>0</v>
      </c>
      <c r="BY113" s="327">
        <f t="shared" si="88"/>
        <v>0</v>
      </c>
      <c r="BZ113" s="327">
        <f t="shared" si="89"/>
        <v>0</v>
      </c>
      <c r="CA113" s="327">
        <f t="shared" si="90"/>
        <v>0</v>
      </c>
      <c r="CB113" s="327">
        <f t="shared" si="91"/>
        <v>0</v>
      </c>
      <c r="CC113" s="327">
        <f t="shared" si="92"/>
        <v>0</v>
      </c>
      <c r="CD113" s="327">
        <f t="shared" si="93"/>
        <v>0</v>
      </c>
      <c r="CE113" s="327">
        <f t="shared" si="94"/>
        <v>0</v>
      </c>
      <c r="CF113" s="327">
        <f t="shared" si="95"/>
        <v>0</v>
      </c>
      <c r="CG113" s="327"/>
    </row>
    <row r="114" spans="1:85" s="328" customFormat="1" ht="69.599999999999994" customHeight="1">
      <c r="A114" s="296" t="s">
        <v>561</v>
      </c>
      <c r="B114" s="329" t="s">
        <v>1067</v>
      </c>
      <c r="C114" s="330" t="s">
        <v>1101</v>
      </c>
      <c r="D114" s="325" t="s">
        <v>762</v>
      </c>
      <c r="E114" s="326">
        <v>2019</v>
      </c>
      <c r="F114" s="325">
        <v>2020</v>
      </c>
      <c r="G114" s="325" t="s">
        <v>589</v>
      </c>
      <c r="H114" s="327" t="s">
        <v>589</v>
      </c>
      <c r="I114" s="327" t="s">
        <v>589</v>
      </c>
      <c r="J114" s="327" t="s">
        <v>589</v>
      </c>
      <c r="K114" s="327" t="s">
        <v>589</v>
      </c>
      <c r="L114" s="327" t="s">
        <v>589</v>
      </c>
      <c r="M114" s="327" t="s">
        <v>589</v>
      </c>
      <c r="N114" s="327">
        <v>0</v>
      </c>
      <c r="O114" s="327">
        <v>0</v>
      </c>
      <c r="P114" s="327">
        <v>0</v>
      </c>
      <c r="Q114" s="327">
        <v>5.3999999999999995</v>
      </c>
      <c r="R114" s="327">
        <v>0</v>
      </c>
      <c r="S114" s="325">
        <f>4.5*1.2</f>
        <v>5.3999999999999995</v>
      </c>
      <c r="T114" s="325">
        <f>4.5*1.2</f>
        <v>5.3999999999999995</v>
      </c>
      <c r="U114" s="325">
        <f>4.5*1.2</f>
        <v>5.3999999999999995</v>
      </c>
      <c r="V114" s="293">
        <v>0</v>
      </c>
      <c r="W114" s="325">
        <v>0</v>
      </c>
      <c r="X114" s="325">
        <v>0</v>
      </c>
      <c r="Y114" s="327">
        <v>0</v>
      </c>
      <c r="Z114" s="327">
        <v>0</v>
      </c>
      <c r="AA114" s="327">
        <v>0</v>
      </c>
      <c r="AB114" s="327">
        <v>0</v>
      </c>
      <c r="AC114" s="327">
        <v>0</v>
      </c>
      <c r="AD114" s="327">
        <f t="shared" si="85"/>
        <v>0</v>
      </c>
      <c r="AE114" s="327">
        <v>0</v>
      </c>
      <c r="AF114" s="327">
        <v>0</v>
      </c>
      <c r="AG114" s="325">
        <v>0</v>
      </c>
      <c r="AH114" s="325">
        <v>0</v>
      </c>
      <c r="AI114" s="327">
        <v>0</v>
      </c>
      <c r="AJ114" s="327">
        <v>0</v>
      </c>
      <c r="AK114" s="327">
        <v>0</v>
      </c>
      <c r="AL114" s="327">
        <v>0</v>
      </c>
      <c r="AM114" s="327">
        <v>0</v>
      </c>
      <c r="AN114" s="327">
        <f t="shared" si="31"/>
        <v>0</v>
      </c>
      <c r="AO114" s="327">
        <v>0</v>
      </c>
      <c r="AP114" s="327">
        <v>0</v>
      </c>
      <c r="AQ114" s="325">
        <v>0</v>
      </c>
      <c r="AR114" s="293">
        <v>0</v>
      </c>
      <c r="AS114" s="327">
        <v>0</v>
      </c>
      <c r="AT114" s="327">
        <v>0</v>
      </c>
      <c r="AU114" s="327">
        <v>0</v>
      </c>
      <c r="AV114" s="327">
        <v>0</v>
      </c>
      <c r="AW114" s="327">
        <v>0</v>
      </c>
      <c r="AX114" s="327">
        <f t="shared" si="32"/>
        <v>0</v>
      </c>
      <c r="AY114" s="327">
        <v>0</v>
      </c>
      <c r="AZ114" s="327">
        <v>0</v>
      </c>
      <c r="BA114" s="325">
        <v>0</v>
      </c>
      <c r="BB114" s="293">
        <v>0</v>
      </c>
      <c r="BC114" s="327">
        <v>0</v>
      </c>
      <c r="BD114" s="327">
        <v>0</v>
      </c>
      <c r="BE114" s="327">
        <v>0</v>
      </c>
      <c r="BF114" s="327">
        <v>0</v>
      </c>
      <c r="BG114" s="327">
        <v>0</v>
      </c>
      <c r="BH114" s="327">
        <f t="shared" si="33"/>
        <v>0</v>
      </c>
      <c r="BI114" s="327">
        <v>0</v>
      </c>
      <c r="BJ114" s="327">
        <v>0</v>
      </c>
      <c r="BK114" s="325">
        <v>0</v>
      </c>
      <c r="BL114" s="293">
        <v>0</v>
      </c>
      <c r="BM114" s="327">
        <f t="shared" si="34"/>
        <v>0</v>
      </c>
      <c r="BN114" s="327">
        <v>0</v>
      </c>
      <c r="BO114" s="327">
        <v>0</v>
      </c>
      <c r="BP114" s="325">
        <v>0</v>
      </c>
      <c r="BQ114" s="325">
        <v>0</v>
      </c>
      <c r="BR114" s="327">
        <f t="shared" si="35"/>
        <v>0</v>
      </c>
      <c r="BS114" s="327">
        <v>0</v>
      </c>
      <c r="BT114" s="327">
        <v>0</v>
      </c>
      <c r="BU114" s="325">
        <v>0</v>
      </c>
      <c r="BV114" s="325">
        <v>0</v>
      </c>
      <c r="BW114" s="327">
        <f t="shared" si="86"/>
        <v>0</v>
      </c>
      <c r="BX114" s="327">
        <f t="shared" si="87"/>
        <v>0</v>
      </c>
      <c r="BY114" s="327">
        <f t="shared" si="88"/>
        <v>0</v>
      </c>
      <c r="BZ114" s="327">
        <f t="shared" si="89"/>
        <v>0</v>
      </c>
      <c r="CA114" s="327">
        <f t="shared" si="90"/>
        <v>0</v>
      </c>
      <c r="CB114" s="327">
        <f t="shared" si="91"/>
        <v>0</v>
      </c>
      <c r="CC114" s="327">
        <f t="shared" si="92"/>
        <v>0</v>
      </c>
      <c r="CD114" s="327">
        <f t="shared" si="93"/>
        <v>0</v>
      </c>
      <c r="CE114" s="327">
        <f t="shared" si="94"/>
        <v>0</v>
      </c>
      <c r="CF114" s="327">
        <f t="shared" si="95"/>
        <v>0</v>
      </c>
      <c r="CG114" s="327"/>
    </row>
    <row r="115" spans="1:85" s="328" customFormat="1" ht="69.599999999999994" customHeight="1">
      <c r="A115" s="296" t="s">
        <v>561</v>
      </c>
      <c r="B115" s="329" t="s">
        <v>1068</v>
      </c>
      <c r="C115" s="330" t="s">
        <v>1102</v>
      </c>
      <c r="D115" s="325" t="s">
        <v>762</v>
      </c>
      <c r="E115" s="326">
        <v>2019</v>
      </c>
      <c r="F115" s="325">
        <v>2020</v>
      </c>
      <c r="G115" s="325" t="s">
        <v>589</v>
      </c>
      <c r="H115" s="327" t="s">
        <v>589</v>
      </c>
      <c r="I115" s="327" t="s">
        <v>589</v>
      </c>
      <c r="J115" s="327" t="s">
        <v>589</v>
      </c>
      <c r="K115" s="327" t="s">
        <v>589</v>
      </c>
      <c r="L115" s="327" t="s">
        <v>589</v>
      </c>
      <c r="M115" s="327" t="s">
        <v>589</v>
      </c>
      <c r="N115" s="327">
        <v>0</v>
      </c>
      <c r="O115" s="327">
        <v>0</v>
      </c>
      <c r="P115" s="327">
        <v>0</v>
      </c>
      <c r="Q115" s="327">
        <v>8.4</v>
      </c>
      <c r="R115" s="327">
        <v>0</v>
      </c>
      <c r="S115" s="325">
        <f>7*1.2</f>
        <v>8.4</v>
      </c>
      <c r="T115" s="325">
        <f>7*1.2</f>
        <v>8.4</v>
      </c>
      <c r="U115" s="325">
        <f>7*1.2</f>
        <v>8.4</v>
      </c>
      <c r="V115" s="293">
        <v>0</v>
      </c>
      <c r="W115" s="325">
        <v>0</v>
      </c>
      <c r="X115" s="325">
        <v>0</v>
      </c>
      <c r="Y115" s="327">
        <v>0</v>
      </c>
      <c r="Z115" s="327">
        <v>0</v>
      </c>
      <c r="AA115" s="327">
        <v>0</v>
      </c>
      <c r="AB115" s="327">
        <v>0</v>
      </c>
      <c r="AC115" s="327">
        <v>0</v>
      </c>
      <c r="AD115" s="327">
        <f t="shared" si="85"/>
        <v>0</v>
      </c>
      <c r="AE115" s="327">
        <v>0</v>
      </c>
      <c r="AF115" s="327">
        <v>0</v>
      </c>
      <c r="AG115" s="325">
        <v>0</v>
      </c>
      <c r="AH115" s="325">
        <v>0</v>
      </c>
      <c r="AI115" s="327">
        <v>0</v>
      </c>
      <c r="AJ115" s="327">
        <v>0</v>
      </c>
      <c r="AK115" s="327">
        <v>0</v>
      </c>
      <c r="AL115" s="327">
        <v>0</v>
      </c>
      <c r="AM115" s="327">
        <v>0</v>
      </c>
      <c r="AN115" s="327">
        <f t="shared" si="31"/>
        <v>0</v>
      </c>
      <c r="AO115" s="327">
        <v>0</v>
      </c>
      <c r="AP115" s="327">
        <v>0</v>
      </c>
      <c r="AQ115" s="325">
        <v>0</v>
      </c>
      <c r="AR115" s="293">
        <v>0</v>
      </c>
      <c r="AS115" s="327">
        <v>0</v>
      </c>
      <c r="AT115" s="327">
        <v>0</v>
      </c>
      <c r="AU115" s="327">
        <v>0</v>
      </c>
      <c r="AV115" s="327">
        <v>0</v>
      </c>
      <c r="AW115" s="327">
        <v>0</v>
      </c>
      <c r="AX115" s="327">
        <f t="shared" si="32"/>
        <v>0</v>
      </c>
      <c r="AY115" s="327">
        <v>0</v>
      </c>
      <c r="AZ115" s="327">
        <v>0</v>
      </c>
      <c r="BA115" s="325">
        <v>0</v>
      </c>
      <c r="BB115" s="293">
        <v>0</v>
      </c>
      <c r="BC115" s="327">
        <v>0</v>
      </c>
      <c r="BD115" s="327">
        <v>0</v>
      </c>
      <c r="BE115" s="327">
        <v>0</v>
      </c>
      <c r="BF115" s="327">
        <v>0</v>
      </c>
      <c r="BG115" s="327">
        <v>0</v>
      </c>
      <c r="BH115" s="327">
        <f t="shared" si="33"/>
        <v>0</v>
      </c>
      <c r="BI115" s="327">
        <v>0</v>
      </c>
      <c r="BJ115" s="327">
        <v>0</v>
      </c>
      <c r="BK115" s="325">
        <v>0</v>
      </c>
      <c r="BL115" s="293">
        <v>0</v>
      </c>
      <c r="BM115" s="327">
        <f t="shared" si="34"/>
        <v>0</v>
      </c>
      <c r="BN115" s="327">
        <v>0</v>
      </c>
      <c r="BO115" s="327">
        <v>0</v>
      </c>
      <c r="BP115" s="325">
        <v>0</v>
      </c>
      <c r="BQ115" s="325">
        <v>0</v>
      </c>
      <c r="BR115" s="327">
        <f t="shared" si="35"/>
        <v>0</v>
      </c>
      <c r="BS115" s="327">
        <v>0</v>
      </c>
      <c r="BT115" s="327">
        <v>0</v>
      </c>
      <c r="BU115" s="325">
        <v>0</v>
      </c>
      <c r="BV115" s="325">
        <v>0</v>
      </c>
      <c r="BW115" s="327">
        <f t="shared" si="86"/>
        <v>0</v>
      </c>
      <c r="BX115" s="327">
        <f t="shared" si="87"/>
        <v>0</v>
      </c>
      <c r="BY115" s="327">
        <f t="shared" si="88"/>
        <v>0</v>
      </c>
      <c r="BZ115" s="327">
        <f t="shared" si="89"/>
        <v>0</v>
      </c>
      <c r="CA115" s="327">
        <f t="shared" si="90"/>
        <v>0</v>
      </c>
      <c r="CB115" s="327">
        <f t="shared" si="91"/>
        <v>0</v>
      </c>
      <c r="CC115" s="327">
        <f t="shared" si="92"/>
        <v>0</v>
      </c>
      <c r="CD115" s="327">
        <f t="shared" si="93"/>
        <v>0</v>
      </c>
      <c r="CE115" s="327">
        <f t="shared" si="94"/>
        <v>0</v>
      </c>
      <c r="CF115" s="327">
        <f t="shared" si="95"/>
        <v>0</v>
      </c>
      <c r="CG115" s="327"/>
    </row>
    <row r="116" spans="1:85" s="328" customFormat="1" ht="69.599999999999994" customHeight="1">
      <c r="A116" s="296" t="s">
        <v>561</v>
      </c>
      <c r="B116" s="329" t="s">
        <v>1069</v>
      </c>
      <c r="C116" s="330" t="s">
        <v>1103</v>
      </c>
      <c r="D116" s="325" t="s">
        <v>762</v>
      </c>
      <c r="E116" s="326">
        <v>2019</v>
      </c>
      <c r="F116" s="325">
        <v>2020</v>
      </c>
      <c r="G116" s="325" t="s">
        <v>589</v>
      </c>
      <c r="H116" s="327" t="s">
        <v>589</v>
      </c>
      <c r="I116" s="327" t="s">
        <v>589</v>
      </c>
      <c r="J116" s="327" t="s">
        <v>589</v>
      </c>
      <c r="K116" s="327" t="s">
        <v>589</v>
      </c>
      <c r="L116" s="327" t="s">
        <v>589</v>
      </c>
      <c r="M116" s="327" t="s">
        <v>589</v>
      </c>
      <c r="N116" s="327">
        <v>0</v>
      </c>
      <c r="O116" s="327">
        <v>0</v>
      </c>
      <c r="P116" s="327">
        <v>0</v>
      </c>
      <c r="Q116" s="327">
        <v>9.6</v>
      </c>
      <c r="R116" s="327">
        <v>0</v>
      </c>
      <c r="S116" s="325">
        <f>8*1.2</f>
        <v>9.6</v>
      </c>
      <c r="T116" s="325">
        <f>8*1.2</f>
        <v>9.6</v>
      </c>
      <c r="U116" s="325">
        <f>8*1.2</f>
        <v>9.6</v>
      </c>
      <c r="V116" s="293">
        <v>0</v>
      </c>
      <c r="W116" s="325">
        <v>0</v>
      </c>
      <c r="X116" s="325">
        <v>0</v>
      </c>
      <c r="Y116" s="327">
        <v>0</v>
      </c>
      <c r="Z116" s="327">
        <v>0</v>
      </c>
      <c r="AA116" s="327">
        <v>0</v>
      </c>
      <c r="AB116" s="327">
        <v>0</v>
      </c>
      <c r="AC116" s="327">
        <v>0</v>
      </c>
      <c r="AD116" s="327">
        <f t="shared" si="85"/>
        <v>0</v>
      </c>
      <c r="AE116" s="327">
        <v>0</v>
      </c>
      <c r="AF116" s="327">
        <v>0</v>
      </c>
      <c r="AG116" s="325">
        <v>0</v>
      </c>
      <c r="AH116" s="325">
        <v>0</v>
      </c>
      <c r="AI116" s="327">
        <v>0</v>
      </c>
      <c r="AJ116" s="327">
        <v>0</v>
      </c>
      <c r="AK116" s="327">
        <v>0</v>
      </c>
      <c r="AL116" s="327">
        <v>0</v>
      </c>
      <c r="AM116" s="327">
        <v>0</v>
      </c>
      <c r="AN116" s="327">
        <f t="shared" ref="AN116:AN117" si="99">SUM(AO116:AR116)</f>
        <v>0</v>
      </c>
      <c r="AO116" s="327">
        <v>0</v>
      </c>
      <c r="AP116" s="327">
        <v>0</v>
      </c>
      <c r="AQ116" s="325">
        <v>0</v>
      </c>
      <c r="AR116" s="293">
        <v>0</v>
      </c>
      <c r="AS116" s="327">
        <v>0</v>
      </c>
      <c r="AT116" s="327">
        <v>0</v>
      </c>
      <c r="AU116" s="327">
        <v>0</v>
      </c>
      <c r="AV116" s="327">
        <v>0</v>
      </c>
      <c r="AW116" s="327">
        <v>0</v>
      </c>
      <c r="AX116" s="327">
        <f t="shared" ref="AX116:AX117" si="100">SUM(AY116:BB116)</f>
        <v>0</v>
      </c>
      <c r="AY116" s="327">
        <v>0</v>
      </c>
      <c r="AZ116" s="327">
        <v>0</v>
      </c>
      <c r="BA116" s="325">
        <v>0</v>
      </c>
      <c r="BB116" s="293">
        <v>0</v>
      </c>
      <c r="BC116" s="327">
        <v>0</v>
      </c>
      <c r="BD116" s="327">
        <v>0</v>
      </c>
      <c r="BE116" s="327">
        <v>0</v>
      </c>
      <c r="BF116" s="327">
        <v>0</v>
      </c>
      <c r="BG116" s="327">
        <v>0</v>
      </c>
      <c r="BH116" s="327">
        <f t="shared" ref="BH116:BH117" si="101">SUM(BI116:BL116)</f>
        <v>0</v>
      </c>
      <c r="BI116" s="327">
        <v>0</v>
      </c>
      <c r="BJ116" s="327">
        <v>0</v>
      </c>
      <c r="BK116" s="325">
        <v>0</v>
      </c>
      <c r="BL116" s="293">
        <v>0</v>
      </c>
      <c r="BM116" s="327">
        <f t="shared" ref="BM116:BM117" si="102">SUM(BN116:BQ116)</f>
        <v>0</v>
      </c>
      <c r="BN116" s="327">
        <v>0</v>
      </c>
      <c r="BO116" s="327">
        <v>0</v>
      </c>
      <c r="BP116" s="325">
        <v>0</v>
      </c>
      <c r="BQ116" s="325">
        <v>0</v>
      </c>
      <c r="BR116" s="327">
        <f t="shared" ref="BR116:BR117" si="103">SUM(BS116:BV116)</f>
        <v>0</v>
      </c>
      <c r="BS116" s="327">
        <v>0</v>
      </c>
      <c r="BT116" s="327">
        <v>0</v>
      </c>
      <c r="BU116" s="325">
        <v>0</v>
      </c>
      <c r="BV116" s="325">
        <v>0</v>
      </c>
      <c r="BW116" s="327">
        <f t="shared" si="86"/>
        <v>0</v>
      </c>
      <c r="BX116" s="327">
        <f t="shared" si="87"/>
        <v>0</v>
      </c>
      <c r="BY116" s="327">
        <f t="shared" si="88"/>
        <v>0</v>
      </c>
      <c r="BZ116" s="327">
        <f t="shared" si="89"/>
        <v>0</v>
      </c>
      <c r="CA116" s="327">
        <f t="shared" si="90"/>
        <v>0</v>
      </c>
      <c r="CB116" s="327">
        <f t="shared" si="91"/>
        <v>0</v>
      </c>
      <c r="CC116" s="327">
        <f t="shared" si="92"/>
        <v>0</v>
      </c>
      <c r="CD116" s="327">
        <f t="shared" si="93"/>
        <v>0</v>
      </c>
      <c r="CE116" s="327">
        <f t="shared" si="94"/>
        <v>0</v>
      </c>
      <c r="CF116" s="327">
        <f t="shared" si="95"/>
        <v>0</v>
      </c>
      <c r="CG116" s="327"/>
    </row>
    <row r="117" spans="1:85" s="328" customFormat="1" ht="69.599999999999994" customHeight="1">
      <c r="A117" s="296" t="s">
        <v>561</v>
      </c>
      <c r="B117" s="329" t="s">
        <v>1070</v>
      </c>
      <c r="C117" s="330" t="s">
        <v>1104</v>
      </c>
      <c r="D117" s="325" t="s">
        <v>762</v>
      </c>
      <c r="E117" s="326">
        <v>2019</v>
      </c>
      <c r="F117" s="325">
        <v>2020</v>
      </c>
      <c r="G117" s="325" t="s">
        <v>589</v>
      </c>
      <c r="H117" s="327" t="s">
        <v>589</v>
      </c>
      <c r="I117" s="327" t="s">
        <v>589</v>
      </c>
      <c r="J117" s="327" t="s">
        <v>589</v>
      </c>
      <c r="K117" s="327" t="s">
        <v>589</v>
      </c>
      <c r="L117" s="327" t="s">
        <v>589</v>
      </c>
      <c r="M117" s="327" t="s">
        <v>589</v>
      </c>
      <c r="N117" s="327">
        <v>0</v>
      </c>
      <c r="O117" s="327">
        <v>0</v>
      </c>
      <c r="P117" s="327">
        <v>0</v>
      </c>
      <c r="Q117" s="327">
        <v>102.84</v>
      </c>
      <c r="R117" s="327">
        <v>0</v>
      </c>
      <c r="S117" s="325">
        <f>85.7*1.2</f>
        <v>102.84</v>
      </c>
      <c r="T117" s="325">
        <f>85.7*1.2</f>
        <v>102.84</v>
      </c>
      <c r="U117" s="325">
        <f>85.7*1.2</f>
        <v>102.84</v>
      </c>
      <c r="V117" s="293">
        <v>0</v>
      </c>
      <c r="W117" s="325">
        <v>0</v>
      </c>
      <c r="X117" s="325">
        <v>0</v>
      </c>
      <c r="Y117" s="327">
        <v>0</v>
      </c>
      <c r="Z117" s="327">
        <v>0</v>
      </c>
      <c r="AA117" s="327">
        <v>0</v>
      </c>
      <c r="AB117" s="327">
        <v>0</v>
      </c>
      <c r="AC117" s="327">
        <v>0</v>
      </c>
      <c r="AD117" s="327">
        <f t="shared" si="85"/>
        <v>0</v>
      </c>
      <c r="AE117" s="327">
        <v>0</v>
      </c>
      <c r="AF117" s="327">
        <v>0</v>
      </c>
      <c r="AG117" s="325">
        <v>0</v>
      </c>
      <c r="AH117" s="325">
        <v>0</v>
      </c>
      <c r="AI117" s="327">
        <v>0</v>
      </c>
      <c r="AJ117" s="327">
        <v>0</v>
      </c>
      <c r="AK117" s="327">
        <v>0</v>
      </c>
      <c r="AL117" s="327">
        <v>0</v>
      </c>
      <c r="AM117" s="327">
        <v>0</v>
      </c>
      <c r="AN117" s="327">
        <f t="shared" si="99"/>
        <v>0</v>
      </c>
      <c r="AO117" s="327">
        <v>0</v>
      </c>
      <c r="AP117" s="327">
        <v>0</v>
      </c>
      <c r="AQ117" s="325">
        <v>0</v>
      </c>
      <c r="AR117" s="293">
        <v>0</v>
      </c>
      <c r="AS117" s="327">
        <v>0</v>
      </c>
      <c r="AT117" s="327">
        <v>0</v>
      </c>
      <c r="AU117" s="327">
        <v>0</v>
      </c>
      <c r="AV117" s="327">
        <v>0</v>
      </c>
      <c r="AW117" s="327">
        <v>0</v>
      </c>
      <c r="AX117" s="327">
        <f t="shared" si="100"/>
        <v>0</v>
      </c>
      <c r="AY117" s="327">
        <v>0</v>
      </c>
      <c r="AZ117" s="327">
        <v>0</v>
      </c>
      <c r="BA117" s="325">
        <v>0</v>
      </c>
      <c r="BB117" s="293">
        <v>0</v>
      </c>
      <c r="BC117" s="327">
        <v>0</v>
      </c>
      <c r="BD117" s="327">
        <v>0</v>
      </c>
      <c r="BE117" s="327">
        <v>0</v>
      </c>
      <c r="BF117" s="327">
        <v>0</v>
      </c>
      <c r="BG117" s="327">
        <v>0</v>
      </c>
      <c r="BH117" s="327">
        <f t="shared" si="101"/>
        <v>0</v>
      </c>
      <c r="BI117" s="327">
        <v>0</v>
      </c>
      <c r="BJ117" s="327">
        <v>0</v>
      </c>
      <c r="BK117" s="325">
        <v>0</v>
      </c>
      <c r="BL117" s="293">
        <v>0</v>
      </c>
      <c r="BM117" s="327">
        <f t="shared" si="102"/>
        <v>0</v>
      </c>
      <c r="BN117" s="327">
        <v>0</v>
      </c>
      <c r="BO117" s="327">
        <v>0</v>
      </c>
      <c r="BP117" s="325">
        <v>0</v>
      </c>
      <c r="BQ117" s="325">
        <v>0</v>
      </c>
      <c r="BR117" s="327">
        <f t="shared" si="103"/>
        <v>0</v>
      </c>
      <c r="BS117" s="327">
        <v>0</v>
      </c>
      <c r="BT117" s="327">
        <v>0</v>
      </c>
      <c r="BU117" s="325">
        <v>0</v>
      </c>
      <c r="BV117" s="325">
        <v>0</v>
      </c>
      <c r="BW117" s="327">
        <f t="shared" si="86"/>
        <v>0</v>
      </c>
      <c r="BX117" s="327">
        <f t="shared" si="87"/>
        <v>0</v>
      </c>
      <c r="BY117" s="327">
        <f t="shared" si="88"/>
        <v>0</v>
      </c>
      <c r="BZ117" s="327">
        <f t="shared" si="89"/>
        <v>0</v>
      </c>
      <c r="CA117" s="327">
        <f t="shared" si="90"/>
        <v>0</v>
      </c>
      <c r="CB117" s="327">
        <f t="shared" si="91"/>
        <v>0</v>
      </c>
      <c r="CC117" s="327">
        <f t="shared" si="92"/>
        <v>0</v>
      </c>
      <c r="CD117" s="327">
        <f t="shared" si="93"/>
        <v>0</v>
      </c>
      <c r="CE117" s="327">
        <f t="shared" si="94"/>
        <v>0</v>
      </c>
      <c r="CF117" s="327">
        <f t="shared" si="95"/>
        <v>0</v>
      </c>
      <c r="CG117" s="327"/>
    </row>
    <row r="118" spans="1:85" s="323" customFormat="1" ht="51.6" customHeight="1">
      <c r="A118" s="165" t="s">
        <v>519</v>
      </c>
      <c r="B118" s="226" t="s">
        <v>669</v>
      </c>
      <c r="C118" s="322" t="s">
        <v>700</v>
      </c>
      <c r="D118" s="322" t="s">
        <v>589</v>
      </c>
      <c r="E118" s="322" t="s">
        <v>589</v>
      </c>
      <c r="F118" s="322" t="s">
        <v>589</v>
      </c>
      <c r="G118" s="322" t="s">
        <v>589</v>
      </c>
      <c r="H118" s="322" t="s">
        <v>589</v>
      </c>
      <c r="I118" s="322" t="s">
        <v>589</v>
      </c>
      <c r="J118" s="322" t="s">
        <v>589</v>
      </c>
      <c r="K118" s="322" t="s">
        <v>589</v>
      </c>
      <c r="L118" s="322" t="s">
        <v>589</v>
      </c>
      <c r="M118" s="322" t="s">
        <v>589</v>
      </c>
      <c r="N118" s="322">
        <f t="shared" ref="N118:AS118" si="104">N119+N120</f>
        <v>0</v>
      </c>
      <c r="O118" s="322">
        <f t="shared" si="104"/>
        <v>158.34119999999996</v>
      </c>
      <c r="P118" s="322">
        <f t="shared" si="104"/>
        <v>0</v>
      </c>
      <c r="Q118" s="322">
        <f t="shared" si="104"/>
        <v>2762.7621200000003</v>
      </c>
      <c r="R118" s="322">
        <f t="shared" si="104"/>
        <v>0</v>
      </c>
      <c r="S118" s="322">
        <f t="shared" si="104"/>
        <v>3605.3541200000004</v>
      </c>
      <c r="T118" s="322">
        <f t="shared" si="104"/>
        <v>0</v>
      </c>
      <c r="U118" s="322">
        <f t="shared" si="104"/>
        <v>0</v>
      </c>
      <c r="V118" s="322">
        <f t="shared" si="104"/>
        <v>863.43770000000006</v>
      </c>
      <c r="W118" s="322">
        <f t="shared" si="104"/>
        <v>0</v>
      </c>
      <c r="X118" s="322">
        <f t="shared" si="104"/>
        <v>0</v>
      </c>
      <c r="Y118" s="322">
        <f t="shared" si="104"/>
        <v>405.48599999999993</v>
      </c>
      <c r="Z118" s="322">
        <f t="shared" si="104"/>
        <v>0</v>
      </c>
      <c r="AA118" s="322">
        <f t="shared" si="104"/>
        <v>0</v>
      </c>
      <c r="AB118" s="331">
        <f t="shared" si="104"/>
        <v>155.86000000000001</v>
      </c>
      <c r="AC118" s="322">
        <f t="shared" si="104"/>
        <v>249.62600000000003</v>
      </c>
      <c r="AD118" s="322">
        <f t="shared" si="104"/>
        <v>207.96359999999999</v>
      </c>
      <c r="AE118" s="322">
        <f t="shared" si="104"/>
        <v>0</v>
      </c>
      <c r="AF118" s="322">
        <f t="shared" si="104"/>
        <v>0</v>
      </c>
      <c r="AG118" s="322">
        <f t="shared" si="104"/>
        <v>65.819999999999993</v>
      </c>
      <c r="AH118" s="322">
        <f t="shared" si="104"/>
        <v>142.14359999999999</v>
      </c>
      <c r="AI118" s="322">
        <f t="shared" si="104"/>
        <v>474.80999999999995</v>
      </c>
      <c r="AJ118" s="322">
        <f t="shared" si="104"/>
        <v>0</v>
      </c>
      <c r="AK118" s="322">
        <f t="shared" si="104"/>
        <v>0</v>
      </c>
      <c r="AL118" s="322">
        <f t="shared" si="104"/>
        <v>150.34</v>
      </c>
      <c r="AM118" s="322">
        <f t="shared" si="104"/>
        <v>324.46999999999991</v>
      </c>
      <c r="AN118" s="322">
        <f t="shared" si="104"/>
        <v>1009.5863999999999</v>
      </c>
      <c r="AO118" s="322">
        <f t="shared" si="104"/>
        <v>0</v>
      </c>
      <c r="AP118" s="322">
        <f t="shared" si="104"/>
        <v>0</v>
      </c>
      <c r="AQ118" s="322">
        <f t="shared" si="104"/>
        <v>150.34</v>
      </c>
      <c r="AR118" s="322">
        <f t="shared" si="104"/>
        <v>859.24639999999988</v>
      </c>
      <c r="AS118" s="322">
        <f t="shared" si="104"/>
        <v>536.20799999999997</v>
      </c>
      <c r="AT118" s="322">
        <f t="shared" ref="AT118:CF118" si="105">AT119+AT120</f>
        <v>0</v>
      </c>
      <c r="AU118" s="322">
        <f t="shared" si="105"/>
        <v>0</v>
      </c>
      <c r="AV118" s="322">
        <f t="shared" si="105"/>
        <v>148.494</v>
      </c>
      <c r="AW118" s="322">
        <f t="shared" si="105"/>
        <v>387.71399999999994</v>
      </c>
      <c r="AX118" s="322">
        <f t="shared" si="105"/>
        <v>669.90239999999994</v>
      </c>
      <c r="AY118" s="322">
        <f t="shared" si="105"/>
        <v>0</v>
      </c>
      <c r="AZ118" s="322">
        <f t="shared" si="105"/>
        <v>0</v>
      </c>
      <c r="BA118" s="322">
        <f t="shared" si="105"/>
        <v>148.49</v>
      </c>
      <c r="BB118" s="322">
        <f t="shared" si="105"/>
        <v>521.41239999999982</v>
      </c>
      <c r="BC118" s="322">
        <f t="shared" si="105"/>
        <v>398.09639999999996</v>
      </c>
      <c r="BD118" s="322">
        <f t="shared" si="105"/>
        <v>0</v>
      </c>
      <c r="BE118" s="322">
        <f t="shared" si="105"/>
        <v>0</v>
      </c>
      <c r="BF118" s="322">
        <f t="shared" si="105"/>
        <v>144.49700000000001</v>
      </c>
      <c r="BG118" s="322">
        <f t="shared" si="105"/>
        <v>253.59939999999997</v>
      </c>
      <c r="BH118" s="322">
        <f t="shared" si="105"/>
        <v>692.31119999999987</v>
      </c>
      <c r="BI118" s="322">
        <f t="shared" si="105"/>
        <v>0</v>
      </c>
      <c r="BJ118" s="322">
        <f t="shared" si="105"/>
        <v>0</v>
      </c>
      <c r="BK118" s="322">
        <f t="shared" si="105"/>
        <v>144.5</v>
      </c>
      <c r="BL118" s="322">
        <f t="shared" si="105"/>
        <v>547.81119999999987</v>
      </c>
      <c r="BM118" s="322">
        <f t="shared" ref="BM118" si="106">BM119+BM120</f>
        <v>0</v>
      </c>
      <c r="BN118" s="322">
        <f t="shared" ref="BN118" si="107">BN119+BN120</f>
        <v>0</v>
      </c>
      <c r="BO118" s="322">
        <f t="shared" ref="BO118" si="108">BO119+BO120</f>
        <v>0</v>
      </c>
      <c r="BP118" s="322">
        <f t="shared" ref="BP118" si="109">BP119+BP120</f>
        <v>0</v>
      </c>
      <c r="BQ118" s="322">
        <f t="shared" ref="BQ118" si="110">BQ119+BQ120</f>
        <v>0</v>
      </c>
      <c r="BR118" s="322">
        <f t="shared" ref="BR118" si="111">BR119+BR120</f>
        <v>0</v>
      </c>
      <c r="BS118" s="322">
        <f t="shared" ref="BS118" si="112">BS119+BS120</f>
        <v>0</v>
      </c>
      <c r="BT118" s="322">
        <f t="shared" ref="BT118" si="113">BT119+BT120</f>
        <v>0</v>
      </c>
      <c r="BU118" s="322">
        <f t="shared" ref="BU118" si="114">BU119+BU120</f>
        <v>0</v>
      </c>
      <c r="BV118" s="322">
        <f t="shared" ref="BV118" si="115">BV119+BV120</f>
        <v>0</v>
      </c>
      <c r="BW118" s="322">
        <f t="shared" si="105"/>
        <v>1814.6004</v>
      </c>
      <c r="BX118" s="322">
        <f t="shared" si="105"/>
        <v>0</v>
      </c>
      <c r="BY118" s="322">
        <f t="shared" si="105"/>
        <v>0</v>
      </c>
      <c r="BZ118" s="322">
        <f t="shared" si="105"/>
        <v>599.19100000000003</v>
      </c>
      <c r="CA118" s="322">
        <f t="shared" si="105"/>
        <v>1215.4094</v>
      </c>
      <c r="CB118" s="322">
        <f t="shared" si="105"/>
        <v>2579.7635999999998</v>
      </c>
      <c r="CC118" s="322">
        <f t="shared" si="105"/>
        <v>0</v>
      </c>
      <c r="CD118" s="322">
        <f t="shared" si="105"/>
        <v>0</v>
      </c>
      <c r="CE118" s="322">
        <f t="shared" si="105"/>
        <v>509.15</v>
      </c>
      <c r="CF118" s="322">
        <f t="shared" si="105"/>
        <v>2070.6135999999997</v>
      </c>
      <c r="CG118" s="322" t="s">
        <v>589</v>
      </c>
    </row>
    <row r="119" spans="1:85" s="323" customFormat="1" ht="33.6" customHeight="1">
      <c r="A119" s="165" t="s">
        <v>564</v>
      </c>
      <c r="B119" s="226" t="s">
        <v>670</v>
      </c>
      <c r="C119" s="322" t="s">
        <v>700</v>
      </c>
      <c r="D119" s="322" t="s">
        <v>589</v>
      </c>
      <c r="E119" s="322" t="s">
        <v>589</v>
      </c>
      <c r="F119" s="322" t="s">
        <v>589</v>
      </c>
      <c r="G119" s="322" t="s">
        <v>589</v>
      </c>
      <c r="H119" s="322" t="s">
        <v>589</v>
      </c>
      <c r="I119" s="322" t="s">
        <v>589</v>
      </c>
      <c r="J119" s="322" t="s">
        <v>589</v>
      </c>
      <c r="K119" s="322" t="s">
        <v>589</v>
      </c>
      <c r="L119" s="322" t="s">
        <v>589</v>
      </c>
      <c r="M119" s="322" t="s">
        <v>589</v>
      </c>
      <c r="N119" s="322">
        <v>0</v>
      </c>
      <c r="O119" s="322">
        <v>0</v>
      </c>
      <c r="P119" s="322">
        <v>0</v>
      </c>
      <c r="Q119" s="322">
        <v>0</v>
      </c>
      <c r="R119" s="322">
        <v>0</v>
      </c>
      <c r="S119" s="322">
        <v>0</v>
      </c>
      <c r="T119" s="322">
        <v>0</v>
      </c>
      <c r="U119" s="322">
        <v>0</v>
      </c>
      <c r="V119" s="322">
        <v>0</v>
      </c>
      <c r="W119" s="322">
        <v>0</v>
      </c>
      <c r="X119" s="322">
        <v>0</v>
      </c>
      <c r="Y119" s="322">
        <v>0</v>
      </c>
      <c r="Z119" s="322">
        <v>0</v>
      </c>
      <c r="AA119" s="322">
        <v>0</v>
      </c>
      <c r="AB119" s="322">
        <v>0</v>
      </c>
      <c r="AC119" s="322">
        <v>0</v>
      </c>
      <c r="AD119" s="322">
        <v>0</v>
      </c>
      <c r="AE119" s="322">
        <v>0</v>
      </c>
      <c r="AF119" s="322">
        <v>0</v>
      </c>
      <c r="AG119" s="322">
        <v>0</v>
      </c>
      <c r="AH119" s="322">
        <v>0</v>
      </c>
      <c r="AI119" s="322">
        <v>0</v>
      </c>
      <c r="AJ119" s="322">
        <v>0</v>
      </c>
      <c r="AK119" s="322">
        <v>0</v>
      </c>
      <c r="AL119" s="322">
        <v>0</v>
      </c>
      <c r="AM119" s="322">
        <v>0</v>
      </c>
      <c r="AN119" s="322">
        <v>0</v>
      </c>
      <c r="AO119" s="322">
        <v>0</v>
      </c>
      <c r="AP119" s="322">
        <v>0</v>
      </c>
      <c r="AQ119" s="322">
        <v>0</v>
      </c>
      <c r="AR119" s="322">
        <v>0</v>
      </c>
      <c r="AS119" s="322">
        <v>0</v>
      </c>
      <c r="AT119" s="322">
        <v>0</v>
      </c>
      <c r="AU119" s="322">
        <v>0</v>
      </c>
      <c r="AV119" s="322">
        <v>0</v>
      </c>
      <c r="AW119" s="322">
        <v>0</v>
      </c>
      <c r="AX119" s="322">
        <v>0</v>
      </c>
      <c r="AY119" s="322">
        <v>0</v>
      </c>
      <c r="AZ119" s="322">
        <v>0</v>
      </c>
      <c r="BA119" s="322">
        <v>0</v>
      </c>
      <c r="BB119" s="322">
        <v>0</v>
      </c>
      <c r="BC119" s="322">
        <v>0</v>
      </c>
      <c r="BD119" s="322">
        <v>0</v>
      </c>
      <c r="BE119" s="322">
        <v>0</v>
      </c>
      <c r="BF119" s="322">
        <v>0</v>
      </c>
      <c r="BG119" s="322">
        <v>0</v>
      </c>
      <c r="BH119" s="322">
        <v>0</v>
      </c>
      <c r="BI119" s="322">
        <v>0</v>
      </c>
      <c r="BJ119" s="322">
        <v>0</v>
      </c>
      <c r="BK119" s="322">
        <v>0</v>
      </c>
      <c r="BL119" s="322">
        <v>0</v>
      </c>
      <c r="BM119" s="322">
        <v>0</v>
      </c>
      <c r="BN119" s="322">
        <v>0</v>
      </c>
      <c r="BO119" s="322">
        <v>0</v>
      </c>
      <c r="BP119" s="322">
        <v>0</v>
      </c>
      <c r="BQ119" s="322">
        <v>0</v>
      </c>
      <c r="BR119" s="322">
        <v>0</v>
      </c>
      <c r="BS119" s="322">
        <v>0</v>
      </c>
      <c r="BT119" s="322">
        <v>0</v>
      </c>
      <c r="BU119" s="322">
        <v>0</v>
      </c>
      <c r="BV119" s="322">
        <v>0</v>
      </c>
      <c r="BW119" s="322">
        <v>0</v>
      </c>
      <c r="BX119" s="322">
        <v>0</v>
      </c>
      <c r="BY119" s="322">
        <v>0</v>
      </c>
      <c r="BZ119" s="322">
        <v>0</v>
      </c>
      <c r="CA119" s="322">
        <v>0</v>
      </c>
      <c r="CB119" s="322">
        <v>0</v>
      </c>
      <c r="CC119" s="322">
        <v>0</v>
      </c>
      <c r="CD119" s="322">
        <v>0</v>
      </c>
      <c r="CE119" s="322">
        <v>0</v>
      </c>
      <c r="CF119" s="322">
        <v>0</v>
      </c>
      <c r="CG119" s="322" t="s">
        <v>589</v>
      </c>
    </row>
    <row r="120" spans="1:85" s="323" customFormat="1" ht="53.45" customHeight="1">
      <c r="A120" s="165" t="s">
        <v>565</v>
      </c>
      <c r="B120" s="226" t="s">
        <v>671</v>
      </c>
      <c r="C120" s="322" t="s">
        <v>700</v>
      </c>
      <c r="D120" s="322" t="s">
        <v>589</v>
      </c>
      <c r="E120" s="322" t="s">
        <v>589</v>
      </c>
      <c r="F120" s="322" t="s">
        <v>589</v>
      </c>
      <c r="G120" s="322" t="s">
        <v>589</v>
      </c>
      <c r="H120" s="322" t="s">
        <v>589</v>
      </c>
      <c r="I120" s="322" t="s">
        <v>589</v>
      </c>
      <c r="J120" s="322" t="s">
        <v>589</v>
      </c>
      <c r="K120" s="322" t="s">
        <v>589</v>
      </c>
      <c r="L120" s="322" t="s">
        <v>589</v>
      </c>
      <c r="M120" s="322" t="s">
        <v>589</v>
      </c>
      <c r="N120" s="322">
        <f>SUM(N121:N168)</f>
        <v>0</v>
      </c>
      <c r="O120" s="322">
        <f t="shared" ref="O120:BZ120" si="116">SUM(O121:O168)</f>
        <v>158.34119999999996</v>
      </c>
      <c r="P120" s="322">
        <f t="shared" si="116"/>
        <v>0</v>
      </c>
      <c r="Q120" s="322">
        <f t="shared" si="116"/>
        <v>2762.7621200000003</v>
      </c>
      <c r="R120" s="322">
        <f t="shared" si="116"/>
        <v>0</v>
      </c>
      <c r="S120" s="322">
        <f t="shared" si="116"/>
        <v>3605.3541200000004</v>
      </c>
      <c r="T120" s="322">
        <f t="shared" si="116"/>
        <v>0</v>
      </c>
      <c r="U120" s="322">
        <f t="shared" si="116"/>
        <v>0</v>
      </c>
      <c r="V120" s="322">
        <f t="shared" si="116"/>
        <v>863.43770000000006</v>
      </c>
      <c r="W120" s="322">
        <f t="shared" si="116"/>
        <v>0</v>
      </c>
      <c r="X120" s="322">
        <f t="shared" si="116"/>
        <v>0</v>
      </c>
      <c r="Y120" s="322">
        <f t="shared" si="116"/>
        <v>405.48599999999993</v>
      </c>
      <c r="Z120" s="322">
        <f t="shared" si="116"/>
        <v>0</v>
      </c>
      <c r="AA120" s="322">
        <f t="shared" si="116"/>
        <v>0</v>
      </c>
      <c r="AB120" s="322">
        <f t="shared" si="116"/>
        <v>155.86000000000001</v>
      </c>
      <c r="AC120" s="322">
        <f t="shared" si="116"/>
        <v>249.62600000000003</v>
      </c>
      <c r="AD120" s="322">
        <f t="shared" si="116"/>
        <v>207.96359999999999</v>
      </c>
      <c r="AE120" s="322">
        <f t="shared" si="116"/>
        <v>0</v>
      </c>
      <c r="AF120" s="322">
        <f t="shared" si="116"/>
        <v>0</v>
      </c>
      <c r="AG120" s="322">
        <f t="shared" si="116"/>
        <v>65.819999999999993</v>
      </c>
      <c r="AH120" s="322">
        <f t="shared" si="116"/>
        <v>142.14359999999999</v>
      </c>
      <c r="AI120" s="322">
        <f>SUM(AI121:AI168)</f>
        <v>474.80999999999995</v>
      </c>
      <c r="AJ120" s="322">
        <f t="shared" si="116"/>
        <v>0</v>
      </c>
      <c r="AK120" s="322">
        <f t="shared" si="116"/>
        <v>0</v>
      </c>
      <c r="AL120" s="322">
        <f t="shared" si="116"/>
        <v>150.34</v>
      </c>
      <c r="AM120" s="322">
        <f t="shared" si="116"/>
        <v>324.46999999999991</v>
      </c>
      <c r="AN120" s="322">
        <f t="shared" si="116"/>
        <v>1009.5863999999999</v>
      </c>
      <c r="AO120" s="322">
        <f t="shared" si="116"/>
        <v>0</v>
      </c>
      <c r="AP120" s="322">
        <f t="shared" si="116"/>
        <v>0</v>
      </c>
      <c r="AQ120" s="322">
        <f t="shared" si="116"/>
        <v>150.34</v>
      </c>
      <c r="AR120" s="322">
        <f t="shared" si="116"/>
        <v>859.24639999999988</v>
      </c>
      <c r="AS120" s="322">
        <f t="shared" si="116"/>
        <v>536.20799999999997</v>
      </c>
      <c r="AT120" s="322">
        <f t="shared" si="116"/>
        <v>0</v>
      </c>
      <c r="AU120" s="322">
        <f t="shared" si="116"/>
        <v>0</v>
      </c>
      <c r="AV120" s="322">
        <f t="shared" si="116"/>
        <v>148.494</v>
      </c>
      <c r="AW120" s="322">
        <f t="shared" si="116"/>
        <v>387.71399999999994</v>
      </c>
      <c r="AX120" s="322">
        <f t="shared" si="116"/>
        <v>669.90239999999994</v>
      </c>
      <c r="AY120" s="322">
        <f t="shared" si="116"/>
        <v>0</v>
      </c>
      <c r="AZ120" s="322">
        <f t="shared" si="116"/>
        <v>0</v>
      </c>
      <c r="BA120" s="322">
        <f t="shared" si="116"/>
        <v>148.49</v>
      </c>
      <c r="BB120" s="322">
        <f t="shared" si="116"/>
        <v>521.41239999999982</v>
      </c>
      <c r="BC120" s="322">
        <f t="shared" si="116"/>
        <v>398.09639999999996</v>
      </c>
      <c r="BD120" s="322">
        <f t="shared" si="116"/>
        <v>0</v>
      </c>
      <c r="BE120" s="322">
        <f t="shared" si="116"/>
        <v>0</v>
      </c>
      <c r="BF120" s="322">
        <f t="shared" si="116"/>
        <v>144.49700000000001</v>
      </c>
      <c r="BG120" s="322">
        <f t="shared" si="116"/>
        <v>253.59939999999997</v>
      </c>
      <c r="BH120" s="322">
        <f t="shared" si="116"/>
        <v>692.31119999999987</v>
      </c>
      <c r="BI120" s="322">
        <f t="shared" si="116"/>
        <v>0</v>
      </c>
      <c r="BJ120" s="322">
        <f t="shared" si="116"/>
        <v>0</v>
      </c>
      <c r="BK120" s="322">
        <f t="shared" si="116"/>
        <v>144.5</v>
      </c>
      <c r="BL120" s="322">
        <f t="shared" si="116"/>
        <v>547.81119999999987</v>
      </c>
      <c r="BM120" s="322">
        <f t="shared" si="116"/>
        <v>0</v>
      </c>
      <c r="BN120" s="322">
        <f t="shared" si="116"/>
        <v>0</v>
      </c>
      <c r="BO120" s="322">
        <f t="shared" si="116"/>
        <v>0</v>
      </c>
      <c r="BP120" s="322">
        <f t="shared" si="116"/>
        <v>0</v>
      </c>
      <c r="BQ120" s="322">
        <f t="shared" si="116"/>
        <v>0</v>
      </c>
      <c r="BR120" s="322">
        <f t="shared" si="116"/>
        <v>0</v>
      </c>
      <c r="BS120" s="322">
        <f t="shared" si="116"/>
        <v>0</v>
      </c>
      <c r="BT120" s="322">
        <f t="shared" si="116"/>
        <v>0</v>
      </c>
      <c r="BU120" s="322">
        <f t="shared" si="116"/>
        <v>0</v>
      </c>
      <c r="BV120" s="322">
        <f t="shared" si="116"/>
        <v>0</v>
      </c>
      <c r="BW120" s="322">
        <f t="shared" si="116"/>
        <v>1814.6004</v>
      </c>
      <c r="BX120" s="322">
        <f t="shared" si="116"/>
        <v>0</v>
      </c>
      <c r="BY120" s="322">
        <f t="shared" si="116"/>
        <v>0</v>
      </c>
      <c r="BZ120" s="322">
        <f t="shared" si="116"/>
        <v>599.19100000000003</v>
      </c>
      <c r="CA120" s="322">
        <f t="shared" ref="CA120:CD120" si="117">SUM(CA121:CA168)</f>
        <v>1215.4094</v>
      </c>
      <c r="CB120" s="322">
        <f>SUM(CB121:CB168)</f>
        <v>2579.7635999999998</v>
      </c>
      <c r="CC120" s="322">
        <f t="shared" si="117"/>
        <v>0</v>
      </c>
      <c r="CD120" s="322">
        <f t="shared" si="117"/>
        <v>0</v>
      </c>
      <c r="CE120" s="322">
        <f>SUM(CE121:CE168)</f>
        <v>509.15</v>
      </c>
      <c r="CF120" s="322">
        <f>SUM(CF121:CF168)</f>
        <v>2070.6135999999997</v>
      </c>
      <c r="CG120" s="322" t="s">
        <v>589</v>
      </c>
    </row>
    <row r="121" spans="1:85" s="328" customFormat="1" ht="81.599999999999994" customHeight="1">
      <c r="A121" s="288" t="s">
        <v>565</v>
      </c>
      <c r="B121" s="332" t="s">
        <v>817</v>
      </c>
      <c r="C121" s="325" t="s">
        <v>852</v>
      </c>
      <c r="D121" s="333" t="s">
        <v>762</v>
      </c>
      <c r="E121" s="333">
        <v>2018</v>
      </c>
      <c r="F121" s="333" t="s">
        <v>589</v>
      </c>
      <c r="G121" s="333" t="s">
        <v>589</v>
      </c>
      <c r="H121" s="327" t="s">
        <v>589</v>
      </c>
      <c r="I121" s="327" t="s">
        <v>589</v>
      </c>
      <c r="J121" s="327" t="s">
        <v>589</v>
      </c>
      <c r="K121" s="327" t="s">
        <v>589</v>
      </c>
      <c r="L121" s="327" t="s">
        <v>589</v>
      </c>
      <c r="M121" s="327" t="s">
        <v>589</v>
      </c>
      <c r="N121" s="327">
        <v>0</v>
      </c>
      <c r="O121" s="256">
        <f>12.454*1.2</f>
        <v>14.944800000000001</v>
      </c>
      <c r="P121" s="327">
        <v>0</v>
      </c>
      <c r="Q121" s="325">
        <f>62.004*1.2</f>
        <v>74.404799999999994</v>
      </c>
      <c r="R121" s="327">
        <v>0</v>
      </c>
      <c r="S121" s="325">
        <f>62.004*1.2</f>
        <v>74.404799999999994</v>
      </c>
      <c r="T121" s="327">
        <v>0</v>
      </c>
      <c r="U121" s="327">
        <v>0</v>
      </c>
      <c r="V121" s="325">
        <f>27.6*1.2</f>
        <v>33.119999999999997</v>
      </c>
      <c r="W121" s="325">
        <v>0</v>
      </c>
      <c r="X121" s="325">
        <v>0</v>
      </c>
      <c r="Y121" s="327">
        <f>SUM(Z121:AC121)</f>
        <v>0</v>
      </c>
      <c r="Z121" s="327">
        <v>0</v>
      </c>
      <c r="AA121" s="327">
        <v>0</v>
      </c>
      <c r="AB121" s="325">
        <v>0</v>
      </c>
      <c r="AC121" s="327">
        <v>0</v>
      </c>
      <c r="AD121" s="327">
        <f>SUM(AE121:AH121)</f>
        <v>64.301999999999992</v>
      </c>
      <c r="AE121" s="327">
        <v>0</v>
      </c>
      <c r="AF121" s="327">
        <v>0</v>
      </c>
      <c r="AG121" s="325">
        <v>40</v>
      </c>
      <c r="AH121" s="293">
        <f>53.585*1.2-40</f>
        <v>24.301999999999992</v>
      </c>
      <c r="AI121" s="327">
        <f>SUM(AJ121:AM121)</f>
        <v>0</v>
      </c>
      <c r="AJ121" s="327">
        <v>0</v>
      </c>
      <c r="AK121" s="327">
        <v>0</v>
      </c>
      <c r="AL121" s="325">
        <v>0</v>
      </c>
      <c r="AM121" s="327">
        <v>0</v>
      </c>
      <c r="AN121" s="327">
        <f>SUM(AO121:AR121)</f>
        <v>81.57119999999999</v>
      </c>
      <c r="AO121" s="327">
        <v>0</v>
      </c>
      <c r="AP121" s="327">
        <v>0</v>
      </c>
      <c r="AQ121" s="325">
        <v>80</v>
      </c>
      <c r="AR121" s="293">
        <f>67.976*1.2-80</f>
        <v>1.5711999999999904</v>
      </c>
      <c r="AS121" s="327">
        <f>SUM(AT121:AW121)</f>
        <v>0</v>
      </c>
      <c r="AT121" s="327">
        <v>0</v>
      </c>
      <c r="AU121" s="327">
        <v>0</v>
      </c>
      <c r="AV121" s="325">
        <v>0</v>
      </c>
      <c r="AW121" s="327">
        <v>0</v>
      </c>
      <c r="AX121" s="327">
        <f>SUM(AY121:BB121)</f>
        <v>0</v>
      </c>
      <c r="AY121" s="327">
        <v>0</v>
      </c>
      <c r="AZ121" s="327">
        <v>0</v>
      </c>
      <c r="BA121" s="325">
        <v>0</v>
      </c>
      <c r="BB121" s="293">
        <v>0</v>
      </c>
      <c r="BC121" s="327">
        <f>SUM(BD121:BG121)</f>
        <v>0</v>
      </c>
      <c r="BD121" s="327">
        <v>0</v>
      </c>
      <c r="BE121" s="327">
        <v>0</v>
      </c>
      <c r="BF121" s="325">
        <v>0</v>
      </c>
      <c r="BG121" s="327">
        <v>0</v>
      </c>
      <c r="BH121" s="327">
        <f>SUM(BI121:BL121)</f>
        <v>0</v>
      </c>
      <c r="BI121" s="327">
        <v>0</v>
      </c>
      <c r="BJ121" s="327">
        <v>0</v>
      </c>
      <c r="BK121" s="325">
        <v>0</v>
      </c>
      <c r="BL121" s="293">
        <v>0</v>
      </c>
      <c r="BM121" s="327">
        <f>SUM(BN121:BQ121)</f>
        <v>0</v>
      </c>
      <c r="BN121" s="327">
        <v>0</v>
      </c>
      <c r="BO121" s="327">
        <v>0</v>
      </c>
      <c r="BP121" s="325">
        <v>0</v>
      </c>
      <c r="BQ121" s="327">
        <v>0</v>
      </c>
      <c r="BR121" s="327">
        <f>SUM(BS121:BV121)</f>
        <v>0</v>
      </c>
      <c r="BS121" s="327">
        <v>0</v>
      </c>
      <c r="BT121" s="327">
        <v>0</v>
      </c>
      <c r="BU121" s="325">
        <v>0</v>
      </c>
      <c r="BV121" s="327">
        <v>0</v>
      </c>
      <c r="BW121" s="327">
        <f>SUM(BX121:CA121)</f>
        <v>0</v>
      </c>
      <c r="BX121" s="327">
        <f>Z121+AJ121+AT121+BD121+BN121</f>
        <v>0</v>
      </c>
      <c r="BY121" s="327">
        <f t="shared" ref="BY121:BZ121" si="118">AA121+AK121+AU121+BE121+BO121</f>
        <v>0</v>
      </c>
      <c r="BZ121" s="327">
        <f t="shared" si="118"/>
        <v>0</v>
      </c>
      <c r="CA121" s="327">
        <f>AC121+AM121+AW121+BG121+BQ121</f>
        <v>0</v>
      </c>
      <c r="CB121" s="327">
        <f>SUM(CC121:CF121)</f>
        <v>145.8732</v>
      </c>
      <c r="CC121" s="327">
        <f>AE121+AO121+AY121+BI121+BS121</f>
        <v>0</v>
      </c>
      <c r="CD121" s="327">
        <f>AF121+AP121+AZ121+BJ121+BT121</f>
        <v>0</v>
      </c>
      <c r="CE121" s="327">
        <f>AG121+AQ121+BA121+BK121+BU121</f>
        <v>120</v>
      </c>
      <c r="CF121" s="327">
        <f>AH121+AR121+BB121+BL121+BV121</f>
        <v>25.873199999999983</v>
      </c>
      <c r="CG121" s="327"/>
    </row>
    <row r="122" spans="1:85" s="328" customFormat="1" ht="67.900000000000006" customHeight="1">
      <c r="A122" s="288" t="s">
        <v>565</v>
      </c>
      <c r="B122" s="332" t="s">
        <v>818</v>
      </c>
      <c r="C122" s="325" t="s">
        <v>853</v>
      </c>
      <c r="D122" s="333" t="s">
        <v>762</v>
      </c>
      <c r="E122" s="333">
        <v>2019</v>
      </c>
      <c r="F122" s="333" t="s">
        <v>589</v>
      </c>
      <c r="G122" s="333" t="s">
        <v>589</v>
      </c>
      <c r="H122" s="327" t="s">
        <v>589</v>
      </c>
      <c r="I122" s="327" t="s">
        <v>589</v>
      </c>
      <c r="J122" s="327" t="s">
        <v>589</v>
      </c>
      <c r="K122" s="327" t="s">
        <v>589</v>
      </c>
      <c r="L122" s="327" t="s">
        <v>589</v>
      </c>
      <c r="M122" s="327" t="s">
        <v>589</v>
      </c>
      <c r="N122" s="327">
        <v>0</v>
      </c>
      <c r="O122" s="256">
        <f>9.474*1.2</f>
        <v>11.3688</v>
      </c>
      <c r="P122" s="327">
        <v>0</v>
      </c>
      <c r="Q122" s="325">
        <f>92.125*1.2</f>
        <v>110.55</v>
      </c>
      <c r="R122" s="327">
        <v>0</v>
      </c>
      <c r="S122" s="325">
        <f>92.125*1.2</f>
        <v>110.55</v>
      </c>
      <c r="T122" s="327">
        <v>0</v>
      </c>
      <c r="U122" s="327">
        <v>0</v>
      </c>
      <c r="V122" s="325">
        <f>82.651*1.2</f>
        <v>99.18119999999999</v>
      </c>
      <c r="W122" s="325">
        <v>0</v>
      </c>
      <c r="X122" s="325">
        <v>0</v>
      </c>
      <c r="Y122" s="327">
        <f t="shared" ref="Y122:Y126" si="119">SUM(Z122:AC122)</f>
        <v>51.181200000000004</v>
      </c>
      <c r="Z122" s="327">
        <v>0</v>
      </c>
      <c r="AA122" s="327">
        <v>0</v>
      </c>
      <c r="AB122" s="325">
        <v>45.94</v>
      </c>
      <c r="AC122" s="325">
        <f>42.651*1.2-45.94</f>
        <v>5.2412000000000063</v>
      </c>
      <c r="AD122" s="327">
        <f t="shared" ref="AD122:AD168" si="120">SUM(AE122:AH122)</f>
        <v>0</v>
      </c>
      <c r="AE122" s="327">
        <v>0</v>
      </c>
      <c r="AF122" s="327">
        <v>0</v>
      </c>
      <c r="AG122" s="325">
        <v>0</v>
      </c>
      <c r="AH122" s="293">
        <v>0</v>
      </c>
      <c r="AI122" s="327">
        <f t="shared" ref="AI122:AI126" si="121">SUM(AJ122:AM122)</f>
        <v>48</v>
      </c>
      <c r="AJ122" s="327">
        <v>0</v>
      </c>
      <c r="AK122" s="327">
        <v>0</v>
      </c>
      <c r="AL122" s="325">
        <v>30</v>
      </c>
      <c r="AM122" s="325">
        <f>40*1.2-30</f>
        <v>18</v>
      </c>
      <c r="AN122" s="327">
        <f t="shared" ref="AN122:AN168" si="122">SUM(AO122:AR122)</f>
        <v>0</v>
      </c>
      <c r="AO122" s="327">
        <v>0</v>
      </c>
      <c r="AP122" s="327">
        <v>0</v>
      </c>
      <c r="AQ122" s="325">
        <v>0</v>
      </c>
      <c r="AR122" s="293">
        <v>0</v>
      </c>
      <c r="AS122" s="327">
        <f t="shared" ref="AS122:AS126" si="123">SUM(AT122:AW122)</f>
        <v>0</v>
      </c>
      <c r="AT122" s="327">
        <v>0</v>
      </c>
      <c r="AU122" s="327">
        <v>0</v>
      </c>
      <c r="AV122" s="325">
        <v>0</v>
      </c>
      <c r="AW122" s="327">
        <v>0</v>
      </c>
      <c r="AX122" s="327">
        <f t="shared" ref="AX122:AX168" si="124">SUM(AY122:BB122)</f>
        <v>11.364000000000001</v>
      </c>
      <c r="AY122" s="327">
        <v>0</v>
      </c>
      <c r="AZ122" s="327">
        <v>0</v>
      </c>
      <c r="BA122" s="325">
        <v>0</v>
      </c>
      <c r="BB122" s="293">
        <f>9.47*1.2</f>
        <v>11.364000000000001</v>
      </c>
      <c r="BC122" s="327">
        <f t="shared" ref="BC122:BC126" si="125">SUM(BD122:BG122)</f>
        <v>0</v>
      </c>
      <c r="BD122" s="327">
        <v>0</v>
      </c>
      <c r="BE122" s="327">
        <v>0</v>
      </c>
      <c r="BF122" s="325">
        <v>0</v>
      </c>
      <c r="BG122" s="327">
        <v>0</v>
      </c>
      <c r="BH122" s="327">
        <f t="shared" ref="BH122:BH168" si="126">SUM(BI122:BL122)</f>
        <v>51.181200000000004</v>
      </c>
      <c r="BI122" s="327">
        <v>0</v>
      </c>
      <c r="BJ122" s="327">
        <v>0</v>
      </c>
      <c r="BK122" s="325">
        <v>0</v>
      </c>
      <c r="BL122" s="293">
        <f>42.651*1.2</f>
        <v>51.181200000000004</v>
      </c>
      <c r="BM122" s="327">
        <f t="shared" ref="BM122:BM168" si="127">SUM(BN122:BQ122)</f>
        <v>0</v>
      </c>
      <c r="BN122" s="327">
        <v>0</v>
      </c>
      <c r="BO122" s="327">
        <v>0</v>
      </c>
      <c r="BP122" s="325">
        <v>0</v>
      </c>
      <c r="BQ122" s="327">
        <v>0</v>
      </c>
      <c r="BR122" s="327">
        <f t="shared" ref="BR122:BR168" si="128">SUM(BS122:BV122)</f>
        <v>0</v>
      </c>
      <c r="BS122" s="327">
        <v>0</v>
      </c>
      <c r="BT122" s="327">
        <v>0</v>
      </c>
      <c r="BU122" s="325">
        <v>0</v>
      </c>
      <c r="BV122" s="327">
        <v>0</v>
      </c>
      <c r="BW122" s="327">
        <f t="shared" ref="BW122:BW149" si="129">SUM(BX122:CA122)</f>
        <v>99.181200000000004</v>
      </c>
      <c r="BX122" s="327">
        <f t="shared" ref="BX122:BX149" si="130">Z122+AJ122+AT122+BD122+BN122</f>
        <v>0</v>
      </c>
      <c r="BY122" s="327">
        <f t="shared" ref="BY122:BY149" si="131">AA122+AK122+AU122+BE122+BO122</f>
        <v>0</v>
      </c>
      <c r="BZ122" s="327">
        <f t="shared" ref="BZ122:BZ149" si="132">AB122+AL122+AV122+BF122+BP122</f>
        <v>75.94</v>
      </c>
      <c r="CA122" s="327">
        <f t="shared" ref="CA122:CA149" si="133">AC122+AM122+AW122+BG122+BQ122</f>
        <v>23.241200000000006</v>
      </c>
      <c r="CB122" s="327">
        <f t="shared" ref="CB122:CB149" si="134">SUM(CC122:CF122)</f>
        <v>62.545200000000008</v>
      </c>
      <c r="CC122" s="327">
        <f t="shared" ref="CC122:CC149" si="135">AE122+AO122+AY122+BI122+BS122</f>
        <v>0</v>
      </c>
      <c r="CD122" s="327">
        <f t="shared" ref="CD122:CD149" si="136">AF122+AP122+AZ122+BJ122+BT122</f>
        <v>0</v>
      </c>
      <c r="CE122" s="327">
        <f t="shared" ref="CE122:CE149" si="137">AG122+AQ122+BA122+BK122+BU122</f>
        <v>0</v>
      </c>
      <c r="CF122" s="327">
        <f t="shared" ref="CF122:CF149" si="138">AH122+AR122+BB122+BL122+BV122</f>
        <v>62.545200000000008</v>
      </c>
      <c r="CG122" s="327" t="s">
        <v>589</v>
      </c>
    </row>
    <row r="123" spans="1:85" s="328" customFormat="1" ht="67.900000000000006" customHeight="1">
      <c r="A123" s="288" t="s">
        <v>565</v>
      </c>
      <c r="B123" s="332" t="s">
        <v>819</v>
      </c>
      <c r="C123" s="325" t="s">
        <v>854</v>
      </c>
      <c r="D123" s="333" t="s">
        <v>762</v>
      </c>
      <c r="E123" s="333">
        <v>2018</v>
      </c>
      <c r="F123" s="333" t="s">
        <v>589</v>
      </c>
      <c r="G123" s="333" t="s">
        <v>589</v>
      </c>
      <c r="H123" s="327" t="s">
        <v>589</v>
      </c>
      <c r="I123" s="327" t="s">
        <v>589</v>
      </c>
      <c r="J123" s="327" t="s">
        <v>589</v>
      </c>
      <c r="K123" s="327" t="s">
        <v>589</v>
      </c>
      <c r="L123" s="327" t="s">
        <v>589</v>
      </c>
      <c r="M123" s="327" t="s">
        <v>589</v>
      </c>
      <c r="N123" s="327">
        <v>0</v>
      </c>
      <c r="O123" s="256">
        <f>5.872*1.2</f>
        <v>7.0463999999999993</v>
      </c>
      <c r="P123" s="327">
        <v>0</v>
      </c>
      <c r="Q123" s="325">
        <f>70.114*1.2</f>
        <v>84.136800000000008</v>
      </c>
      <c r="R123" s="327">
        <v>0</v>
      </c>
      <c r="S123" s="325">
        <f>70.114*1.2</f>
        <v>84.136800000000008</v>
      </c>
      <c r="T123" s="327">
        <v>0</v>
      </c>
      <c r="U123" s="327">
        <v>0</v>
      </c>
      <c r="V123" s="325">
        <f>26.541*1.2</f>
        <v>31.8492</v>
      </c>
      <c r="W123" s="325">
        <v>0</v>
      </c>
      <c r="X123" s="325">
        <v>0</v>
      </c>
      <c r="Y123" s="327">
        <f t="shared" si="119"/>
        <v>0</v>
      </c>
      <c r="Z123" s="327">
        <v>0</v>
      </c>
      <c r="AA123" s="327">
        <v>0</v>
      </c>
      <c r="AB123" s="325">
        <v>0</v>
      </c>
      <c r="AC123" s="327">
        <v>0</v>
      </c>
      <c r="AD123" s="327">
        <f t="shared" si="120"/>
        <v>50.792399999999994</v>
      </c>
      <c r="AE123" s="327">
        <v>0</v>
      </c>
      <c r="AF123" s="327">
        <v>0</v>
      </c>
      <c r="AG123" s="325">
        <v>20</v>
      </c>
      <c r="AH123" s="293">
        <f>42.327*1.2-20</f>
        <v>30.792399999999994</v>
      </c>
      <c r="AI123" s="327">
        <f t="shared" si="121"/>
        <v>0</v>
      </c>
      <c r="AJ123" s="327">
        <v>0</v>
      </c>
      <c r="AK123" s="327">
        <v>0</v>
      </c>
      <c r="AL123" s="325">
        <v>0</v>
      </c>
      <c r="AM123" s="327">
        <v>0</v>
      </c>
      <c r="AN123" s="327">
        <f t="shared" si="122"/>
        <v>4.0152000000000001</v>
      </c>
      <c r="AO123" s="327">
        <v>0</v>
      </c>
      <c r="AP123" s="327">
        <v>0</v>
      </c>
      <c r="AQ123" s="325">
        <v>0</v>
      </c>
      <c r="AR123" s="293">
        <f>3.346*1.2</f>
        <v>4.0152000000000001</v>
      </c>
      <c r="AS123" s="327">
        <f t="shared" si="123"/>
        <v>0</v>
      </c>
      <c r="AT123" s="327">
        <v>0</v>
      </c>
      <c r="AU123" s="327">
        <v>0</v>
      </c>
      <c r="AV123" s="325">
        <v>0</v>
      </c>
      <c r="AW123" s="327">
        <v>0</v>
      </c>
      <c r="AX123" s="327">
        <f t="shared" si="124"/>
        <v>0</v>
      </c>
      <c r="AY123" s="327">
        <v>0</v>
      </c>
      <c r="AZ123" s="327">
        <v>0</v>
      </c>
      <c r="BA123" s="325">
        <v>0</v>
      </c>
      <c r="BB123" s="293">
        <v>0</v>
      </c>
      <c r="BC123" s="327">
        <f t="shared" si="125"/>
        <v>0</v>
      </c>
      <c r="BD123" s="327">
        <v>0</v>
      </c>
      <c r="BE123" s="327">
        <v>0</v>
      </c>
      <c r="BF123" s="325">
        <v>0</v>
      </c>
      <c r="BG123" s="327">
        <v>0</v>
      </c>
      <c r="BH123" s="327">
        <f t="shared" si="126"/>
        <v>0</v>
      </c>
      <c r="BI123" s="327">
        <v>0</v>
      </c>
      <c r="BJ123" s="327">
        <v>0</v>
      </c>
      <c r="BK123" s="325">
        <v>0</v>
      </c>
      <c r="BL123" s="293">
        <v>0</v>
      </c>
      <c r="BM123" s="327">
        <f t="shared" si="127"/>
        <v>0</v>
      </c>
      <c r="BN123" s="327">
        <v>0</v>
      </c>
      <c r="BO123" s="327">
        <v>0</v>
      </c>
      <c r="BP123" s="325">
        <v>0</v>
      </c>
      <c r="BQ123" s="327">
        <v>0</v>
      </c>
      <c r="BR123" s="327">
        <f t="shared" si="128"/>
        <v>0</v>
      </c>
      <c r="BS123" s="327">
        <v>0</v>
      </c>
      <c r="BT123" s="327">
        <v>0</v>
      </c>
      <c r="BU123" s="325">
        <v>0</v>
      </c>
      <c r="BV123" s="327">
        <v>0</v>
      </c>
      <c r="BW123" s="327">
        <f t="shared" si="129"/>
        <v>0</v>
      </c>
      <c r="BX123" s="327">
        <f t="shared" si="130"/>
        <v>0</v>
      </c>
      <c r="BY123" s="327">
        <f t="shared" si="131"/>
        <v>0</v>
      </c>
      <c r="BZ123" s="327">
        <f t="shared" si="132"/>
        <v>0</v>
      </c>
      <c r="CA123" s="327">
        <f t="shared" si="133"/>
        <v>0</v>
      </c>
      <c r="CB123" s="327">
        <f t="shared" si="134"/>
        <v>54.807599999999994</v>
      </c>
      <c r="CC123" s="327">
        <f t="shared" si="135"/>
        <v>0</v>
      </c>
      <c r="CD123" s="327">
        <f t="shared" si="136"/>
        <v>0</v>
      </c>
      <c r="CE123" s="327">
        <f t="shared" si="137"/>
        <v>20</v>
      </c>
      <c r="CF123" s="327">
        <f t="shared" si="138"/>
        <v>34.807599999999994</v>
      </c>
      <c r="CG123" s="327"/>
    </row>
    <row r="124" spans="1:85" s="328" customFormat="1" ht="67.900000000000006" customHeight="1">
      <c r="A124" s="288" t="s">
        <v>565</v>
      </c>
      <c r="B124" s="332" t="s">
        <v>820</v>
      </c>
      <c r="C124" s="325" t="s">
        <v>855</v>
      </c>
      <c r="D124" s="333" t="s">
        <v>762</v>
      </c>
      <c r="E124" s="333">
        <v>2019</v>
      </c>
      <c r="F124" s="333" t="s">
        <v>589</v>
      </c>
      <c r="G124" s="333" t="s">
        <v>589</v>
      </c>
      <c r="H124" s="327" t="s">
        <v>589</v>
      </c>
      <c r="I124" s="327" t="s">
        <v>589</v>
      </c>
      <c r="J124" s="327" t="s">
        <v>589</v>
      </c>
      <c r="K124" s="327" t="s">
        <v>589</v>
      </c>
      <c r="L124" s="327" t="s">
        <v>589</v>
      </c>
      <c r="M124" s="327" t="s">
        <v>589</v>
      </c>
      <c r="N124" s="327">
        <v>0</v>
      </c>
      <c r="O124" s="325">
        <f>2.577*1.2</f>
        <v>3.0924</v>
      </c>
      <c r="P124" s="327">
        <v>0</v>
      </c>
      <c r="Q124" s="325">
        <f>28.362*1.2</f>
        <v>34.034399999999998</v>
      </c>
      <c r="R124" s="327">
        <v>0</v>
      </c>
      <c r="S124" s="325">
        <f>28.362*1.2</f>
        <v>34.034399999999998</v>
      </c>
      <c r="T124" s="327">
        <v>0</v>
      </c>
      <c r="U124" s="327">
        <v>0</v>
      </c>
      <c r="V124" s="325">
        <f>25.79*1.2</f>
        <v>30.947999999999997</v>
      </c>
      <c r="W124" s="325">
        <v>0</v>
      </c>
      <c r="X124" s="325">
        <v>0</v>
      </c>
      <c r="Y124" s="327">
        <f t="shared" si="119"/>
        <v>0</v>
      </c>
      <c r="Z124" s="327">
        <v>0</v>
      </c>
      <c r="AA124" s="327">
        <v>0</v>
      </c>
      <c r="AB124" s="325">
        <v>0</v>
      </c>
      <c r="AC124" s="327">
        <v>0</v>
      </c>
      <c r="AD124" s="327">
        <f t="shared" si="120"/>
        <v>0</v>
      </c>
      <c r="AE124" s="327">
        <v>0</v>
      </c>
      <c r="AF124" s="327">
        <v>0</v>
      </c>
      <c r="AG124" s="325">
        <v>0</v>
      </c>
      <c r="AH124" s="293">
        <v>0</v>
      </c>
      <c r="AI124" s="327">
        <f t="shared" si="121"/>
        <v>0</v>
      </c>
      <c r="AJ124" s="327">
        <v>0</v>
      </c>
      <c r="AK124" s="327">
        <v>0</v>
      </c>
      <c r="AL124" s="325">
        <v>0</v>
      </c>
      <c r="AM124" s="327">
        <v>0</v>
      </c>
      <c r="AN124" s="327">
        <f t="shared" si="122"/>
        <v>0</v>
      </c>
      <c r="AO124" s="327">
        <v>0</v>
      </c>
      <c r="AP124" s="327">
        <v>0</v>
      </c>
      <c r="AQ124" s="325">
        <v>0</v>
      </c>
      <c r="AR124" s="293">
        <v>0</v>
      </c>
      <c r="AS124" s="327">
        <f t="shared" si="123"/>
        <v>0</v>
      </c>
      <c r="AT124" s="327">
        <v>0</v>
      </c>
      <c r="AU124" s="327">
        <v>0</v>
      </c>
      <c r="AV124" s="325">
        <v>0</v>
      </c>
      <c r="AW124" s="327">
        <v>0</v>
      </c>
      <c r="AX124" s="327">
        <f t="shared" si="124"/>
        <v>45.409199999999998</v>
      </c>
      <c r="AY124" s="327">
        <v>0</v>
      </c>
      <c r="AZ124" s="327">
        <v>0</v>
      </c>
      <c r="BA124" s="325">
        <v>40</v>
      </c>
      <c r="BB124" s="293">
        <f>37.841*1.2-40</f>
        <v>5.4091999999999985</v>
      </c>
      <c r="BC124" s="327">
        <f t="shared" si="125"/>
        <v>0</v>
      </c>
      <c r="BD124" s="327">
        <v>0</v>
      </c>
      <c r="BE124" s="327">
        <v>0</v>
      </c>
      <c r="BF124" s="325">
        <v>0</v>
      </c>
      <c r="BG124" s="327">
        <v>0</v>
      </c>
      <c r="BH124" s="327">
        <f t="shared" si="126"/>
        <v>0</v>
      </c>
      <c r="BI124" s="327">
        <v>0</v>
      </c>
      <c r="BJ124" s="327">
        <v>0</v>
      </c>
      <c r="BK124" s="325">
        <v>0</v>
      </c>
      <c r="BL124" s="293">
        <v>0</v>
      </c>
      <c r="BM124" s="327">
        <f t="shared" si="127"/>
        <v>0</v>
      </c>
      <c r="BN124" s="327">
        <v>0</v>
      </c>
      <c r="BO124" s="327">
        <v>0</v>
      </c>
      <c r="BP124" s="325">
        <v>0</v>
      </c>
      <c r="BQ124" s="327">
        <v>0</v>
      </c>
      <c r="BR124" s="327">
        <f t="shared" si="128"/>
        <v>0</v>
      </c>
      <c r="BS124" s="327">
        <v>0</v>
      </c>
      <c r="BT124" s="327">
        <v>0</v>
      </c>
      <c r="BU124" s="325">
        <v>0</v>
      </c>
      <c r="BV124" s="327">
        <v>0</v>
      </c>
      <c r="BW124" s="327">
        <f t="shared" si="129"/>
        <v>0</v>
      </c>
      <c r="BX124" s="327">
        <f t="shared" si="130"/>
        <v>0</v>
      </c>
      <c r="BY124" s="327">
        <f t="shared" si="131"/>
        <v>0</v>
      </c>
      <c r="BZ124" s="327">
        <f t="shared" si="132"/>
        <v>0</v>
      </c>
      <c r="CA124" s="327">
        <f t="shared" si="133"/>
        <v>0</v>
      </c>
      <c r="CB124" s="327">
        <f t="shared" si="134"/>
        <v>45.409199999999998</v>
      </c>
      <c r="CC124" s="327">
        <f t="shared" si="135"/>
        <v>0</v>
      </c>
      <c r="CD124" s="327">
        <f t="shared" si="136"/>
        <v>0</v>
      </c>
      <c r="CE124" s="327">
        <f t="shared" si="137"/>
        <v>40</v>
      </c>
      <c r="CF124" s="327">
        <f t="shared" si="138"/>
        <v>5.4091999999999985</v>
      </c>
      <c r="CG124" s="327"/>
    </row>
    <row r="125" spans="1:85" s="328" customFormat="1" ht="67.900000000000006" customHeight="1">
      <c r="A125" s="288" t="s">
        <v>565</v>
      </c>
      <c r="B125" s="332" t="s">
        <v>985</v>
      </c>
      <c r="C125" s="325" t="s">
        <v>856</v>
      </c>
      <c r="D125" s="333" t="s">
        <v>762</v>
      </c>
      <c r="E125" s="333">
        <v>2019</v>
      </c>
      <c r="F125" s="333" t="s">
        <v>589</v>
      </c>
      <c r="G125" s="333" t="s">
        <v>589</v>
      </c>
      <c r="H125" s="327" t="s">
        <v>589</v>
      </c>
      <c r="I125" s="327" t="s">
        <v>589</v>
      </c>
      <c r="J125" s="327" t="s">
        <v>589</v>
      </c>
      <c r="K125" s="327" t="s">
        <v>589</v>
      </c>
      <c r="L125" s="327" t="s">
        <v>589</v>
      </c>
      <c r="M125" s="327" t="s">
        <v>589</v>
      </c>
      <c r="N125" s="327">
        <v>0</v>
      </c>
      <c r="O125" s="325">
        <f>6.602*1.2</f>
        <v>7.9223999999999997</v>
      </c>
      <c r="P125" s="327">
        <v>0</v>
      </c>
      <c r="Q125" s="325">
        <f>79.207*1.2</f>
        <v>95.048399999999987</v>
      </c>
      <c r="R125" s="327">
        <v>0</v>
      </c>
      <c r="S125" s="325">
        <f>79.207*1.2</f>
        <v>95.048399999999987</v>
      </c>
      <c r="T125" s="327">
        <v>0</v>
      </c>
      <c r="U125" s="327">
        <v>0</v>
      </c>
      <c r="V125" s="325">
        <f>72.605*1.2</f>
        <v>87.126000000000005</v>
      </c>
      <c r="W125" s="325">
        <v>0</v>
      </c>
      <c r="X125" s="325">
        <v>0</v>
      </c>
      <c r="Y125" s="327">
        <f t="shared" si="119"/>
        <v>87.126000000000005</v>
      </c>
      <c r="Z125" s="327">
        <v>0</v>
      </c>
      <c r="AA125" s="327">
        <v>0</v>
      </c>
      <c r="AB125" s="325">
        <v>69.92</v>
      </c>
      <c r="AC125" s="325">
        <f>72.605*1.2-69.92</f>
        <v>17.206000000000003</v>
      </c>
      <c r="AD125" s="327">
        <f t="shared" si="120"/>
        <v>0</v>
      </c>
      <c r="AE125" s="327">
        <v>0</v>
      </c>
      <c r="AF125" s="327">
        <v>0</v>
      </c>
      <c r="AG125" s="325">
        <v>0</v>
      </c>
      <c r="AH125" s="293">
        <v>0</v>
      </c>
      <c r="AI125" s="327">
        <f t="shared" si="121"/>
        <v>0</v>
      </c>
      <c r="AJ125" s="327">
        <v>0</v>
      </c>
      <c r="AK125" s="327">
        <v>0</v>
      </c>
      <c r="AL125" s="325">
        <v>0</v>
      </c>
      <c r="AM125" s="327">
        <v>0</v>
      </c>
      <c r="AN125" s="327">
        <f t="shared" si="122"/>
        <v>0</v>
      </c>
      <c r="AO125" s="327">
        <v>0</v>
      </c>
      <c r="AP125" s="327">
        <v>0</v>
      </c>
      <c r="AQ125" s="325">
        <v>0</v>
      </c>
      <c r="AR125" s="293">
        <v>0</v>
      </c>
      <c r="AS125" s="327">
        <f t="shared" si="123"/>
        <v>0</v>
      </c>
      <c r="AT125" s="327">
        <v>0</v>
      </c>
      <c r="AU125" s="327">
        <v>0</v>
      </c>
      <c r="AV125" s="325">
        <v>0</v>
      </c>
      <c r="AW125" s="327">
        <v>0</v>
      </c>
      <c r="AX125" s="327">
        <f t="shared" si="124"/>
        <v>7.919999999999999</v>
      </c>
      <c r="AY125" s="327">
        <v>0</v>
      </c>
      <c r="AZ125" s="327">
        <v>0</v>
      </c>
      <c r="BA125" s="325">
        <v>0</v>
      </c>
      <c r="BB125" s="293">
        <f>6.6*1.2</f>
        <v>7.919999999999999</v>
      </c>
      <c r="BC125" s="327">
        <f t="shared" si="125"/>
        <v>0</v>
      </c>
      <c r="BD125" s="327">
        <v>0</v>
      </c>
      <c r="BE125" s="327">
        <v>0</v>
      </c>
      <c r="BF125" s="325">
        <v>0</v>
      </c>
      <c r="BG125" s="327">
        <v>0</v>
      </c>
      <c r="BH125" s="327">
        <f t="shared" si="126"/>
        <v>63.12</v>
      </c>
      <c r="BI125" s="327">
        <v>0</v>
      </c>
      <c r="BJ125" s="327">
        <v>0</v>
      </c>
      <c r="BK125" s="325">
        <v>0</v>
      </c>
      <c r="BL125" s="293">
        <f>52.6*1.2</f>
        <v>63.12</v>
      </c>
      <c r="BM125" s="327">
        <f t="shared" si="127"/>
        <v>0</v>
      </c>
      <c r="BN125" s="327">
        <v>0</v>
      </c>
      <c r="BO125" s="327">
        <v>0</v>
      </c>
      <c r="BP125" s="325">
        <v>0</v>
      </c>
      <c r="BQ125" s="327">
        <v>0</v>
      </c>
      <c r="BR125" s="327">
        <f t="shared" si="128"/>
        <v>0</v>
      </c>
      <c r="BS125" s="327">
        <v>0</v>
      </c>
      <c r="BT125" s="327">
        <v>0</v>
      </c>
      <c r="BU125" s="325">
        <v>0</v>
      </c>
      <c r="BV125" s="327">
        <v>0</v>
      </c>
      <c r="BW125" s="327">
        <f t="shared" si="129"/>
        <v>87.126000000000005</v>
      </c>
      <c r="BX125" s="327">
        <f t="shared" si="130"/>
        <v>0</v>
      </c>
      <c r="BY125" s="327">
        <f t="shared" si="131"/>
        <v>0</v>
      </c>
      <c r="BZ125" s="327">
        <f t="shared" si="132"/>
        <v>69.92</v>
      </c>
      <c r="CA125" s="327">
        <f t="shared" si="133"/>
        <v>17.206000000000003</v>
      </c>
      <c r="CB125" s="327">
        <f t="shared" si="134"/>
        <v>71.039999999999992</v>
      </c>
      <c r="CC125" s="327">
        <f t="shared" si="135"/>
        <v>0</v>
      </c>
      <c r="CD125" s="327">
        <f t="shared" si="136"/>
        <v>0</v>
      </c>
      <c r="CE125" s="327">
        <f t="shared" si="137"/>
        <v>0</v>
      </c>
      <c r="CF125" s="327">
        <f t="shared" si="138"/>
        <v>71.039999999999992</v>
      </c>
      <c r="CG125" s="327"/>
    </row>
    <row r="126" spans="1:85" s="328" customFormat="1" ht="67.900000000000006" customHeight="1">
      <c r="A126" s="288" t="s">
        <v>565</v>
      </c>
      <c r="B126" s="332" t="s">
        <v>821</v>
      </c>
      <c r="C126" s="325" t="s">
        <v>857</v>
      </c>
      <c r="D126" s="333" t="s">
        <v>762</v>
      </c>
      <c r="E126" s="333">
        <v>2019</v>
      </c>
      <c r="F126" s="333" t="s">
        <v>589</v>
      </c>
      <c r="G126" s="333" t="s">
        <v>589</v>
      </c>
      <c r="H126" s="327" t="s">
        <v>589</v>
      </c>
      <c r="I126" s="327" t="s">
        <v>589</v>
      </c>
      <c r="J126" s="327" t="s">
        <v>589</v>
      </c>
      <c r="K126" s="327" t="s">
        <v>589</v>
      </c>
      <c r="L126" s="327" t="s">
        <v>589</v>
      </c>
      <c r="M126" s="327" t="s">
        <v>589</v>
      </c>
      <c r="N126" s="327">
        <v>0</v>
      </c>
      <c r="O126" s="325">
        <f>3.304*1.2</f>
        <v>3.9647999999999994</v>
      </c>
      <c r="P126" s="327">
        <v>0</v>
      </c>
      <c r="Q126" s="325">
        <f>35.542*1.2</f>
        <v>42.650399999999998</v>
      </c>
      <c r="R126" s="327">
        <v>0</v>
      </c>
      <c r="S126" s="325">
        <f>35.542*1.2</f>
        <v>42.650399999999998</v>
      </c>
      <c r="T126" s="327">
        <v>0</v>
      </c>
      <c r="U126" s="327">
        <v>0</v>
      </c>
      <c r="V126" s="325">
        <f>32.238*1.2</f>
        <v>38.685600000000001</v>
      </c>
      <c r="W126" s="325">
        <v>0</v>
      </c>
      <c r="X126" s="325">
        <v>0</v>
      </c>
      <c r="Y126" s="327">
        <f t="shared" si="119"/>
        <v>0</v>
      </c>
      <c r="Z126" s="327">
        <v>0</v>
      </c>
      <c r="AA126" s="327">
        <v>0</v>
      </c>
      <c r="AB126" s="325">
        <v>0</v>
      </c>
      <c r="AC126" s="327">
        <v>0</v>
      </c>
      <c r="AD126" s="327">
        <f t="shared" si="120"/>
        <v>0</v>
      </c>
      <c r="AE126" s="327">
        <v>0</v>
      </c>
      <c r="AF126" s="327">
        <v>0</v>
      </c>
      <c r="AG126" s="325">
        <v>0</v>
      </c>
      <c r="AH126" s="293">
        <v>0</v>
      </c>
      <c r="AI126" s="327">
        <f t="shared" si="121"/>
        <v>0</v>
      </c>
      <c r="AJ126" s="327">
        <v>0</v>
      </c>
      <c r="AK126" s="327">
        <v>0</v>
      </c>
      <c r="AL126" s="325">
        <v>0</v>
      </c>
      <c r="AM126" s="327">
        <v>0</v>
      </c>
      <c r="AN126" s="327">
        <f t="shared" si="122"/>
        <v>0</v>
      </c>
      <c r="AO126" s="327">
        <v>0</v>
      </c>
      <c r="AP126" s="327">
        <v>0</v>
      </c>
      <c r="AQ126" s="325">
        <v>0</v>
      </c>
      <c r="AR126" s="293">
        <v>0</v>
      </c>
      <c r="AS126" s="327">
        <f t="shared" si="123"/>
        <v>0</v>
      </c>
      <c r="AT126" s="327">
        <v>0</v>
      </c>
      <c r="AU126" s="327">
        <v>0</v>
      </c>
      <c r="AV126" s="325">
        <v>0</v>
      </c>
      <c r="AW126" s="327">
        <v>0</v>
      </c>
      <c r="AX126" s="327">
        <f t="shared" si="124"/>
        <v>49.872</v>
      </c>
      <c r="AY126" s="327">
        <v>0</v>
      </c>
      <c r="AZ126" s="327">
        <v>0</v>
      </c>
      <c r="BA126" s="325">
        <v>40</v>
      </c>
      <c r="BB126" s="293">
        <f>41.56*1.2-40</f>
        <v>9.8719999999999999</v>
      </c>
      <c r="BC126" s="327">
        <f t="shared" si="125"/>
        <v>0</v>
      </c>
      <c r="BD126" s="327">
        <v>0</v>
      </c>
      <c r="BE126" s="327">
        <v>0</v>
      </c>
      <c r="BF126" s="325">
        <v>0</v>
      </c>
      <c r="BG126" s="327">
        <v>0</v>
      </c>
      <c r="BH126" s="327">
        <f t="shared" si="126"/>
        <v>0</v>
      </c>
      <c r="BI126" s="327">
        <v>0</v>
      </c>
      <c r="BJ126" s="327">
        <v>0</v>
      </c>
      <c r="BK126" s="325">
        <v>0</v>
      </c>
      <c r="BL126" s="293">
        <v>0</v>
      </c>
      <c r="BM126" s="327">
        <f t="shared" si="127"/>
        <v>0</v>
      </c>
      <c r="BN126" s="327">
        <v>0</v>
      </c>
      <c r="BO126" s="327">
        <v>0</v>
      </c>
      <c r="BP126" s="325">
        <v>0</v>
      </c>
      <c r="BQ126" s="327">
        <v>0</v>
      </c>
      <c r="BR126" s="327">
        <f t="shared" si="128"/>
        <v>0</v>
      </c>
      <c r="BS126" s="327">
        <v>0</v>
      </c>
      <c r="BT126" s="327">
        <v>0</v>
      </c>
      <c r="BU126" s="325">
        <v>0</v>
      </c>
      <c r="BV126" s="327">
        <v>0</v>
      </c>
      <c r="BW126" s="327">
        <f t="shared" si="129"/>
        <v>0</v>
      </c>
      <c r="BX126" s="327">
        <f t="shared" si="130"/>
        <v>0</v>
      </c>
      <c r="BY126" s="327">
        <f t="shared" si="131"/>
        <v>0</v>
      </c>
      <c r="BZ126" s="327">
        <f t="shared" si="132"/>
        <v>0</v>
      </c>
      <c r="CA126" s="327">
        <f t="shared" si="133"/>
        <v>0</v>
      </c>
      <c r="CB126" s="327">
        <f t="shared" si="134"/>
        <v>49.872</v>
      </c>
      <c r="CC126" s="327">
        <f t="shared" si="135"/>
        <v>0</v>
      </c>
      <c r="CD126" s="327">
        <f t="shared" si="136"/>
        <v>0</v>
      </c>
      <c r="CE126" s="327">
        <f t="shared" si="137"/>
        <v>40</v>
      </c>
      <c r="CF126" s="327">
        <f t="shared" si="138"/>
        <v>9.8719999999999999</v>
      </c>
      <c r="CG126" s="327"/>
    </row>
    <row r="127" spans="1:85" s="328" customFormat="1" ht="67.900000000000006" customHeight="1">
      <c r="A127" s="288" t="s">
        <v>565</v>
      </c>
      <c r="B127" s="332" t="s">
        <v>989</v>
      </c>
      <c r="C127" s="325" t="s">
        <v>990</v>
      </c>
      <c r="D127" s="333" t="s">
        <v>762</v>
      </c>
      <c r="E127" s="333">
        <v>2019</v>
      </c>
      <c r="F127" s="333" t="s">
        <v>589</v>
      </c>
      <c r="G127" s="333" t="s">
        <v>589</v>
      </c>
      <c r="H127" s="327" t="s">
        <v>589</v>
      </c>
      <c r="I127" s="327" t="s">
        <v>589</v>
      </c>
      <c r="J127" s="327" t="s">
        <v>589</v>
      </c>
      <c r="K127" s="327" t="s">
        <v>589</v>
      </c>
      <c r="L127" s="327" t="s">
        <v>589</v>
      </c>
      <c r="M127" s="327" t="s">
        <v>589</v>
      </c>
      <c r="N127" s="327">
        <v>0</v>
      </c>
      <c r="O127" s="325">
        <f>2.119*1.2</f>
        <v>2.5428000000000002</v>
      </c>
      <c r="P127" s="327">
        <v>0</v>
      </c>
      <c r="Q127" s="325">
        <f>20.119*1.2</f>
        <v>24.142799999999998</v>
      </c>
      <c r="R127" s="327">
        <v>0</v>
      </c>
      <c r="S127" s="325">
        <f>20.119*1.2</f>
        <v>24.142799999999998</v>
      </c>
      <c r="T127" s="327">
        <v>0</v>
      </c>
      <c r="U127" s="327">
        <v>0</v>
      </c>
      <c r="V127" s="325">
        <f>18*1.2</f>
        <v>21.599999999999998</v>
      </c>
      <c r="W127" s="325">
        <v>0</v>
      </c>
      <c r="X127" s="325">
        <v>0</v>
      </c>
      <c r="Y127" s="327">
        <f t="shared" ref="Y127" si="139">SUM(Z127:AC127)</f>
        <v>0</v>
      </c>
      <c r="Z127" s="327">
        <v>0</v>
      </c>
      <c r="AA127" s="327">
        <v>0</v>
      </c>
      <c r="AB127" s="325">
        <v>0</v>
      </c>
      <c r="AC127" s="327">
        <v>0</v>
      </c>
      <c r="AD127" s="327">
        <f t="shared" si="120"/>
        <v>40.134</v>
      </c>
      <c r="AE127" s="327">
        <v>0</v>
      </c>
      <c r="AF127" s="327">
        <v>0</v>
      </c>
      <c r="AG127" s="325">
        <v>5.82</v>
      </c>
      <c r="AH127" s="293">
        <f>33.445*1.2-5.82</f>
        <v>34.314</v>
      </c>
      <c r="AI127" s="327">
        <f t="shared" ref="AI127" si="140">SUM(AJ127:AM127)</f>
        <v>0</v>
      </c>
      <c r="AJ127" s="327">
        <v>0</v>
      </c>
      <c r="AK127" s="327">
        <v>0</v>
      </c>
      <c r="AL127" s="325">
        <v>0</v>
      </c>
      <c r="AM127" s="327">
        <v>0</v>
      </c>
      <c r="AN127" s="327">
        <f t="shared" si="122"/>
        <v>0</v>
      </c>
      <c r="AO127" s="327">
        <v>0</v>
      </c>
      <c r="AP127" s="327">
        <v>0</v>
      </c>
      <c r="AQ127" s="325">
        <v>0</v>
      </c>
      <c r="AR127" s="293">
        <v>0</v>
      </c>
      <c r="AS127" s="327">
        <f t="shared" ref="AS127" si="141">SUM(AT127:AW127)</f>
        <v>0</v>
      </c>
      <c r="AT127" s="327">
        <v>0</v>
      </c>
      <c r="AU127" s="327">
        <v>0</v>
      </c>
      <c r="AV127" s="325">
        <v>0</v>
      </c>
      <c r="AW127" s="327">
        <v>0</v>
      </c>
      <c r="AX127" s="327">
        <f t="shared" si="124"/>
        <v>0</v>
      </c>
      <c r="AY127" s="327">
        <v>0</v>
      </c>
      <c r="AZ127" s="327">
        <v>0</v>
      </c>
      <c r="BA127" s="325">
        <v>0</v>
      </c>
      <c r="BB127" s="293">
        <v>0</v>
      </c>
      <c r="BC127" s="327">
        <f t="shared" ref="BC127" si="142">SUM(BD127:BG127)</f>
        <v>0</v>
      </c>
      <c r="BD127" s="327">
        <v>0</v>
      </c>
      <c r="BE127" s="327">
        <v>0</v>
      </c>
      <c r="BF127" s="325">
        <v>0</v>
      </c>
      <c r="BG127" s="327">
        <v>0</v>
      </c>
      <c r="BH127" s="327">
        <f t="shared" si="126"/>
        <v>0</v>
      </c>
      <c r="BI127" s="327">
        <v>0</v>
      </c>
      <c r="BJ127" s="327">
        <v>0</v>
      </c>
      <c r="BK127" s="325">
        <v>0</v>
      </c>
      <c r="BL127" s="293">
        <v>0</v>
      </c>
      <c r="BM127" s="327">
        <f t="shared" si="127"/>
        <v>0</v>
      </c>
      <c r="BN127" s="327">
        <v>0</v>
      </c>
      <c r="BO127" s="327">
        <v>0</v>
      </c>
      <c r="BP127" s="325">
        <v>0</v>
      </c>
      <c r="BQ127" s="327">
        <v>0</v>
      </c>
      <c r="BR127" s="327">
        <f t="shared" si="128"/>
        <v>0</v>
      </c>
      <c r="BS127" s="327">
        <v>0</v>
      </c>
      <c r="BT127" s="327">
        <v>0</v>
      </c>
      <c r="BU127" s="325">
        <v>0</v>
      </c>
      <c r="BV127" s="327">
        <v>0</v>
      </c>
      <c r="BW127" s="327">
        <f t="shared" ref="BW127" si="143">SUM(BX127:CA127)</f>
        <v>0</v>
      </c>
      <c r="BX127" s="327">
        <f t="shared" ref="BX127" si="144">Z127+AJ127+AT127+BD127+BN127</f>
        <v>0</v>
      </c>
      <c r="BY127" s="327">
        <f t="shared" ref="BY127" si="145">AA127+AK127+AU127+BE127+BO127</f>
        <v>0</v>
      </c>
      <c r="BZ127" s="327">
        <f t="shared" ref="BZ127" si="146">AB127+AL127+AV127+BF127+BP127</f>
        <v>0</v>
      </c>
      <c r="CA127" s="327">
        <f t="shared" ref="CA127" si="147">AC127+AM127+AW127+BG127+BQ127</f>
        <v>0</v>
      </c>
      <c r="CB127" s="327">
        <f t="shared" ref="CB127" si="148">SUM(CC127:CF127)</f>
        <v>40.134</v>
      </c>
      <c r="CC127" s="327">
        <f t="shared" ref="CC127" si="149">AE127+AO127+AY127+BI127+BS127</f>
        <v>0</v>
      </c>
      <c r="CD127" s="327">
        <f t="shared" ref="CD127" si="150">AF127+AP127+AZ127+BJ127+BT127</f>
        <v>0</v>
      </c>
      <c r="CE127" s="327">
        <f t="shared" ref="CE127" si="151">AG127+AQ127+BA127+BK127+BU127</f>
        <v>5.82</v>
      </c>
      <c r="CF127" s="327">
        <f t="shared" ref="CF127" si="152">AH127+AR127+BB127+BL127+BV127</f>
        <v>34.314</v>
      </c>
      <c r="CG127" s="327"/>
    </row>
    <row r="128" spans="1:85" s="328" customFormat="1" ht="67.900000000000006" customHeight="1">
      <c r="A128" s="288" t="s">
        <v>565</v>
      </c>
      <c r="B128" s="332" t="s">
        <v>822</v>
      </c>
      <c r="C128" s="325" t="s">
        <v>858</v>
      </c>
      <c r="D128" s="333" t="s">
        <v>762</v>
      </c>
      <c r="E128" s="333">
        <v>2019</v>
      </c>
      <c r="F128" s="333" t="s">
        <v>589</v>
      </c>
      <c r="G128" s="333" t="s">
        <v>589</v>
      </c>
      <c r="H128" s="327" t="s">
        <v>589</v>
      </c>
      <c r="I128" s="327" t="s">
        <v>589</v>
      </c>
      <c r="J128" s="327" t="s">
        <v>589</v>
      </c>
      <c r="K128" s="327" t="s">
        <v>589</v>
      </c>
      <c r="L128" s="327" t="s">
        <v>589</v>
      </c>
      <c r="M128" s="327" t="s">
        <v>589</v>
      </c>
      <c r="N128" s="327">
        <v>0</v>
      </c>
      <c r="O128" s="325">
        <f>1.709*1.2</f>
        <v>2.0508000000000002</v>
      </c>
      <c r="P128" s="327">
        <v>0</v>
      </c>
      <c r="Q128" s="325">
        <f>18.807*1.2</f>
        <v>22.568399999999997</v>
      </c>
      <c r="R128" s="327">
        <v>0</v>
      </c>
      <c r="S128" s="325">
        <f>18.807*1.2</f>
        <v>22.568399999999997</v>
      </c>
      <c r="T128" s="327">
        <v>0</v>
      </c>
      <c r="U128" s="327">
        <v>0</v>
      </c>
      <c r="V128" s="325">
        <f>17.098*1.2</f>
        <v>20.517599999999998</v>
      </c>
      <c r="W128" s="325">
        <v>0</v>
      </c>
      <c r="X128" s="325">
        <v>0</v>
      </c>
      <c r="Y128" s="327">
        <f t="shared" ref="Y128:Y130" si="153">SUM(Z128:AC128)</f>
        <v>0</v>
      </c>
      <c r="Z128" s="327">
        <v>0</v>
      </c>
      <c r="AA128" s="327">
        <v>0</v>
      </c>
      <c r="AB128" s="325">
        <v>0</v>
      </c>
      <c r="AC128" s="327">
        <v>0</v>
      </c>
      <c r="AD128" s="327">
        <f t="shared" si="120"/>
        <v>0</v>
      </c>
      <c r="AE128" s="327">
        <v>0</v>
      </c>
      <c r="AF128" s="327">
        <v>0</v>
      </c>
      <c r="AG128" s="325">
        <v>0</v>
      </c>
      <c r="AH128" s="293">
        <v>0</v>
      </c>
      <c r="AI128" s="327">
        <f t="shared" ref="AI128:AI154" si="154">SUM(AJ128:AM128)</f>
        <v>0</v>
      </c>
      <c r="AJ128" s="327">
        <v>0</v>
      </c>
      <c r="AK128" s="327">
        <v>0</v>
      </c>
      <c r="AL128" s="325">
        <v>0</v>
      </c>
      <c r="AM128" s="327">
        <v>0</v>
      </c>
      <c r="AN128" s="327">
        <f t="shared" si="122"/>
        <v>0</v>
      </c>
      <c r="AO128" s="327">
        <v>0</v>
      </c>
      <c r="AP128" s="327">
        <v>0</v>
      </c>
      <c r="AQ128" s="325">
        <v>0</v>
      </c>
      <c r="AR128" s="293">
        <v>0</v>
      </c>
      <c r="AS128" s="327">
        <f t="shared" ref="AS128:AS154" si="155">SUM(AT128:AW128)</f>
        <v>0</v>
      </c>
      <c r="AT128" s="327">
        <v>0</v>
      </c>
      <c r="AU128" s="327">
        <v>0</v>
      </c>
      <c r="AV128" s="325">
        <v>0</v>
      </c>
      <c r="AW128" s="327">
        <v>0</v>
      </c>
      <c r="AX128" s="327">
        <f t="shared" si="124"/>
        <v>19.283999999999999</v>
      </c>
      <c r="AY128" s="327">
        <v>0</v>
      </c>
      <c r="AZ128" s="327">
        <v>0</v>
      </c>
      <c r="BA128" s="325">
        <v>0</v>
      </c>
      <c r="BB128" s="293">
        <f>16.07*1.2</f>
        <v>19.283999999999999</v>
      </c>
      <c r="BC128" s="327">
        <f t="shared" ref="BC128:BC168" si="156">SUM(BD128:BG128)</f>
        <v>0</v>
      </c>
      <c r="BD128" s="327">
        <v>0</v>
      </c>
      <c r="BE128" s="327">
        <v>0</v>
      </c>
      <c r="BF128" s="325">
        <v>0</v>
      </c>
      <c r="BG128" s="327">
        <v>0</v>
      </c>
      <c r="BH128" s="327">
        <f t="shared" si="126"/>
        <v>0</v>
      </c>
      <c r="BI128" s="327">
        <v>0</v>
      </c>
      <c r="BJ128" s="327">
        <v>0</v>
      </c>
      <c r="BK128" s="325">
        <v>0</v>
      </c>
      <c r="BL128" s="293">
        <v>0</v>
      </c>
      <c r="BM128" s="327">
        <f t="shared" si="127"/>
        <v>0</v>
      </c>
      <c r="BN128" s="327">
        <v>0</v>
      </c>
      <c r="BO128" s="327">
        <v>0</v>
      </c>
      <c r="BP128" s="325">
        <v>0</v>
      </c>
      <c r="BQ128" s="327">
        <v>0</v>
      </c>
      <c r="BR128" s="327">
        <f t="shared" si="128"/>
        <v>0</v>
      </c>
      <c r="BS128" s="327">
        <v>0</v>
      </c>
      <c r="BT128" s="327">
        <v>0</v>
      </c>
      <c r="BU128" s="325">
        <v>0</v>
      </c>
      <c r="BV128" s="327">
        <v>0</v>
      </c>
      <c r="BW128" s="327">
        <f t="shared" si="129"/>
        <v>0</v>
      </c>
      <c r="BX128" s="327">
        <f t="shared" si="130"/>
        <v>0</v>
      </c>
      <c r="BY128" s="327">
        <f t="shared" si="131"/>
        <v>0</v>
      </c>
      <c r="BZ128" s="327">
        <f t="shared" si="132"/>
        <v>0</v>
      </c>
      <c r="CA128" s="327">
        <f t="shared" si="133"/>
        <v>0</v>
      </c>
      <c r="CB128" s="327">
        <f t="shared" si="134"/>
        <v>19.283999999999999</v>
      </c>
      <c r="CC128" s="327">
        <f t="shared" si="135"/>
        <v>0</v>
      </c>
      <c r="CD128" s="327">
        <f t="shared" si="136"/>
        <v>0</v>
      </c>
      <c r="CE128" s="327">
        <f t="shared" si="137"/>
        <v>0</v>
      </c>
      <c r="CF128" s="327">
        <f t="shared" si="138"/>
        <v>19.283999999999999</v>
      </c>
      <c r="CG128" s="327"/>
    </row>
    <row r="129" spans="1:85" s="328" customFormat="1" ht="67.900000000000006" customHeight="1">
      <c r="A129" s="288" t="s">
        <v>565</v>
      </c>
      <c r="B129" s="332" t="s">
        <v>823</v>
      </c>
      <c r="C129" s="325" t="s">
        <v>859</v>
      </c>
      <c r="D129" s="333" t="s">
        <v>762</v>
      </c>
      <c r="E129" s="333">
        <v>2019</v>
      </c>
      <c r="F129" s="333" t="s">
        <v>589</v>
      </c>
      <c r="G129" s="333" t="s">
        <v>589</v>
      </c>
      <c r="H129" s="327" t="s">
        <v>589</v>
      </c>
      <c r="I129" s="327" t="s">
        <v>589</v>
      </c>
      <c r="J129" s="327" t="s">
        <v>589</v>
      </c>
      <c r="K129" s="327" t="s">
        <v>589</v>
      </c>
      <c r="L129" s="327" t="s">
        <v>589</v>
      </c>
      <c r="M129" s="327" t="s">
        <v>589</v>
      </c>
      <c r="N129" s="327">
        <v>0</v>
      </c>
      <c r="O129" s="325">
        <f>1.74*1.2</f>
        <v>2.0880000000000001</v>
      </c>
      <c r="P129" s="327">
        <v>0</v>
      </c>
      <c r="Q129" s="325">
        <f>19.147*1.2</f>
        <v>22.976399999999998</v>
      </c>
      <c r="R129" s="327">
        <v>0</v>
      </c>
      <c r="S129" s="325">
        <f>19.147*1.2</f>
        <v>22.976399999999998</v>
      </c>
      <c r="T129" s="327">
        <v>0</v>
      </c>
      <c r="U129" s="327">
        <v>0</v>
      </c>
      <c r="V129" s="325">
        <f>17.407*1.2</f>
        <v>20.888400000000001</v>
      </c>
      <c r="W129" s="325">
        <v>0</v>
      </c>
      <c r="X129" s="325">
        <v>0</v>
      </c>
      <c r="Y129" s="327">
        <f t="shared" si="153"/>
        <v>0</v>
      </c>
      <c r="Z129" s="327">
        <v>0</v>
      </c>
      <c r="AA129" s="327">
        <v>0</v>
      </c>
      <c r="AB129" s="325">
        <v>0</v>
      </c>
      <c r="AC129" s="327">
        <v>0</v>
      </c>
      <c r="AD129" s="327">
        <f t="shared" si="120"/>
        <v>0</v>
      </c>
      <c r="AE129" s="327">
        <v>0</v>
      </c>
      <c r="AF129" s="327">
        <v>0</v>
      </c>
      <c r="AG129" s="325">
        <v>0</v>
      </c>
      <c r="AH129" s="293">
        <v>0</v>
      </c>
      <c r="AI129" s="327">
        <f t="shared" si="154"/>
        <v>0</v>
      </c>
      <c r="AJ129" s="327">
        <v>0</v>
      </c>
      <c r="AK129" s="327">
        <v>0</v>
      </c>
      <c r="AL129" s="325">
        <v>0</v>
      </c>
      <c r="AM129" s="327">
        <v>0</v>
      </c>
      <c r="AN129" s="327">
        <f t="shared" si="122"/>
        <v>0</v>
      </c>
      <c r="AO129" s="327">
        <v>0</v>
      </c>
      <c r="AP129" s="327">
        <v>0</v>
      </c>
      <c r="AQ129" s="325">
        <v>0</v>
      </c>
      <c r="AR129" s="293">
        <v>0</v>
      </c>
      <c r="AS129" s="327">
        <f t="shared" si="155"/>
        <v>0</v>
      </c>
      <c r="AT129" s="327">
        <v>0</v>
      </c>
      <c r="AU129" s="327">
        <v>0</v>
      </c>
      <c r="AV129" s="325">
        <v>0</v>
      </c>
      <c r="AW129" s="327">
        <v>0</v>
      </c>
      <c r="AX129" s="327">
        <f t="shared" si="124"/>
        <v>25.982400000000002</v>
      </c>
      <c r="AY129" s="327">
        <v>0</v>
      </c>
      <c r="AZ129" s="327">
        <v>0</v>
      </c>
      <c r="BA129" s="325">
        <v>0</v>
      </c>
      <c r="BB129" s="293">
        <f>21.652*1.2</f>
        <v>25.982400000000002</v>
      </c>
      <c r="BC129" s="327">
        <f t="shared" si="156"/>
        <v>0</v>
      </c>
      <c r="BD129" s="327">
        <v>0</v>
      </c>
      <c r="BE129" s="327">
        <v>0</v>
      </c>
      <c r="BF129" s="325">
        <v>0</v>
      </c>
      <c r="BG129" s="327">
        <v>0</v>
      </c>
      <c r="BH129" s="327">
        <f t="shared" si="126"/>
        <v>0</v>
      </c>
      <c r="BI129" s="327">
        <v>0</v>
      </c>
      <c r="BJ129" s="327">
        <v>0</v>
      </c>
      <c r="BK129" s="325">
        <v>0</v>
      </c>
      <c r="BL129" s="293">
        <v>0</v>
      </c>
      <c r="BM129" s="327">
        <f t="shared" si="127"/>
        <v>0</v>
      </c>
      <c r="BN129" s="327">
        <v>0</v>
      </c>
      <c r="BO129" s="327">
        <v>0</v>
      </c>
      <c r="BP129" s="325">
        <v>0</v>
      </c>
      <c r="BQ129" s="327">
        <v>0</v>
      </c>
      <c r="BR129" s="327">
        <f t="shared" si="128"/>
        <v>0</v>
      </c>
      <c r="BS129" s="327">
        <v>0</v>
      </c>
      <c r="BT129" s="327">
        <v>0</v>
      </c>
      <c r="BU129" s="325">
        <v>0</v>
      </c>
      <c r="BV129" s="327">
        <v>0</v>
      </c>
      <c r="BW129" s="327">
        <f t="shared" si="129"/>
        <v>0</v>
      </c>
      <c r="BX129" s="327">
        <f t="shared" si="130"/>
        <v>0</v>
      </c>
      <c r="BY129" s="327">
        <f t="shared" si="131"/>
        <v>0</v>
      </c>
      <c r="BZ129" s="327">
        <f t="shared" si="132"/>
        <v>0</v>
      </c>
      <c r="CA129" s="327">
        <f t="shared" si="133"/>
        <v>0</v>
      </c>
      <c r="CB129" s="327">
        <f t="shared" si="134"/>
        <v>25.982400000000002</v>
      </c>
      <c r="CC129" s="327">
        <f t="shared" si="135"/>
        <v>0</v>
      </c>
      <c r="CD129" s="327">
        <f t="shared" si="136"/>
        <v>0</v>
      </c>
      <c r="CE129" s="327">
        <f t="shared" si="137"/>
        <v>0</v>
      </c>
      <c r="CF129" s="327">
        <f t="shared" si="138"/>
        <v>25.982400000000002</v>
      </c>
      <c r="CG129" s="327"/>
    </row>
    <row r="130" spans="1:85" s="328" customFormat="1" ht="67.900000000000006" customHeight="1">
      <c r="A130" s="288" t="s">
        <v>565</v>
      </c>
      <c r="B130" s="332" t="s">
        <v>824</v>
      </c>
      <c r="C130" s="325" t="s">
        <v>860</v>
      </c>
      <c r="D130" s="333" t="s">
        <v>762</v>
      </c>
      <c r="E130" s="333">
        <v>2019</v>
      </c>
      <c r="F130" s="333" t="s">
        <v>589</v>
      </c>
      <c r="G130" s="333" t="s">
        <v>589</v>
      </c>
      <c r="H130" s="327" t="s">
        <v>589</v>
      </c>
      <c r="I130" s="327" t="s">
        <v>589</v>
      </c>
      <c r="J130" s="327" t="s">
        <v>589</v>
      </c>
      <c r="K130" s="327" t="s">
        <v>589</v>
      </c>
      <c r="L130" s="327" t="s">
        <v>589</v>
      </c>
      <c r="M130" s="327" t="s">
        <v>589</v>
      </c>
      <c r="N130" s="327">
        <v>0</v>
      </c>
      <c r="O130" s="325">
        <f>0.339*1.2</f>
        <v>0.40679999999999999</v>
      </c>
      <c r="P130" s="327">
        <v>0</v>
      </c>
      <c r="Q130" s="325">
        <f>3.734*1.18</f>
        <v>4.4061199999999996</v>
      </c>
      <c r="R130" s="327">
        <v>0</v>
      </c>
      <c r="S130" s="325">
        <f>3.734*1.18</f>
        <v>4.4061199999999996</v>
      </c>
      <c r="T130" s="327">
        <v>0</v>
      </c>
      <c r="U130" s="327">
        <v>0</v>
      </c>
      <c r="V130" s="325">
        <f>3.395*1.18</f>
        <v>4.0061</v>
      </c>
      <c r="W130" s="325">
        <v>0</v>
      </c>
      <c r="X130" s="325">
        <v>0</v>
      </c>
      <c r="Y130" s="327">
        <f t="shared" si="153"/>
        <v>0</v>
      </c>
      <c r="Z130" s="327">
        <v>0</v>
      </c>
      <c r="AA130" s="327">
        <v>0</v>
      </c>
      <c r="AB130" s="325">
        <v>0</v>
      </c>
      <c r="AC130" s="327">
        <v>0</v>
      </c>
      <c r="AD130" s="327">
        <f t="shared" si="120"/>
        <v>0</v>
      </c>
      <c r="AE130" s="327">
        <v>0</v>
      </c>
      <c r="AF130" s="327">
        <v>0</v>
      </c>
      <c r="AG130" s="325">
        <v>0</v>
      </c>
      <c r="AH130" s="293">
        <v>0</v>
      </c>
      <c r="AI130" s="327">
        <f t="shared" si="154"/>
        <v>0</v>
      </c>
      <c r="AJ130" s="327">
        <v>0</v>
      </c>
      <c r="AK130" s="327">
        <v>0</v>
      </c>
      <c r="AL130" s="325">
        <v>0</v>
      </c>
      <c r="AM130" s="327">
        <v>0</v>
      </c>
      <c r="AN130" s="327">
        <f t="shared" si="122"/>
        <v>0</v>
      </c>
      <c r="AO130" s="327">
        <v>0</v>
      </c>
      <c r="AP130" s="327">
        <v>0</v>
      </c>
      <c r="AQ130" s="325">
        <v>0</v>
      </c>
      <c r="AR130" s="293">
        <v>0</v>
      </c>
      <c r="AS130" s="327">
        <f t="shared" si="155"/>
        <v>0</v>
      </c>
      <c r="AT130" s="327">
        <v>0</v>
      </c>
      <c r="AU130" s="327">
        <v>0</v>
      </c>
      <c r="AV130" s="325">
        <v>0</v>
      </c>
      <c r="AW130" s="327">
        <v>0</v>
      </c>
      <c r="AX130" s="327">
        <f t="shared" si="124"/>
        <v>36</v>
      </c>
      <c r="AY130" s="327">
        <v>0</v>
      </c>
      <c r="AZ130" s="327">
        <v>0</v>
      </c>
      <c r="BA130" s="325">
        <v>0</v>
      </c>
      <c r="BB130" s="293">
        <f>30*1.2</f>
        <v>36</v>
      </c>
      <c r="BC130" s="327">
        <f t="shared" si="156"/>
        <v>0</v>
      </c>
      <c r="BD130" s="327">
        <v>0</v>
      </c>
      <c r="BE130" s="327">
        <v>0</v>
      </c>
      <c r="BF130" s="325">
        <v>0</v>
      </c>
      <c r="BG130" s="327">
        <v>0</v>
      </c>
      <c r="BH130" s="327">
        <f t="shared" si="126"/>
        <v>0</v>
      </c>
      <c r="BI130" s="327">
        <v>0</v>
      </c>
      <c r="BJ130" s="327">
        <v>0</v>
      </c>
      <c r="BK130" s="325">
        <v>0</v>
      </c>
      <c r="BL130" s="293">
        <v>0</v>
      </c>
      <c r="BM130" s="327">
        <f t="shared" si="127"/>
        <v>0</v>
      </c>
      <c r="BN130" s="327">
        <v>0</v>
      </c>
      <c r="BO130" s="327">
        <v>0</v>
      </c>
      <c r="BP130" s="325">
        <v>0</v>
      </c>
      <c r="BQ130" s="327">
        <v>0</v>
      </c>
      <c r="BR130" s="327">
        <f t="shared" si="128"/>
        <v>0</v>
      </c>
      <c r="BS130" s="327">
        <v>0</v>
      </c>
      <c r="BT130" s="327">
        <v>0</v>
      </c>
      <c r="BU130" s="325">
        <v>0</v>
      </c>
      <c r="BV130" s="327">
        <v>0</v>
      </c>
      <c r="BW130" s="327">
        <f t="shared" si="129"/>
        <v>0</v>
      </c>
      <c r="BX130" s="327">
        <f t="shared" si="130"/>
        <v>0</v>
      </c>
      <c r="BY130" s="327">
        <f t="shared" si="131"/>
        <v>0</v>
      </c>
      <c r="BZ130" s="327">
        <f t="shared" si="132"/>
        <v>0</v>
      </c>
      <c r="CA130" s="327">
        <f t="shared" si="133"/>
        <v>0</v>
      </c>
      <c r="CB130" s="327">
        <f t="shared" si="134"/>
        <v>36</v>
      </c>
      <c r="CC130" s="327">
        <f t="shared" si="135"/>
        <v>0</v>
      </c>
      <c r="CD130" s="327">
        <f t="shared" si="136"/>
        <v>0</v>
      </c>
      <c r="CE130" s="327">
        <f t="shared" si="137"/>
        <v>0</v>
      </c>
      <c r="CF130" s="327">
        <f t="shared" si="138"/>
        <v>36</v>
      </c>
      <c r="CG130" s="327"/>
    </row>
    <row r="131" spans="1:85" s="328" customFormat="1" ht="67.900000000000006" customHeight="1">
      <c r="A131" s="288" t="s">
        <v>565</v>
      </c>
      <c r="B131" s="332" t="s">
        <v>991</v>
      </c>
      <c r="C131" s="325" t="s">
        <v>992</v>
      </c>
      <c r="D131" s="333" t="s">
        <v>762</v>
      </c>
      <c r="E131" s="333">
        <v>2018</v>
      </c>
      <c r="F131" s="333" t="s">
        <v>589</v>
      </c>
      <c r="G131" s="333" t="s">
        <v>589</v>
      </c>
      <c r="H131" s="327" t="s">
        <v>589</v>
      </c>
      <c r="I131" s="327" t="s">
        <v>589</v>
      </c>
      <c r="J131" s="327" t="s">
        <v>589</v>
      </c>
      <c r="K131" s="327" t="s">
        <v>589</v>
      </c>
      <c r="L131" s="327" t="s">
        <v>589</v>
      </c>
      <c r="M131" s="327" t="s">
        <v>589</v>
      </c>
      <c r="N131" s="327">
        <v>0</v>
      </c>
      <c r="O131" s="325">
        <f>42.375*1.2</f>
        <v>50.85</v>
      </c>
      <c r="P131" s="327">
        <v>0</v>
      </c>
      <c r="Q131" s="325">
        <f>194.18*1.2</f>
        <v>233.01599999999999</v>
      </c>
      <c r="R131" s="327">
        <v>0</v>
      </c>
      <c r="S131" s="325">
        <f>194.18*1.2</f>
        <v>233.01599999999999</v>
      </c>
      <c r="T131" s="327">
        <v>0</v>
      </c>
      <c r="U131" s="327">
        <v>0</v>
      </c>
      <c r="V131" s="325">
        <f>151.8*1.2</f>
        <v>182.16</v>
      </c>
      <c r="W131" s="325">
        <v>0</v>
      </c>
      <c r="X131" s="325">
        <v>0</v>
      </c>
      <c r="Y131" s="327">
        <f t="shared" ref="Y131" si="157">SUM(Z131:AC131)</f>
        <v>69.36</v>
      </c>
      <c r="Z131" s="327">
        <v>0</v>
      </c>
      <c r="AA131" s="327">
        <v>0</v>
      </c>
      <c r="AB131" s="325">
        <v>40</v>
      </c>
      <c r="AC131" s="325">
        <f>57.8*1.2-40</f>
        <v>29.36</v>
      </c>
      <c r="AD131" s="327">
        <f t="shared" si="120"/>
        <v>0</v>
      </c>
      <c r="AE131" s="327">
        <v>0</v>
      </c>
      <c r="AF131" s="327">
        <v>0</v>
      </c>
      <c r="AG131" s="325">
        <v>0</v>
      </c>
      <c r="AH131" s="293">
        <v>0</v>
      </c>
      <c r="AI131" s="327">
        <f t="shared" si="154"/>
        <v>0</v>
      </c>
      <c r="AJ131" s="327">
        <v>0</v>
      </c>
      <c r="AK131" s="327">
        <v>0</v>
      </c>
      <c r="AL131" s="325">
        <v>0</v>
      </c>
      <c r="AM131" s="327">
        <v>0</v>
      </c>
      <c r="AN131" s="327">
        <f t="shared" si="122"/>
        <v>0</v>
      </c>
      <c r="AO131" s="327">
        <v>0</v>
      </c>
      <c r="AP131" s="327">
        <v>0</v>
      </c>
      <c r="AQ131" s="325">
        <v>0</v>
      </c>
      <c r="AR131" s="293">
        <v>0</v>
      </c>
      <c r="AS131" s="327">
        <f t="shared" si="155"/>
        <v>0</v>
      </c>
      <c r="AT131" s="327">
        <v>0</v>
      </c>
      <c r="AU131" s="327">
        <v>0</v>
      </c>
      <c r="AV131" s="325">
        <v>0</v>
      </c>
      <c r="AW131" s="327">
        <v>0</v>
      </c>
      <c r="AX131" s="327">
        <f t="shared" si="124"/>
        <v>57.3504</v>
      </c>
      <c r="AY131" s="327">
        <v>0</v>
      </c>
      <c r="AZ131" s="327">
        <v>0</v>
      </c>
      <c r="BA131" s="325">
        <v>40</v>
      </c>
      <c r="BB131" s="293">
        <f>47.792*1.2-40</f>
        <v>17.3504</v>
      </c>
      <c r="BC131" s="327">
        <f t="shared" si="156"/>
        <v>0</v>
      </c>
      <c r="BD131" s="327">
        <v>0</v>
      </c>
      <c r="BE131" s="327">
        <v>0</v>
      </c>
      <c r="BF131" s="325">
        <v>0</v>
      </c>
      <c r="BG131" s="327">
        <v>0</v>
      </c>
      <c r="BH131" s="327">
        <f t="shared" si="126"/>
        <v>60</v>
      </c>
      <c r="BI131" s="327">
        <v>0</v>
      </c>
      <c r="BJ131" s="327">
        <v>0</v>
      </c>
      <c r="BK131" s="325">
        <v>24.5</v>
      </c>
      <c r="BL131" s="293">
        <f>50*1.2-24.5</f>
        <v>35.5</v>
      </c>
      <c r="BM131" s="327">
        <f t="shared" si="127"/>
        <v>0</v>
      </c>
      <c r="BN131" s="327">
        <v>0</v>
      </c>
      <c r="BO131" s="327">
        <v>0</v>
      </c>
      <c r="BP131" s="325">
        <v>0</v>
      </c>
      <c r="BQ131" s="327">
        <v>0</v>
      </c>
      <c r="BR131" s="327">
        <f t="shared" si="128"/>
        <v>0</v>
      </c>
      <c r="BS131" s="327">
        <v>0</v>
      </c>
      <c r="BT131" s="327">
        <v>0</v>
      </c>
      <c r="BU131" s="325">
        <v>0</v>
      </c>
      <c r="BV131" s="327">
        <v>0</v>
      </c>
      <c r="BW131" s="327">
        <f t="shared" ref="BW131" si="158">SUM(BX131:CA131)</f>
        <v>69.36</v>
      </c>
      <c r="BX131" s="327">
        <f t="shared" ref="BX131" si="159">Z131+AJ131+AT131+BD131+BN131</f>
        <v>0</v>
      </c>
      <c r="BY131" s="327">
        <f t="shared" ref="BY131" si="160">AA131+AK131+AU131+BE131+BO131</f>
        <v>0</v>
      </c>
      <c r="BZ131" s="327">
        <f t="shared" ref="BZ131" si="161">AB131+AL131+AV131+BF131+BP131</f>
        <v>40</v>
      </c>
      <c r="CA131" s="327">
        <f t="shared" ref="CA131" si="162">AC131+AM131+AW131+BG131+BQ131</f>
        <v>29.36</v>
      </c>
      <c r="CB131" s="327">
        <f t="shared" ref="CB131" si="163">SUM(CC131:CF131)</f>
        <v>117.35040000000001</v>
      </c>
      <c r="CC131" s="327">
        <f t="shared" ref="CC131" si="164">AE131+AO131+AY131+BI131+BS131</f>
        <v>0</v>
      </c>
      <c r="CD131" s="327">
        <f t="shared" ref="CD131" si="165">AF131+AP131+AZ131+BJ131+BT131</f>
        <v>0</v>
      </c>
      <c r="CE131" s="327">
        <f t="shared" ref="CE131" si="166">AG131+AQ131+BA131+BK131+BU131</f>
        <v>64.5</v>
      </c>
      <c r="CF131" s="327">
        <f t="shared" ref="CF131" si="167">AH131+AR131+BB131+BL131+BV131</f>
        <v>52.8504</v>
      </c>
      <c r="CG131" s="327"/>
    </row>
    <row r="132" spans="1:85" s="328" customFormat="1" ht="67.900000000000006" customHeight="1">
      <c r="A132" s="288" t="s">
        <v>565</v>
      </c>
      <c r="B132" s="332" t="s">
        <v>825</v>
      </c>
      <c r="C132" s="325" t="s">
        <v>861</v>
      </c>
      <c r="D132" s="333" t="s">
        <v>762</v>
      </c>
      <c r="E132" s="333">
        <v>2019</v>
      </c>
      <c r="F132" s="333" t="s">
        <v>589</v>
      </c>
      <c r="G132" s="333" t="s">
        <v>589</v>
      </c>
      <c r="H132" s="327" t="s">
        <v>589</v>
      </c>
      <c r="I132" s="327" t="s">
        <v>589</v>
      </c>
      <c r="J132" s="327" t="s">
        <v>589</v>
      </c>
      <c r="K132" s="327" t="s">
        <v>589</v>
      </c>
      <c r="L132" s="327" t="s">
        <v>589</v>
      </c>
      <c r="M132" s="327" t="s">
        <v>589</v>
      </c>
      <c r="N132" s="327">
        <v>0</v>
      </c>
      <c r="O132" s="325">
        <f>1.543*1.2</f>
        <v>1.8515999999999999</v>
      </c>
      <c r="P132" s="327">
        <v>0</v>
      </c>
      <c r="Q132" s="325">
        <f>16.975*1.2</f>
        <v>20.37</v>
      </c>
      <c r="R132" s="327">
        <v>0</v>
      </c>
      <c r="S132" s="325">
        <f>16.975*1.2</f>
        <v>20.37</v>
      </c>
      <c r="T132" s="327">
        <v>0</v>
      </c>
      <c r="U132" s="327">
        <v>0</v>
      </c>
      <c r="V132" s="325">
        <f>15.432*1.2</f>
        <v>18.5184</v>
      </c>
      <c r="W132" s="325">
        <v>0</v>
      </c>
      <c r="X132" s="325">
        <v>0</v>
      </c>
      <c r="Y132" s="327">
        <f t="shared" ref="Y132:Y133" si="168">SUM(Z132:AC132)</f>
        <v>0</v>
      </c>
      <c r="Z132" s="327">
        <v>0</v>
      </c>
      <c r="AA132" s="327">
        <v>0</v>
      </c>
      <c r="AB132" s="325">
        <v>0</v>
      </c>
      <c r="AC132" s="327">
        <v>0</v>
      </c>
      <c r="AD132" s="327">
        <f t="shared" si="120"/>
        <v>0</v>
      </c>
      <c r="AE132" s="327">
        <v>0</v>
      </c>
      <c r="AF132" s="327">
        <v>0</v>
      </c>
      <c r="AG132" s="325">
        <v>0</v>
      </c>
      <c r="AH132" s="293">
        <v>0</v>
      </c>
      <c r="AI132" s="327">
        <f t="shared" si="154"/>
        <v>0</v>
      </c>
      <c r="AJ132" s="327">
        <v>0</v>
      </c>
      <c r="AK132" s="327">
        <v>0</v>
      </c>
      <c r="AL132" s="325">
        <v>0</v>
      </c>
      <c r="AM132" s="327">
        <v>0</v>
      </c>
      <c r="AN132" s="327">
        <f t="shared" si="122"/>
        <v>0</v>
      </c>
      <c r="AO132" s="327">
        <v>0</v>
      </c>
      <c r="AP132" s="327">
        <v>0</v>
      </c>
      <c r="AQ132" s="325">
        <v>0</v>
      </c>
      <c r="AR132" s="293">
        <v>0</v>
      </c>
      <c r="AS132" s="327">
        <f t="shared" si="155"/>
        <v>0</v>
      </c>
      <c r="AT132" s="327">
        <v>0</v>
      </c>
      <c r="AU132" s="327">
        <v>0</v>
      </c>
      <c r="AV132" s="325">
        <v>0</v>
      </c>
      <c r="AW132" s="327">
        <v>0</v>
      </c>
      <c r="AX132" s="327">
        <f t="shared" si="124"/>
        <v>15.611999999999998</v>
      </c>
      <c r="AY132" s="327">
        <v>0</v>
      </c>
      <c r="AZ132" s="327">
        <v>0</v>
      </c>
      <c r="BA132" s="325">
        <v>0</v>
      </c>
      <c r="BB132" s="293">
        <f>13.01*1.2</f>
        <v>15.611999999999998</v>
      </c>
      <c r="BC132" s="327">
        <f t="shared" si="156"/>
        <v>0</v>
      </c>
      <c r="BD132" s="327">
        <v>0</v>
      </c>
      <c r="BE132" s="327">
        <v>0</v>
      </c>
      <c r="BF132" s="325">
        <v>0</v>
      </c>
      <c r="BG132" s="327">
        <v>0</v>
      </c>
      <c r="BH132" s="327">
        <f t="shared" si="126"/>
        <v>0</v>
      </c>
      <c r="BI132" s="327">
        <v>0</v>
      </c>
      <c r="BJ132" s="327">
        <v>0</v>
      </c>
      <c r="BK132" s="325">
        <v>0</v>
      </c>
      <c r="BL132" s="293">
        <v>0</v>
      </c>
      <c r="BM132" s="327">
        <f t="shared" si="127"/>
        <v>0</v>
      </c>
      <c r="BN132" s="327">
        <v>0</v>
      </c>
      <c r="BO132" s="327">
        <v>0</v>
      </c>
      <c r="BP132" s="325">
        <v>0</v>
      </c>
      <c r="BQ132" s="327">
        <v>0</v>
      </c>
      <c r="BR132" s="327">
        <f t="shared" si="128"/>
        <v>0</v>
      </c>
      <c r="BS132" s="327">
        <v>0</v>
      </c>
      <c r="BT132" s="327">
        <v>0</v>
      </c>
      <c r="BU132" s="325">
        <v>0</v>
      </c>
      <c r="BV132" s="327">
        <v>0</v>
      </c>
      <c r="BW132" s="327">
        <f t="shared" si="129"/>
        <v>0</v>
      </c>
      <c r="BX132" s="327">
        <f t="shared" si="130"/>
        <v>0</v>
      </c>
      <c r="BY132" s="327">
        <f t="shared" si="131"/>
        <v>0</v>
      </c>
      <c r="BZ132" s="327">
        <f t="shared" si="132"/>
        <v>0</v>
      </c>
      <c r="CA132" s="327">
        <f t="shared" si="133"/>
        <v>0</v>
      </c>
      <c r="CB132" s="327">
        <f t="shared" si="134"/>
        <v>15.611999999999998</v>
      </c>
      <c r="CC132" s="327">
        <f t="shared" si="135"/>
        <v>0</v>
      </c>
      <c r="CD132" s="327">
        <f t="shared" si="136"/>
        <v>0</v>
      </c>
      <c r="CE132" s="327">
        <f t="shared" si="137"/>
        <v>0</v>
      </c>
      <c r="CF132" s="327">
        <f t="shared" si="138"/>
        <v>15.611999999999998</v>
      </c>
      <c r="CG132" s="327"/>
    </row>
    <row r="133" spans="1:85" s="328" customFormat="1" ht="67.900000000000006" customHeight="1">
      <c r="A133" s="288" t="s">
        <v>565</v>
      </c>
      <c r="B133" s="332" t="s">
        <v>826</v>
      </c>
      <c r="C133" s="325" t="s">
        <v>862</v>
      </c>
      <c r="D133" s="333" t="s">
        <v>762</v>
      </c>
      <c r="E133" s="333">
        <v>2018</v>
      </c>
      <c r="F133" s="333" t="s">
        <v>589</v>
      </c>
      <c r="G133" s="333" t="s">
        <v>589</v>
      </c>
      <c r="H133" s="327" t="s">
        <v>589</v>
      </c>
      <c r="I133" s="327" t="s">
        <v>589</v>
      </c>
      <c r="J133" s="327" t="s">
        <v>589</v>
      </c>
      <c r="K133" s="327" t="s">
        <v>589</v>
      </c>
      <c r="L133" s="327" t="s">
        <v>589</v>
      </c>
      <c r="M133" s="327" t="s">
        <v>589</v>
      </c>
      <c r="N133" s="327">
        <v>0</v>
      </c>
      <c r="O133" s="325">
        <f>3.581*1.2</f>
        <v>4.2972000000000001</v>
      </c>
      <c r="P133" s="327">
        <v>0</v>
      </c>
      <c r="Q133" s="325">
        <f>20.556*1.2</f>
        <v>24.667200000000001</v>
      </c>
      <c r="R133" s="327">
        <v>0</v>
      </c>
      <c r="S133" s="325">
        <f>20.556*1.2</f>
        <v>24.667200000000001</v>
      </c>
      <c r="T133" s="327">
        <v>0</v>
      </c>
      <c r="U133" s="327">
        <v>0</v>
      </c>
      <c r="V133" s="325">
        <f>16.975*1.2</f>
        <v>20.37</v>
      </c>
      <c r="W133" s="325">
        <v>0</v>
      </c>
      <c r="X133" s="325">
        <v>0</v>
      </c>
      <c r="Y133" s="327">
        <f t="shared" si="168"/>
        <v>0</v>
      </c>
      <c r="Z133" s="327">
        <v>0</v>
      </c>
      <c r="AA133" s="327">
        <v>0</v>
      </c>
      <c r="AB133" s="325">
        <v>0</v>
      </c>
      <c r="AC133" s="327">
        <v>0</v>
      </c>
      <c r="AD133" s="327">
        <f t="shared" si="120"/>
        <v>49.659600000000005</v>
      </c>
      <c r="AE133" s="327">
        <v>0</v>
      </c>
      <c r="AF133" s="327">
        <v>0</v>
      </c>
      <c r="AG133" s="325">
        <v>0</v>
      </c>
      <c r="AH133" s="293">
        <f>41.383*1.2</f>
        <v>49.659600000000005</v>
      </c>
      <c r="AI133" s="327">
        <f t="shared" si="154"/>
        <v>0</v>
      </c>
      <c r="AJ133" s="327">
        <v>0</v>
      </c>
      <c r="AK133" s="327">
        <v>0</v>
      </c>
      <c r="AL133" s="325">
        <v>0</v>
      </c>
      <c r="AM133" s="327">
        <v>0</v>
      </c>
      <c r="AN133" s="327">
        <f t="shared" si="122"/>
        <v>0</v>
      </c>
      <c r="AO133" s="327">
        <v>0</v>
      </c>
      <c r="AP133" s="327">
        <v>0</v>
      </c>
      <c r="AQ133" s="325">
        <v>0</v>
      </c>
      <c r="AR133" s="293">
        <v>0</v>
      </c>
      <c r="AS133" s="327">
        <f t="shared" si="155"/>
        <v>0</v>
      </c>
      <c r="AT133" s="327">
        <v>0</v>
      </c>
      <c r="AU133" s="327">
        <v>0</v>
      </c>
      <c r="AV133" s="325">
        <v>0</v>
      </c>
      <c r="AW133" s="327">
        <v>0</v>
      </c>
      <c r="AX133" s="327">
        <f t="shared" si="124"/>
        <v>0</v>
      </c>
      <c r="AY133" s="327">
        <v>0</v>
      </c>
      <c r="AZ133" s="327">
        <v>0</v>
      </c>
      <c r="BA133" s="325">
        <v>0</v>
      </c>
      <c r="BB133" s="293">
        <v>0</v>
      </c>
      <c r="BC133" s="327">
        <f t="shared" si="156"/>
        <v>0</v>
      </c>
      <c r="BD133" s="327">
        <v>0</v>
      </c>
      <c r="BE133" s="327">
        <v>0</v>
      </c>
      <c r="BF133" s="325">
        <v>0</v>
      </c>
      <c r="BG133" s="327">
        <v>0</v>
      </c>
      <c r="BH133" s="327">
        <f t="shared" si="126"/>
        <v>0</v>
      </c>
      <c r="BI133" s="327">
        <v>0</v>
      </c>
      <c r="BJ133" s="327">
        <v>0</v>
      </c>
      <c r="BK133" s="325">
        <v>0</v>
      </c>
      <c r="BL133" s="293">
        <v>0</v>
      </c>
      <c r="BM133" s="327">
        <f t="shared" si="127"/>
        <v>0</v>
      </c>
      <c r="BN133" s="327">
        <v>0</v>
      </c>
      <c r="BO133" s="327">
        <v>0</v>
      </c>
      <c r="BP133" s="325">
        <v>0</v>
      </c>
      <c r="BQ133" s="327">
        <v>0</v>
      </c>
      <c r="BR133" s="327">
        <f t="shared" si="128"/>
        <v>0</v>
      </c>
      <c r="BS133" s="327">
        <v>0</v>
      </c>
      <c r="BT133" s="327">
        <v>0</v>
      </c>
      <c r="BU133" s="325">
        <v>0</v>
      </c>
      <c r="BV133" s="327">
        <v>0</v>
      </c>
      <c r="BW133" s="327">
        <f t="shared" si="129"/>
        <v>0</v>
      </c>
      <c r="BX133" s="327">
        <f t="shared" si="130"/>
        <v>0</v>
      </c>
      <c r="BY133" s="327">
        <f t="shared" si="131"/>
        <v>0</v>
      </c>
      <c r="BZ133" s="327">
        <f t="shared" si="132"/>
        <v>0</v>
      </c>
      <c r="CA133" s="327">
        <f t="shared" si="133"/>
        <v>0</v>
      </c>
      <c r="CB133" s="327">
        <f t="shared" si="134"/>
        <v>49.659600000000005</v>
      </c>
      <c r="CC133" s="327">
        <f t="shared" si="135"/>
        <v>0</v>
      </c>
      <c r="CD133" s="327">
        <f t="shared" si="136"/>
        <v>0</v>
      </c>
      <c r="CE133" s="327">
        <f t="shared" si="137"/>
        <v>0</v>
      </c>
      <c r="CF133" s="327">
        <f t="shared" si="138"/>
        <v>49.659600000000005</v>
      </c>
      <c r="CG133" s="327"/>
    </row>
    <row r="134" spans="1:85" s="328" customFormat="1" ht="67.900000000000006" customHeight="1">
      <c r="A134" s="288" t="s">
        <v>565</v>
      </c>
      <c r="B134" s="332" t="s">
        <v>993</v>
      </c>
      <c r="C134" s="325" t="s">
        <v>994</v>
      </c>
      <c r="D134" s="333" t="s">
        <v>762</v>
      </c>
      <c r="E134" s="333">
        <v>2018</v>
      </c>
      <c r="F134" s="333" t="s">
        <v>589</v>
      </c>
      <c r="G134" s="333" t="s">
        <v>589</v>
      </c>
      <c r="H134" s="327" t="s">
        <v>589</v>
      </c>
      <c r="I134" s="327" t="s">
        <v>589</v>
      </c>
      <c r="J134" s="327" t="s">
        <v>589</v>
      </c>
      <c r="K134" s="327" t="s">
        <v>589</v>
      </c>
      <c r="L134" s="327" t="s">
        <v>589</v>
      </c>
      <c r="M134" s="327" t="s">
        <v>589</v>
      </c>
      <c r="N134" s="327">
        <v>0</v>
      </c>
      <c r="O134" s="325">
        <f>2.633*1.2</f>
        <v>3.1595999999999997</v>
      </c>
      <c r="P134" s="327">
        <v>0</v>
      </c>
      <c r="Q134" s="325">
        <f>10.633*1.2</f>
        <v>12.759599999999999</v>
      </c>
      <c r="R134" s="327">
        <v>0</v>
      </c>
      <c r="S134" s="325">
        <f>10.633*1.2</f>
        <v>12.759599999999999</v>
      </c>
      <c r="T134" s="327">
        <v>0</v>
      </c>
      <c r="U134" s="327">
        <v>0</v>
      </c>
      <c r="V134" s="325">
        <f>8*1.2</f>
        <v>9.6</v>
      </c>
      <c r="W134" s="325">
        <v>0</v>
      </c>
      <c r="X134" s="325">
        <v>0</v>
      </c>
      <c r="Y134" s="327">
        <f t="shared" ref="Y134" si="169">SUM(Z134:AC134)</f>
        <v>0</v>
      </c>
      <c r="Z134" s="327">
        <v>0</v>
      </c>
      <c r="AA134" s="327">
        <v>0</v>
      </c>
      <c r="AB134" s="325">
        <v>0</v>
      </c>
      <c r="AC134" s="327">
        <v>0</v>
      </c>
      <c r="AD134" s="327">
        <f t="shared" si="120"/>
        <v>3.0756000000000001</v>
      </c>
      <c r="AE134" s="327">
        <v>0</v>
      </c>
      <c r="AF134" s="327">
        <v>0</v>
      </c>
      <c r="AG134" s="325">
        <v>0</v>
      </c>
      <c r="AH134" s="293">
        <f>2.563*1.2</f>
        <v>3.0756000000000001</v>
      </c>
      <c r="AI134" s="327">
        <f t="shared" si="154"/>
        <v>0</v>
      </c>
      <c r="AJ134" s="327">
        <v>0</v>
      </c>
      <c r="AK134" s="327">
        <v>0</v>
      </c>
      <c r="AL134" s="325">
        <v>0</v>
      </c>
      <c r="AM134" s="327">
        <v>0</v>
      </c>
      <c r="AN134" s="327">
        <f t="shared" si="122"/>
        <v>0</v>
      </c>
      <c r="AO134" s="327">
        <v>0</v>
      </c>
      <c r="AP134" s="327">
        <v>0</v>
      </c>
      <c r="AQ134" s="325">
        <v>0</v>
      </c>
      <c r="AR134" s="293">
        <v>0</v>
      </c>
      <c r="AS134" s="327">
        <f t="shared" si="155"/>
        <v>0</v>
      </c>
      <c r="AT134" s="327">
        <v>0</v>
      </c>
      <c r="AU134" s="327">
        <v>0</v>
      </c>
      <c r="AV134" s="325">
        <v>0</v>
      </c>
      <c r="AW134" s="327">
        <v>0</v>
      </c>
      <c r="AX134" s="327">
        <f t="shared" si="124"/>
        <v>0</v>
      </c>
      <c r="AY134" s="327">
        <v>0</v>
      </c>
      <c r="AZ134" s="327">
        <v>0</v>
      </c>
      <c r="BA134" s="325">
        <v>0</v>
      </c>
      <c r="BB134" s="293">
        <v>0</v>
      </c>
      <c r="BC134" s="327">
        <f t="shared" si="156"/>
        <v>0</v>
      </c>
      <c r="BD134" s="327">
        <v>0</v>
      </c>
      <c r="BE134" s="327">
        <v>0</v>
      </c>
      <c r="BF134" s="325">
        <v>0</v>
      </c>
      <c r="BG134" s="327">
        <v>0</v>
      </c>
      <c r="BH134" s="327">
        <f t="shared" si="126"/>
        <v>0</v>
      </c>
      <c r="BI134" s="327">
        <v>0</v>
      </c>
      <c r="BJ134" s="327">
        <v>0</v>
      </c>
      <c r="BK134" s="325">
        <v>0</v>
      </c>
      <c r="BL134" s="293">
        <v>0</v>
      </c>
      <c r="BM134" s="327">
        <f t="shared" si="127"/>
        <v>0</v>
      </c>
      <c r="BN134" s="327">
        <v>0</v>
      </c>
      <c r="BO134" s="327">
        <v>0</v>
      </c>
      <c r="BP134" s="325">
        <v>0</v>
      </c>
      <c r="BQ134" s="327">
        <v>0</v>
      </c>
      <c r="BR134" s="327">
        <f t="shared" si="128"/>
        <v>0</v>
      </c>
      <c r="BS134" s="327">
        <v>0</v>
      </c>
      <c r="BT134" s="327">
        <v>0</v>
      </c>
      <c r="BU134" s="325">
        <v>0</v>
      </c>
      <c r="BV134" s="327">
        <v>0</v>
      </c>
      <c r="BW134" s="327">
        <f t="shared" ref="BW134" si="170">SUM(BX134:CA134)</f>
        <v>0</v>
      </c>
      <c r="BX134" s="327">
        <f t="shared" ref="BX134" si="171">Z134+AJ134+AT134+BD134+BN134</f>
        <v>0</v>
      </c>
      <c r="BY134" s="327">
        <f t="shared" ref="BY134" si="172">AA134+AK134+AU134+BE134+BO134</f>
        <v>0</v>
      </c>
      <c r="BZ134" s="327">
        <f t="shared" ref="BZ134" si="173">AB134+AL134+AV134+BF134+BP134</f>
        <v>0</v>
      </c>
      <c r="CA134" s="327">
        <f t="shared" ref="CA134" si="174">AC134+AM134+AW134+BG134+BQ134</f>
        <v>0</v>
      </c>
      <c r="CB134" s="327">
        <f t="shared" ref="CB134" si="175">SUM(CC134:CF134)</f>
        <v>3.0756000000000001</v>
      </c>
      <c r="CC134" s="327">
        <f t="shared" ref="CC134" si="176">AE134+AO134+AY134+BI134+BS134</f>
        <v>0</v>
      </c>
      <c r="CD134" s="327">
        <f t="shared" ref="CD134" si="177">AF134+AP134+AZ134+BJ134+BT134</f>
        <v>0</v>
      </c>
      <c r="CE134" s="327">
        <f t="shared" ref="CE134" si="178">AG134+AQ134+BA134+BK134+BU134</f>
        <v>0</v>
      </c>
      <c r="CF134" s="327">
        <f t="shared" ref="CF134" si="179">AH134+AR134+BB134+BL134+BV134</f>
        <v>3.0756000000000001</v>
      </c>
      <c r="CG134" s="327"/>
    </row>
    <row r="135" spans="1:85" s="328" customFormat="1" ht="67.900000000000006" customHeight="1">
      <c r="A135" s="288" t="s">
        <v>565</v>
      </c>
      <c r="B135" s="332" t="s">
        <v>902</v>
      </c>
      <c r="C135" s="325" t="s">
        <v>863</v>
      </c>
      <c r="D135" s="333" t="s">
        <v>762</v>
      </c>
      <c r="E135" s="333">
        <v>2019</v>
      </c>
      <c r="F135" s="333" t="s">
        <v>589</v>
      </c>
      <c r="G135" s="333" t="s">
        <v>589</v>
      </c>
      <c r="H135" s="327" t="s">
        <v>589</v>
      </c>
      <c r="I135" s="327" t="s">
        <v>589</v>
      </c>
      <c r="J135" s="327" t="s">
        <v>589</v>
      </c>
      <c r="K135" s="327" t="s">
        <v>589</v>
      </c>
      <c r="L135" s="327" t="s">
        <v>589</v>
      </c>
      <c r="M135" s="327" t="s">
        <v>589</v>
      </c>
      <c r="N135" s="327">
        <v>0</v>
      </c>
      <c r="O135" s="325">
        <f>3.04*1.2</f>
        <v>3.6479999999999997</v>
      </c>
      <c r="P135" s="327">
        <v>0</v>
      </c>
      <c r="Q135" s="325">
        <f>33.44*1.2</f>
        <v>40.127999999999993</v>
      </c>
      <c r="R135" s="327">
        <v>0</v>
      </c>
      <c r="S135" s="325">
        <f>33.44*1.2</f>
        <v>40.127999999999993</v>
      </c>
      <c r="T135" s="327">
        <v>0</v>
      </c>
      <c r="U135" s="327">
        <v>0</v>
      </c>
      <c r="V135" s="325">
        <f>30.4*1.2</f>
        <v>36.479999999999997</v>
      </c>
      <c r="W135" s="325">
        <v>0</v>
      </c>
      <c r="X135" s="325">
        <v>0</v>
      </c>
      <c r="Y135" s="327">
        <f t="shared" ref="Y135:Y149" si="180">SUM(Z135:AC135)</f>
        <v>0</v>
      </c>
      <c r="Z135" s="327">
        <v>0</v>
      </c>
      <c r="AA135" s="327">
        <v>0</v>
      </c>
      <c r="AB135" s="325">
        <v>0</v>
      </c>
      <c r="AC135" s="327">
        <v>0</v>
      </c>
      <c r="AD135" s="327">
        <f t="shared" si="120"/>
        <v>0</v>
      </c>
      <c r="AE135" s="327">
        <v>0</v>
      </c>
      <c r="AF135" s="327">
        <v>0</v>
      </c>
      <c r="AG135" s="325">
        <v>0</v>
      </c>
      <c r="AH135" s="293">
        <v>0</v>
      </c>
      <c r="AI135" s="327">
        <f t="shared" si="154"/>
        <v>0</v>
      </c>
      <c r="AJ135" s="327">
        <v>0</v>
      </c>
      <c r="AK135" s="327">
        <v>0</v>
      </c>
      <c r="AL135" s="325">
        <v>0</v>
      </c>
      <c r="AM135" s="327">
        <v>0</v>
      </c>
      <c r="AN135" s="327">
        <f t="shared" si="122"/>
        <v>0</v>
      </c>
      <c r="AO135" s="327">
        <v>0</v>
      </c>
      <c r="AP135" s="327">
        <v>0</v>
      </c>
      <c r="AQ135" s="325">
        <v>0</v>
      </c>
      <c r="AR135" s="293">
        <v>0</v>
      </c>
      <c r="AS135" s="327">
        <f t="shared" si="155"/>
        <v>0</v>
      </c>
      <c r="AT135" s="327">
        <v>0</v>
      </c>
      <c r="AU135" s="327">
        <v>0</v>
      </c>
      <c r="AV135" s="325">
        <v>0</v>
      </c>
      <c r="AW135" s="327">
        <v>0</v>
      </c>
      <c r="AX135" s="327">
        <f t="shared" si="124"/>
        <v>17.646000000000001</v>
      </c>
      <c r="AY135" s="327">
        <v>0</v>
      </c>
      <c r="AZ135" s="327">
        <v>0</v>
      </c>
      <c r="BA135" s="325">
        <v>0</v>
      </c>
      <c r="BB135" s="293">
        <f>14.705*1.2</f>
        <v>17.646000000000001</v>
      </c>
      <c r="BC135" s="327">
        <f t="shared" si="156"/>
        <v>0</v>
      </c>
      <c r="BD135" s="327">
        <v>0</v>
      </c>
      <c r="BE135" s="327">
        <v>0</v>
      </c>
      <c r="BF135" s="325">
        <v>0</v>
      </c>
      <c r="BG135" s="327">
        <v>0</v>
      </c>
      <c r="BH135" s="327">
        <f t="shared" si="126"/>
        <v>0</v>
      </c>
      <c r="BI135" s="327">
        <v>0</v>
      </c>
      <c r="BJ135" s="327">
        <v>0</v>
      </c>
      <c r="BK135" s="325">
        <v>0</v>
      </c>
      <c r="BL135" s="293">
        <v>0</v>
      </c>
      <c r="BM135" s="327">
        <f t="shared" si="127"/>
        <v>0</v>
      </c>
      <c r="BN135" s="327">
        <v>0</v>
      </c>
      <c r="BO135" s="327">
        <v>0</v>
      </c>
      <c r="BP135" s="325">
        <v>0</v>
      </c>
      <c r="BQ135" s="327">
        <v>0</v>
      </c>
      <c r="BR135" s="327">
        <f t="shared" si="128"/>
        <v>0</v>
      </c>
      <c r="BS135" s="327">
        <v>0</v>
      </c>
      <c r="BT135" s="327">
        <v>0</v>
      </c>
      <c r="BU135" s="325">
        <v>0</v>
      </c>
      <c r="BV135" s="327">
        <v>0</v>
      </c>
      <c r="BW135" s="327">
        <f t="shared" si="129"/>
        <v>0</v>
      </c>
      <c r="BX135" s="327">
        <f t="shared" si="130"/>
        <v>0</v>
      </c>
      <c r="BY135" s="327">
        <f t="shared" si="131"/>
        <v>0</v>
      </c>
      <c r="BZ135" s="327">
        <f t="shared" si="132"/>
        <v>0</v>
      </c>
      <c r="CA135" s="327">
        <f t="shared" si="133"/>
        <v>0</v>
      </c>
      <c r="CB135" s="327">
        <f t="shared" si="134"/>
        <v>17.646000000000001</v>
      </c>
      <c r="CC135" s="327">
        <f t="shared" si="135"/>
        <v>0</v>
      </c>
      <c r="CD135" s="327">
        <f t="shared" si="136"/>
        <v>0</v>
      </c>
      <c r="CE135" s="327">
        <f t="shared" si="137"/>
        <v>0</v>
      </c>
      <c r="CF135" s="327">
        <f t="shared" si="138"/>
        <v>17.646000000000001</v>
      </c>
      <c r="CG135" s="327"/>
    </row>
    <row r="136" spans="1:85" s="328" customFormat="1" ht="67.900000000000006" customHeight="1">
      <c r="A136" s="288" t="s">
        <v>565</v>
      </c>
      <c r="B136" s="332" t="s">
        <v>827</v>
      </c>
      <c r="C136" s="325" t="s">
        <v>864</v>
      </c>
      <c r="D136" s="333" t="s">
        <v>762</v>
      </c>
      <c r="E136" s="333">
        <v>2019</v>
      </c>
      <c r="F136" s="333" t="s">
        <v>589</v>
      </c>
      <c r="G136" s="333" t="s">
        <v>589</v>
      </c>
      <c r="H136" s="327" t="s">
        <v>589</v>
      </c>
      <c r="I136" s="327" t="s">
        <v>589</v>
      </c>
      <c r="J136" s="327" t="s">
        <v>589</v>
      </c>
      <c r="K136" s="327" t="s">
        <v>589</v>
      </c>
      <c r="L136" s="327" t="s">
        <v>589</v>
      </c>
      <c r="M136" s="327" t="s">
        <v>589</v>
      </c>
      <c r="N136" s="327">
        <v>0</v>
      </c>
      <c r="O136" s="325">
        <f>0.725*1.2</f>
        <v>0.87</v>
      </c>
      <c r="P136" s="327">
        <v>0</v>
      </c>
      <c r="Q136" s="325">
        <f>7.978*1.2</f>
        <v>9.573599999999999</v>
      </c>
      <c r="R136" s="327">
        <v>0</v>
      </c>
      <c r="S136" s="325">
        <f>7.978*1.2</f>
        <v>9.573599999999999</v>
      </c>
      <c r="T136" s="327">
        <v>0</v>
      </c>
      <c r="U136" s="327">
        <v>0</v>
      </c>
      <c r="V136" s="325">
        <f>7.253*1.2</f>
        <v>8.7035999999999998</v>
      </c>
      <c r="W136" s="325">
        <v>0</v>
      </c>
      <c r="X136" s="325">
        <v>0</v>
      </c>
      <c r="Y136" s="327">
        <f t="shared" si="180"/>
        <v>0</v>
      </c>
      <c r="Z136" s="327">
        <v>0</v>
      </c>
      <c r="AA136" s="327">
        <v>0</v>
      </c>
      <c r="AB136" s="325">
        <v>0</v>
      </c>
      <c r="AC136" s="327">
        <v>0</v>
      </c>
      <c r="AD136" s="327">
        <f t="shared" si="120"/>
        <v>0</v>
      </c>
      <c r="AE136" s="327">
        <v>0</v>
      </c>
      <c r="AF136" s="327">
        <v>0</v>
      </c>
      <c r="AG136" s="325">
        <v>0</v>
      </c>
      <c r="AH136" s="293">
        <v>0</v>
      </c>
      <c r="AI136" s="327">
        <f t="shared" si="154"/>
        <v>0</v>
      </c>
      <c r="AJ136" s="327">
        <v>0</v>
      </c>
      <c r="AK136" s="327">
        <v>0</v>
      </c>
      <c r="AL136" s="325">
        <v>0</v>
      </c>
      <c r="AM136" s="327">
        <v>0</v>
      </c>
      <c r="AN136" s="327">
        <f t="shared" si="122"/>
        <v>0</v>
      </c>
      <c r="AO136" s="327">
        <v>0</v>
      </c>
      <c r="AP136" s="327">
        <v>0</v>
      </c>
      <c r="AQ136" s="325">
        <v>0</v>
      </c>
      <c r="AR136" s="293">
        <v>0</v>
      </c>
      <c r="AS136" s="327">
        <f t="shared" si="155"/>
        <v>0</v>
      </c>
      <c r="AT136" s="327">
        <v>0</v>
      </c>
      <c r="AU136" s="327">
        <v>0</v>
      </c>
      <c r="AV136" s="325">
        <v>0</v>
      </c>
      <c r="AW136" s="327">
        <v>0</v>
      </c>
      <c r="AX136" s="327">
        <f t="shared" si="124"/>
        <v>11.747999999999999</v>
      </c>
      <c r="AY136" s="327">
        <v>0</v>
      </c>
      <c r="AZ136" s="327">
        <v>0</v>
      </c>
      <c r="BA136" s="325">
        <v>0</v>
      </c>
      <c r="BB136" s="293">
        <f>9.79*1.2</f>
        <v>11.747999999999999</v>
      </c>
      <c r="BC136" s="327">
        <f t="shared" si="156"/>
        <v>0</v>
      </c>
      <c r="BD136" s="327">
        <v>0</v>
      </c>
      <c r="BE136" s="327">
        <v>0</v>
      </c>
      <c r="BF136" s="325">
        <v>0</v>
      </c>
      <c r="BG136" s="327">
        <v>0</v>
      </c>
      <c r="BH136" s="327">
        <f t="shared" si="126"/>
        <v>0</v>
      </c>
      <c r="BI136" s="327">
        <v>0</v>
      </c>
      <c r="BJ136" s="327">
        <v>0</v>
      </c>
      <c r="BK136" s="325">
        <v>0</v>
      </c>
      <c r="BL136" s="293">
        <v>0</v>
      </c>
      <c r="BM136" s="327">
        <f t="shared" si="127"/>
        <v>0</v>
      </c>
      <c r="BN136" s="327">
        <v>0</v>
      </c>
      <c r="BO136" s="327">
        <v>0</v>
      </c>
      <c r="BP136" s="325">
        <v>0</v>
      </c>
      <c r="BQ136" s="327">
        <v>0</v>
      </c>
      <c r="BR136" s="327">
        <f t="shared" si="128"/>
        <v>0</v>
      </c>
      <c r="BS136" s="327">
        <v>0</v>
      </c>
      <c r="BT136" s="327">
        <v>0</v>
      </c>
      <c r="BU136" s="325">
        <v>0</v>
      </c>
      <c r="BV136" s="327">
        <v>0</v>
      </c>
      <c r="BW136" s="327">
        <f t="shared" si="129"/>
        <v>0</v>
      </c>
      <c r="BX136" s="327">
        <f t="shared" si="130"/>
        <v>0</v>
      </c>
      <c r="BY136" s="327">
        <f t="shared" si="131"/>
        <v>0</v>
      </c>
      <c r="BZ136" s="327">
        <f t="shared" si="132"/>
        <v>0</v>
      </c>
      <c r="CA136" s="327">
        <f t="shared" si="133"/>
        <v>0</v>
      </c>
      <c r="CB136" s="327">
        <f t="shared" si="134"/>
        <v>11.747999999999999</v>
      </c>
      <c r="CC136" s="327">
        <f t="shared" si="135"/>
        <v>0</v>
      </c>
      <c r="CD136" s="327">
        <f t="shared" si="136"/>
        <v>0</v>
      </c>
      <c r="CE136" s="327">
        <f t="shared" si="137"/>
        <v>0</v>
      </c>
      <c r="CF136" s="327">
        <f t="shared" si="138"/>
        <v>11.747999999999999</v>
      </c>
      <c r="CG136" s="327"/>
    </row>
    <row r="137" spans="1:85" s="328" customFormat="1" ht="67.900000000000006" customHeight="1">
      <c r="A137" s="288" t="s">
        <v>565</v>
      </c>
      <c r="B137" s="332" t="s">
        <v>828</v>
      </c>
      <c r="C137" s="325" t="s">
        <v>865</v>
      </c>
      <c r="D137" s="333" t="s">
        <v>762</v>
      </c>
      <c r="E137" s="333">
        <v>2019</v>
      </c>
      <c r="F137" s="333" t="s">
        <v>589</v>
      </c>
      <c r="G137" s="333" t="s">
        <v>589</v>
      </c>
      <c r="H137" s="327" t="s">
        <v>589</v>
      </c>
      <c r="I137" s="327" t="s">
        <v>589</v>
      </c>
      <c r="J137" s="327" t="s">
        <v>589</v>
      </c>
      <c r="K137" s="327" t="s">
        <v>589</v>
      </c>
      <c r="L137" s="327" t="s">
        <v>589</v>
      </c>
      <c r="M137" s="327" t="s">
        <v>589</v>
      </c>
      <c r="N137" s="327">
        <v>0</v>
      </c>
      <c r="O137" s="325">
        <f>3.424*1.2</f>
        <v>4.1087999999999996</v>
      </c>
      <c r="P137" s="327">
        <v>0</v>
      </c>
      <c r="Q137" s="325">
        <f>37.696*1.2</f>
        <v>45.235199999999999</v>
      </c>
      <c r="R137" s="327">
        <v>0</v>
      </c>
      <c r="S137" s="325">
        <f>37.696*1.2</f>
        <v>45.235199999999999</v>
      </c>
      <c r="T137" s="327">
        <v>0</v>
      </c>
      <c r="U137" s="327">
        <v>0</v>
      </c>
      <c r="V137" s="325">
        <f>34.272*1.2</f>
        <v>41.126399999999997</v>
      </c>
      <c r="W137" s="325">
        <v>0</v>
      </c>
      <c r="X137" s="325">
        <v>0</v>
      </c>
      <c r="Y137" s="327">
        <f t="shared" si="180"/>
        <v>0</v>
      </c>
      <c r="Z137" s="327">
        <v>0</v>
      </c>
      <c r="AA137" s="327">
        <v>0</v>
      </c>
      <c r="AB137" s="325">
        <v>0</v>
      </c>
      <c r="AC137" s="327">
        <v>0</v>
      </c>
      <c r="AD137" s="327">
        <f t="shared" si="120"/>
        <v>0</v>
      </c>
      <c r="AE137" s="327">
        <v>0</v>
      </c>
      <c r="AF137" s="327">
        <v>0</v>
      </c>
      <c r="AG137" s="325">
        <v>0</v>
      </c>
      <c r="AH137" s="293">
        <v>0</v>
      </c>
      <c r="AI137" s="327">
        <f t="shared" si="154"/>
        <v>0</v>
      </c>
      <c r="AJ137" s="327">
        <v>0</v>
      </c>
      <c r="AK137" s="327">
        <v>0</v>
      </c>
      <c r="AL137" s="325">
        <v>0</v>
      </c>
      <c r="AM137" s="327">
        <v>0</v>
      </c>
      <c r="AN137" s="327">
        <f t="shared" si="122"/>
        <v>0</v>
      </c>
      <c r="AO137" s="327">
        <v>0</v>
      </c>
      <c r="AP137" s="327">
        <v>0</v>
      </c>
      <c r="AQ137" s="325">
        <v>0</v>
      </c>
      <c r="AR137" s="293">
        <v>0</v>
      </c>
      <c r="AS137" s="327">
        <f t="shared" si="155"/>
        <v>0</v>
      </c>
      <c r="AT137" s="327">
        <v>0</v>
      </c>
      <c r="AU137" s="327">
        <v>0</v>
      </c>
      <c r="AV137" s="325">
        <v>0</v>
      </c>
      <c r="AW137" s="327">
        <v>0</v>
      </c>
      <c r="AX137" s="327">
        <f t="shared" si="124"/>
        <v>47.681999999999995</v>
      </c>
      <c r="AY137" s="327">
        <v>0</v>
      </c>
      <c r="AZ137" s="327">
        <v>0</v>
      </c>
      <c r="BA137" s="325">
        <v>0</v>
      </c>
      <c r="BB137" s="293">
        <f>39.735*1.2</f>
        <v>47.681999999999995</v>
      </c>
      <c r="BC137" s="327">
        <f t="shared" si="156"/>
        <v>0</v>
      </c>
      <c r="BD137" s="327">
        <v>0</v>
      </c>
      <c r="BE137" s="327">
        <v>0</v>
      </c>
      <c r="BF137" s="325">
        <v>0</v>
      </c>
      <c r="BG137" s="327">
        <v>0</v>
      </c>
      <c r="BH137" s="327">
        <f t="shared" si="126"/>
        <v>0</v>
      </c>
      <c r="BI137" s="327">
        <v>0</v>
      </c>
      <c r="BJ137" s="327">
        <v>0</v>
      </c>
      <c r="BK137" s="325">
        <v>0</v>
      </c>
      <c r="BL137" s="293">
        <v>0</v>
      </c>
      <c r="BM137" s="327">
        <f t="shared" si="127"/>
        <v>0</v>
      </c>
      <c r="BN137" s="327">
        <v>0</v>
      </c>
      <c r="BO137" s="327">
        <v>0</v>
      </c>
      <c r="BP137" s="325">
        <v>0</v>
      </c>
      <c r="BQ137" s="327">
        <v>0</v>
      </c>
      <c r="BR137" s="327">
        <f t="shared" si="128"/>
        <v>0</v>
      </c>
      <c r="BS137" s="327">
        <v>0</v>
      </c>
      <c r="BT137" s="327">
        <v>0</v>
      </c>
      <c r="BU137" s="325">
        <v>0</v>
      </c>
      <c r="BV137" s="327">
        <v>0</v>
      </c>
      <c r="BW137" s="327">
        <f t="shared" si="129"/>
        <v>0</v>
      </c>
      <c r="BX137" s="327">
        <f t="shared" si="130"/>
        <v>0</v>
      </c>
      <c r="BY137" s="327">
        <f t="shared" si="131"/>
        <v>0</v>
      </c>
      <c r="BZ137" s="327">
        <f t="shared" si="132"/>
        <v>0</v>
      </c>
      <c r="CA137" s="327">
        <f t="shared" si="133"/>
        <v>0</v>
      </c>
      <c r="CB137" s="327">
        <f t="shared" si="134"/>
        <v>47.681999999999995</v>
      </c>
      <c r="CC137" s="327">
        <f t="shared" si="135"/>
        <v>0</v>
      </c>
      <c r="CD137" s="327">
        <f t="shared" si="136"/>
        <v>0</v>
      </c>
      <c r="CE137" s="327">
        <f t="shared" si="137"/>
        <v>0</v>
      </c>
      <c r="CF137" s="327">
        <f t="shared" si="138"/>
        <v>47.681999999999995</v>
      </c>
      <c r="CG137" s="327"/>
    </row>
    <row r="138" spans="1:85" s="328" customFormat="1" ht="67.900000000000006" customHeight="1">
      <c r="A138" s="288" t="s">
        <v>565</v>
      </c>
      <c r="B138" s="332" t="s">
        <v>903</v>
      </c>
      <c r="C138" s="325" t="s">
        <v>866</v>
      </c>
      <c r="D138" s="333" t="s">
        <v>762</v>
      </c>
      <c r="E138" s="333">
        <v>2019</v>
      </c>
      <c r="F138" s="333" t="s">
        <v>589</v>
      </c>
      <c r="G138" s="333" t="s">
        <v>589</v>
      </c>
      <c r="H138" s="327" t="s">
        <v>589</v>
      </c>
      <c r="I138" s="327" t="s">
        <v>589</v>
      </c>
      <c r="J138" s="327" t="s">
        <v>589</v>
      </c>
      <c r="K138" s="327" t="s">
        <v>589</v>
      </c>
      <c r="L138" s="327" t="s">
        <v>589</v>
      </c>
      <c r="M138" s="327" t="s">
        <v>589</v>
      </c>
      <c r="N138" s="327">
        <v>0</v>
      </c>
      <c r="O138" s="325">
        <f>1.234*1.2</f>
        <v>1.4807999999999999</v>
      </c>
      <c r="P138" s="327">
        <v>0</v>
      </c>
      <c r="Q138" s="325">
        <f>13.579*1.2</f>
        <v>16.294799999999999</v>
      </c>
      <c r="R138" s="327">
        <v>0</v>
      </c>
      <c r="S138" s="325">
        <f>13.579*1.2</f>
        <v>16.294799999999999</v>
      </c>
      <c r="T138" s="327">
        <v>0</v>
      </c>
      <c r="U138" s="327">
        <v>0</v>
      </c>
      <c r="V138" s="325">
        <f>12.345*1.2</f>
        <v>14.814</v>
      </c>
      <c r="W138" s="325">
        <v>0</v>
      </c>
      <c r="X138" s="325">
        <v>0</v>
      </c>
      <c r="Y138" s="327">
        <f t="shared" si="180"/>
        <v>0</v>
      </c>
      <c r="Z138" s="327">
        <v>0</v>
      </c>
      <c r="AA138" s="327">
        <v>0</v>
      </c>
      <c r="AB138" s="325">
        <v>0</v>
      </c>
      <c r="AC138" s="327">
        <v>0</v>
      </c>
      <c r="AD138" s="327">
        <f t="shared" si="120"/>
        <v>0</v>
      </c>
      <c r="AE138" s="327">
        <v>0</v>
      </c>
      <c r="AF138" s="327">
        <v>0</v>
      </c>
      <c r="AG138" s="325">
        <v>0</v>
      </c>
      <c r="AH138" s="293">
        <v>0</v>
      </c>
      <c r="AI138" s="327">
        <f t="shared" si="154"/>
        <v>0</v>
      </c>
      <c r="AJ138" s="327">
        <v>0</v>
      </c>
      <c r="AK138" s="327">
        <v>0</v>
      </c>
      <c r="AL138" s="325">
        <v>0</v>
      </c>
      <c r="AM138" s="327">
        <v>0</v>
      </c>
      <c r="AN138" s="327">
        <f t="shared" si="122"/>
        <v>0</v>
      </c>
      <c r="AO138" s="327">
        <v>0</v>
      </c>
      <c r="AP138" s="327">
        <v>0</v>
      </c>
      <c r="AQ138" s="325">
        <v>0</v>
      </c>
      <c r="AR138" s="293">
        <v>0</v>
      </c>
      <c r="AS138" s="327">
        <f t="shared" si="155"/>
        <v>0</v>
      </c>
      <c r="AT138" s="327">
        <v>0</v>
      </c>
      <c r="AU138" s="327">
        <v>0</v>
      </c>
      <c r="AV138" s="325">
        <v>0</v>
      </c>
      <c r="AW138" s="327">
        <v>0</v>
      </c>
      <c r="AX138" s="327">
        <f t="shared" si="124"/>
        <v>42</v>
      </c>
      <c r="AY138" s="327">
        <v>0</v>
      </c>
      <c r="AZ138" s="327">
        <v>0</v>
      </c>
      <c r="BA138" s="325">
        <v>28.49</v>
      </c>
      <c r="BB138" s="293">
        <f>35*1.2-28.49</f>
        <v>13.510000000000002</v>
      </c>
      <c r="BC138" s="327">
        <f t="shared" si="156"/>
        <v>0</v>
      </c>
      <c r="BD138" s="327">
        <v>0</v>
      </c>
      <c r="BE138" s="327">
        <v>0</v>
      </c>
      <c r="BF138" s="325">
        <v>0</v>
      </c>
      <c r="BG138" s="327">
        <v>0</v>
      </c>
      <c r="BH138" s="327">
        <f t="shared" si="126"/>
        <v>0</v>
      </c>
      <c r="BI138" s="327">
        <v>0</v>
      </c>
      <c r="BJ138" s="327">
        <v>0</v>
      </c>
      <c r="BK138" s="325">
        <v>0</v>
      </c>
      <c r="BL138" s="293">
        <v>0</v>
      </c>
      <c r="BM138" s="327">
        <f t="shared" si="127"/>
        <v>0</v>
      </c>
      <c r="BN138" s="327">
        <v>0</v>
      </c>
      <c r="BO138" s="327">
        <v>0</v>
      </c>
      <c r="BP138" s="325">
        <v>0</v>
      </c>
      <c r="BQ138" s="327">
        <v>0</v>
      </c>
      <c r="BR138" s="327">
        <f t="shared" si="128"/>
        <v>0</v>
      </c>
      <c r="BS138" s="327">
        <v>0</v>
      </c>
      <c r="BT138" s="327">
        <v>0</v>
      </c>
      <c r="BU138" s="325">
        <v>0</v>
      </c>
      <c r="BV138" s="327">
        <v>0</v>
      </c>
      <c r="BW138" s="327">
        <f t="shared" si="129"/>
        <v>0</v>
      </c>
      <c r="BX138" s="327">
        <f t="shared" si="130"/>
        <v>0</v>
      </c>
      <c r="BY138" s="327">
        <f t="shared" si="131"/>
        <v>0</v>
      </c>
      <c r="BZ138" s="327">
        <f t="shared" si="132"/>
        <v>0</v>
      </c>
      <c r="CA138" s="327">
        <f t="shared" si="133"/>
        <v>0</v>
      </c>
      <c r="CB138" s="327">
        <f t="shared" si="134"/>
        <v>42</v>
      </c>
      <c r="CC138" s="327">
        <f t="shared" si="135"/>
        <v>0</v>
      </c>
      <c r="CD138" s="327">
        <f t="shared" si="136"/>
        <v>0</v>
      </c>
      <c r="CE138" s="327">
        <f t="shared" si="137"/>
        <v>28.49</v>
      </c>
      <c r="CF138" s="327">
        <f t="shared" si="138"/>
        <v>13.510000000000002</v>
      </c>
      <c r="CG138" s="327"/>
    </row>
    <row r="139" spans="1:85" s="328" customFormat="1" ht="67.900000000000006" customHeight="1">
      <c r="A139" s="288" t="s">
        <v>565</v>
      </c>
      <c r="B139" s="332" t="s">
        <v>829</v>
      </c>
      <c r="C139" s="325" t="s">
        <v>867</v>
      </c>
      <c r="D139" s="333" t="s">
        <v>762</v>
      </c>
      <c r="E139" s="333">
        <v>2019</v>
      </c>
      <c r="F139" s="333" t="s">
        <v>589</v>
      </c>
      <c r="G139" s="333" t="s">
        <v>589</v>
      </c>
      <c r="H139" s="327" t="s">
        <v>589</v>
      </c>
      <c r="I139" s="327" t="s">
        <v>589</v>
      </c>
      <c r="J139" s="327" t="s">
        <v>589</v>
      </c>
      <c r="K139" s="327" t="s">
        <v>589</v>
      </c>
      <c r="L139" s="327" t="s">
        <v>589</v>
      </c>
      <c r="M139" s="327" t="s">
        <v>589</v>
      </c>
      <c r="N139" s="327">
        <v>0</v>
      </c>
      <c r="O139" s="325">
        <f>1.388*1.2</f>
        <v>1.6655999999999997</v>
      </c>
      <c r="P139" s="327">
        <v>0</v>
      </c>
      <c r="Q139" s="325">
        <f>15.276*1.2</f>
        <v>18.331199999999999</v>
      </c>
      <c r="R139" s="327">
        <v>0</v>
      </c>
      <c r="S139" s="325">
        <f>15.276*1.2</f>
        <v>18.331199999999999</v>
      </c>
      <c r="T139" s="327">
        <v>0</v>
      </c>
      <c r="U139" s="327">
        <v>0</v>
      </c>
      <c r="V139" s="325">
        <f>13.888*1.2</f>
        <v>16.665599999999998</v>
      </c>
      <c r="W139" s="325">
        <v>0</v>
      </c>
      <c r="X139" s="325">
        <v>0</v>
      </c>
      <c r="Y139" s="327">
        <f t="shared" si="180"/>
        <v>0</v>
      </c>
      <c r="Z139" s="327">
        <v>0</v>
      </c>
      <c r="AA139" s="327">
        <v>0</v>
      </c>
      <c r="AB139" s="325">
        <v>0</v>
      </c>
      <c r="AC139" s="327">
        <v>0</v>
      </c>
      <c r="AD139" s="327">
        <f t="shared" si="120"/>
        <v>0</v>
      </c>
      <c r="AE139" s="327">
        <v>0</v>
      </c>
      <c r="AF139" s="327">
        <v>0</v>
      </c>
      <c r="AG139" s="325">
        <v>0</v>
      </c>
      <c r="AH139" s="293">
        <v>0</v>
      </c>
      <c r="AI139" s="327">
        <f t="shared" si="154"/>
        <v>0</v>
      </c>
      <c r="AJ139" s="327">
        <v>0</v>
      </c>
      <c r="AK139" s="327">
        <v>0</v>
      </c>
      <c r="AL139" s="325">
        <v>0</v>
      </c>
      <c r="AM139" s="327">
        <v>0</v>
      </c>
      <c r="AN139" s="327">
        <f t="shared" si="122"/>
        <v>0</v>
      </c>
      <c r="AO139" s="327">
        <v>0</v>
      </c>
      <c r="AP139" s="327">
        <v>0</v>
      </c>
      <c r="AQ139" s="325">
        <v>0</v>
      </c>
      <c r="AR139" s="293">
        <v>0</v>
      </c>
      <c r="AS139" s="327">
        <f t="shared" si="155"/>
        <v>0</v>
      </c>
      <c r="AT139" s="327">
        <v>0</v>
      </c>
      <c r="AU139" s="327">
        <v>0</v>
      </c>
      <c r="AV139" s="325">
        <v>0</v>
      </c>
      <c r="AW139" s="327">
        <v>0</v>
      </c>
      <c r="AX139" s="327">
        <f t="shared" si="124"/>
        <v>31.2</v>
      </c>
      <c r="AY139" s="327">
        <v>0</v>
      </c>
      <c r="AZ139" s="327">
        <v>0</v>
      </c>
      <c r="BA139" s="325">
        <v>0</v>
      </c>
      <c r="BB139" s="293">
        <f>26*1.2</f>
        <v>31.2</v>
      </c>
      <c r="BC139" s="327">
        <f t="shared" si="156"/>
        <v>0</v>
      </c>
      <c r="BD139" s="327">
        <v>0</v>
      </c>
      <c r="BE139" s="327">
        <v>0</v>
      </c>
      <c r="BF139" s="325">
        <v>0</v>
      </c>
      <c r="BG139" s="327">
        <v>0</v>
      </c>
      <c r="BH139" s="327">
        <f t="shared" si="126"/>
        <v>0</v>
      </c>
      <c r="BI139" s="327">
        <v>0</v>
      </c>
      <c r="BJ139" s="327">
        <v>0</v>
      </c>
      <c r="BK139" s="325">
        <v>0</v>
      </c>
      <c r="BL139" s="293">
        <v>0</v>
      </c>
      <c r="BM139" s="327">
        <f t="shared" si="127"/>
        <v>0</v>
      </c>
      <c r="BN139" s="327">
        <v>0</v>
      </c>
      <c r="BO139" s="327">
        <v>0</v>
      </c>
      <c r="BP139" s="325">
        <v>0</v>
      </c>
      <c r="BQ139" s="327">
        <v>0</v>
      </c>
      <c r="BR139" s="327">
        <f t="shared" si="128"/>
        <v>0</v>
      </c>
      <c r="BS139" s="327">
        <v>0</v>
      </c>
      <c r="BT139" s="327">
        <v>0</v>
      </c>
      <c r="BU139" s="325">
        <v>0</v>
      </c>
      <c r="BV139" s="327">
        <v>0</v>
      </c>
      <c r="BW139" s="327">
        <f t="shared" si="129"/>
        <v>0</v>
      </c>
      <c r="BX139" s="327">
        <f t="shared" si="130"/>
        <v>0</v>
      </c>
      <c r="BY139" s="327">
        <f t="shared" si="131"/>
        <v>0</v>
      </c>
      <c r="BZ139" s="327">
        <f t="shared" si="132"/>
        <v>0</v>
      </c>
      <c r="CA139" s="327">
        <f t="shared" si="133"/>
        <v>0</v>
      </c>
      <c r="CB139" s="327">
        <f t="shared" si="134"/>
        <v>31.2</v>
      </c>
      <c r="CC139" s="327">
        <f t="shared" si="135"/>
        <v>0</v>
      </c>
      <c r="CD139" s="327">
        <f t="shared" si="136"/>
        <v>0</v>
      </c>
      <c r="CE139" s="327">
        <f t="shared" si="137"/>
        <v>0</v>
      </c>
      <c r="CF139" s="327">
        <f t="shared" si="138"/>
        <v>31.2</v>
      </c>
      <c r="CG139" s="327"/>
    </row>
    <row r="140" spans="1:85" s="328" customFormat="1" ht="67.900000000000006" customHeight="1">
      <c r="A140" s="288" t="s">
        <v>565</v>
      </c>
      <c r="B140" s="332" t="s">
        <v>830</v>
      </c>
      <c r="C140" s="325" t="s">
        <v>868</v>
      </c>
      <c r="D140" s="333" t="s">
        <v>762</v>
      </c>
      <c r="E140" s="333">
        <v>2019</v>
      </c>
      <c r="F140" s="333" t="s">
        <v>589</v>
      </c>
      <c r="G140" s="333" t="s">
        <v>589</v>
      </c>
      <c r="H140" s="327" t="s">
        <v>589</v>
      </c>
      <c r="I140" s="327" t="s">
        <v>589</v>
      </c>
      <c r="J140" s="327" t="s">
        <v>589</v>
      </c>
      <c r="K140" s="327" t="s">
        <v>589</v>
      </c>
      <c r="L140" s="327" t="s">
        <v>589</v>
      </c>
      <c r="M140" s="327" t="s">
        <v>589</v>
      </c>
      <c r="N140" s="327">
        <v>0</v>
      </c>
      <c r="O140" s="325">
        <f>0.771*1.2</f>
        <v>0.92520000000000002</v>
      </c>
      <c r="P140" s="327">
        <v>0</v>
      </c>
      <c r="Q140" s="325">
        <f>8.487*1.2</f>
        <v>10.1844</v>
      </c>
      <c r="R140" s="327">
        <v>0</v>
      </c>
      <c r="S140" s="325">
        <f>8.487*1.2</f>
        <v>10.1844</v>
      </c>
      <c r="T140" s="327">
        <v>0</v>
      </c>
      <c r="U140" s="327">
        <v>0</v>
      </c>
      <c r="V140" s="325">
        <f>7.716*1.2</f>
        <v>9.2591999999999999</v>
      </c>
      <c r="W140" s="325">
        <v>0</v>
      </c>
      <c r="X140" s="325">
        <v>0</v>
      </c>
      <c r="Y140" s="327">
        <f t="shared" si="180"/>
        <v>0</v>
      </c>
      <c r="Z140" s="327">
        <v>0</v>
      </c>
      <c r="AA140" s="327">
        <v>0</v>
      </c>
      <c r="AB140" s="325">
        <v>0</v>
      </c>
      <c r="AC140" s="327">
        <v>0</v>
      </c>
      <c r="AD140" s="327">
        <f t="shared" si="120"/>
        <v>0</v>
      </c>
      <c r="AE140" s="327">
        <v>0</v>
      </c>
      <c r="AF140" s="327">
        <v>0</v>
      </c>
      <c r="AG140" s="325">
        <v>0</v>
      </c>
      <c r="AH140" s="293">
        <v>0</v>
      </c>
      <c r="AI140" s="327">
        <f t="shared" si="154"/>
        <v>0</v>
      </c>
      <c r="AJ140" s="327">
        <v>0</v>
      </c>
      <c r="AK140" s="327">
        <v>0</v>
      </c>
      <c r="AL140" s="325">
        <v>0</v>
      </c>
      <c r="AM140" s="327">
        <v>0</v>
      </c>
      <c r="AN140" s="327">
        <f t="shared" si="122"/>
        <v>0</v>
      </c>
      <c r="AO140" s="327">
        <v>0</v>
      </c>
      <c r="AP140" s="327">
        <v>0</v>
      </c>
      <c r="AQ140" s="325">
        <v>0</v>
      </c>
      <c r="AR140" s="293">
        <v>0</v>
      </c>
      <c r="AS140" s="327">
        <f t="shared" si="155"/>
        <v>0</v>
      </c>
      <c r="AT140" s="327">
        <v>0</v>
      </c>
      <c r="AU140" s="327">
        <v>0</v>
      </c>
      <c r="AV140" s="325">
        <v>0</v>
      </c>
      <c r="AW140" s="327">
        <v>0</v>
      </c>
      <c r="AX140" s="327">
        <f t="shared" si="124"/>
        <v>15.464399999999999</v>
      </c>
      <c r="AY140" s="327">
        <v>0</v>
      </c>
      <c r="AZ140" s="327">
        <v>0</v>
      </c>
      <c r="BA140" s="325">
        <v>0</v>
      </c>
      <c r="BB140" s="293">
        <f>12.887*1.2</f>
        <v>15.464399999999999</v>
      </c>
      <c r="BC140" s="327">
        <f t="shared" si="156"/>
        <v>0</v>
      </c>
      <c r="BD140" s="327">
        <v>0</v>
      </c>
      <c r="BE140" s="327">
        <v>0</v>
      </c>
      <c r="BF140" s="325">
        <v>0</v>
      </c>
      <c r="BG140" s="327">
        <v>0</v>
      </c>
      <c r="BH140" s="327">
        <f t="shared" si="126"/>
        <v>0</v>
      </c>
      <c r="BI140" s="327">
        <v>0</v>
      </c>
      <c r="BJ140" s="327">
        <v>0</v>
      </c>
      <c r="BK140" s="325">
        <v>0</v>
      </c>
      <c r="BL140" s="293">
        <v>0</v>
      </c>
      <c r="BM140" s="327">
        <f t="shared" si="127"/>
        <v>0</v>
      </c>
      <c r="BN140" s="327">
        <v>0</v>
      </c>
      <c r="BO140" s="327">
        <v>0</v>
      </c>
      <c r="BP140" s="325">
        <v>0</v>
      </c>
      <c r="BQ140" s="327">
        <v>0</v>
      </c>
      <c r="BR140" s="327">
        <f t="shared" si="128"/>
        <v>0</v>
      </c>
      <c r="BS140" s="327">
        <v>0</v>
      </c>
      <c r="BT140" s="327">
        <v>0</v>
      </c>
      <c r="BU140" s="325">
        <v>0</v>
      </c>
      <c r="BV140" s="327">
        <v>0</v>
      </c>
      <c r="BW140" s="327">
        <f t="shared" si="129"/>
        <v>0</v>
      </c>
      <c r="BX140" s="327">
        <f t="shared" si="130"/>
        <v>0</v>
      </c>
      <c r="BY140" s="327">
        <f t="shared" si="131"/>
        <v>0</v>
      </c>
      <c r="BZ140" s="327">
        <f t="shared" si="132"/>
        <v>0</v>
      </c>
      <c r="CA140" s="327">
        <f t="shared" si="133"/>
        <v>0</v>
      </c>
      <c r="CB140" s="327">
        <f t="shared" si="134"/>
        <v>15.464399999999999</v>
      </c>
      <c r="CC140" s="327">
        <f t="shared" si="135"/>
        <v>0</v>
      </c>
      <c r="CD140" s="327">
        <f t="shared" si="136"/>
        <v>0</v>
      </c>
      <c r="CE140" s="327">
        <f t="shared" si="137"/>
        <v>0</v>
      </c>
      <c r="CF140" s="327">
        <f t="shared" si="138"/>
        <v>15.464399999999999</v>
      </c>
      <c r="CG140" s="327"/>
    </row>
    <row r="141" spans="1:85" s="328" customFormat="1" ht="67.900000000000006" customHeight="1">
      <c r="A141" s="288" t="s">
        <v>565</v>
      </c>
      <c r="B141" s="332" t="s">
        <v>831</v>
      </c>
      <c r="C141" s="325" t="s">
        <v>869</v>
      </c>
      <c r="D141" s="333" t="s">
        <v>762</v>
      </c>
      <c r="E141" s="333">
        <v>2019</v>
      </c>
      <c r="F141" s="333" t="s">
        <v>589</v>
      </c>
      <c r="G141" s="333" t="s">
        <v>589</v>
      </c>
      <c r="H141" s="327" t="s">
        <v>589</v>
      </c>
      <c r="I141" s="327" t="s">
        <v>589</v>
      </c>
      <c r="J141" s="327" t="s">
        <v>589</v>
      </c>
      <c r="K141" s="327" t="s">
        <v>589</v>
      </c>
      <c r="L141" s="327" t="s">
        <v>589</v>
      </c>
      <c r="M141" s="327" t="s">
        <v>589</v>
      </c>
      <c r="N141" s="327">
        <v>0</v>
      </c>
      <c r="O141" s="325">
        <f>0.509*1.2</f>
        <v>0.61080000000000001</v>
      </c>
      <c r="P141" s="327">
        <v>0</v>
      </c>
      <c r="Q141" s="325">
        <f>7.601*1.2</f>
        <v>9.1212</v>
      </c>
      <c r="R141" s="327">
        <v>0</v>
      </c>
      <c r="S141" s="325">
        <f>7.601*1.2</f>
        <v>9.1212</v>
      </c>
      <c r="T141" s="327">
        <v>0</v>
      </c>
      <c r="U141" s="327">
        <v>0</v>
      </c>
      <c r="V141" s="325">
        <f>7.092*1.2</f>
        <v>8.5103999999999989</v>
      </c>
      <c r="W141" s="325">
        <v>0</v>
      </c>
      <c r="X141" s="325">
        <v>0</v>
      </c>
      <c r="Y141" s="327">
        <f t="shared" si="180"/>
        <v>0</v>
      </c>
      <c r="Z141" s="327">
        <v>0</v>
      </c>
      <c r="AA141" s="327">
        <v>0</v>
      </c>
      <c r="AB141" s="325">
        <v>0</v>
      </c>
      <c r="AC141" s="327">
        <v>0</v>
      </c>
      <c r="AD141" s="327">
        <f t="shared" si="120"/>
        <v>0</v>
      </c>
      <c r="AE141" s="327">
        <v>0</v>
      </c>
      <c r="AF141" s="327">
        <v>0</v>
      </c>
      <c r="AG141" s="325">
        <v>0</v>
      </c>
      <c r="AH141" s="293">
        <v>0</v>
      </c>
      <c r="AI141" s="327">
        <f t="shared" si="154"/>
        <v>0</v>
      </c>
      <c r="AJ141" s="327">
        <v>0</v>
      </c>
      <c r="AK141" s="327">
        <v>0</v>
      </c>
      <c r="AL141" s="325">
        <v>0</v>
      </c>
      <c r="AM141" s="327">
        <v>0</v>
      </c>
      <c r="AN141" s="327">
        <f t="shared" si="122"/>
        <v>0</v>
      </c>
      <c r="AO141" s="327">
        <v>0</v>
      </c>
      <c r="AP141" s="327">
        <v>0</v>
      </c>
      <c r="AQ141" s="325">
        <v>0</v>
      </c>
      <c r="AR141" s="293">
        <v>0</v>
      </c>
      <c r="AS141" s="327">
        <f t="shared" si="155"/>
        <v>0</v>
      </c>
      <c r="AT141" s="327">
        <v>0</v>
      </c>
      <c r="AU141" s="327">
        <v>0</v>
      </c>
      <c r="AV141" s="325">
        <v>0</v>
      </c>
      <c r="AW141" s="327">
        <v>0</v>
      </c>
      <c r="AX141" s="327">
        <f t="shared" si="124"/>
        <v>26.4</v>
      </c>
      <c r="AY141" s="327">
        <v>0</v>
      </c>
      <c r="AZ141" s="327">
        <v>0</v>
      </c>
      <c r="BA141" s="325">
        <v>0</v>
      </c>
      <c r="BB141" s="293">
        <f>22*1.2</f>
        <v>26.4</v>
      </c>
      <c r="BC141" s="327">
        <f t="shared" si="156"/>
        <v>0</v>
      </c>
      <c r="BD141" s="327">
        <v>0</v>
      </c>
      <c r="BE141" s="327">
        <v>0</v>
      </c>
      <c r="BF141" s="325">
        <v>0</v>
      </c>
      <c r="BG141" s="327">
        <v>0</v>
      </c>
      <c r="BH141" s="327">
        <f t="shared" si="126"/>
        <v>0</v>
      </c>
      <c r="BI141" s="327">
        <v>0</v>
      </c>
      <c r="BJ141" s="327">
        <v>0</v>
      </c>
      <c r="BK141" s="325">
        <v>0</v>
      </c>
      <c r="BL141" s="293">
        <v>0</v>
      </c>
      <c r="BM141" s="327">
        <f t="shared" si="127"/>
        <v>0</v>
      </c>
      <c r="BN141" s="327">
        <v>0</v>
      </c>
      <c r="BO141" s="327">
        <v>0</v>
      </c>
      <c r="BP141" s="325">
        <v>0</v>
      </c>
      <c r="BQ141" s="327">
        <v>0</v>
      </c>
      <c r="BR141" s="327">
        <f t="shared" si="128"/>
        <v>0</v>
      </c>
      <c r="BS141" s="327">
        <v>0</v>
      </c>
      <c r="BT141" s="327">
        <v>0</v>
      </c>
      <c r="BU141" s="325">
        <v>0</v>
      </c>
      <c r="BV141" s="327">
        <v>0</v>
      </c>
      <c r="BW141" s="327">
        <f t="shared" si="129"/>
        <v>0</v>
      </c>
      <c r="BX141" s="327">
        <f t="shared" si="130"/>
        <v>0</v>
      </c>
      <c r="BY141" s="327">
        <f t="shared" si="131"/>
        <v>0</v>
      </c>
      <c r="BZ141" s="327">
        <f t="shared" si="132"/>
        <v>0</v>
      </c>
      <c r="CA141" s="327">
        <f t="shared" si="133"/>
        <v>0</v>
      </c>
      <c r="CB141" s="327">
        <f t="shared" si="134"/>
        <v>26.4</v>
      </c>
      <c r="CC141" s="327">
        <f t="shared" si="135"/>
        <v>0</v>
      </c>
      <c r="CD141" s="327">
        <f t="shared" si="136"/>
        <v>0</v>
      </c>
      <c r="CE141" s="327">
        <f t="shared" si="137"/>
        <v>0</v>
      </c>
      <c r="CF141" s="327">
        <f t="shared" si="138"/>
        <v>26.4</v>
      </c>
      <c r="CG141" s="327"/>
    </row>
    <row r="142" spans="1:85" s="328" customFormat="1" ht="67.900000000000006" customHeight="1">
      <c r="A142" s="288" t="s">
        <v>565</v>
      </c>
      <c r="B142" s="332" t="s">
        <v>832</v>
      </c>
      <c r="C142" s="325" t="s">
        <v>870</v>
      </c>
      <c r="D142" s="333" t="s">
        <v>762</v>
      </c>
      <c r="E142" s="333">
        <v>2019</v>
      </c>
      <c r="F142" s="333" t="s">
        <v>589</v>
      </c>
      <c r="G142" s="333" t="s">
        <v>589</v>
      </c>
      <c r="H142" s="327" t="s">
        <v>589</v>
      </c>
      <c r="I142" s="327" t="s">
        <v>589</v>
      </c>
      <c r="J142" s="327" t="s">
        <v>589</v>
      </c>
      <c r="K142" s="327" t="s">
        <v>589</v>
      </c>
      <c r="L142" s="327" t="s">
        <v>589</v>
      </c>
      <c r="M142" s="327" t="s">
        <v>589</v>
      </c>
      <c r="N142" s="327">
        <v>0</v>
      </c>
      <c r="O142" s="325">
        <f>0.759*1.2</f>
        <v>0.91079999999999994</v>
      </c>
      <c r="P142" s="327">
        <v>0</v>
      </c>
      <c r="Q142" s="325">
        <f>8.351*1.2</f>
        <v>10.0212</v>
      </c>
      <c r="R142" s="327">
        <v>0</v>
      </c>
      <c r="S142" s="325">
        <f>8.351*1.2</f>
        <v>10.0212</v>
      </c>
      <c r="T142" s="327">
        <v>0</v>
      </c>
      <c r="U142" s="327">
        <v>0</v>
      </c>
      <c r="V142" s="325">
        <f>7.592*1.2</f>
        <v>9.1103999999999985</v>
      </c>
      <c r="W142" s="325">
        <v>0</v>
      </c>
      <c r="X142" s="325">
        <v>0</v>
      </c>
      <c r="Y142" s="327">
        <f t="shared" si="180"/>
        <v>0</v>
      </c>
      <c r="Z142" s="327">
        <v>0</v>
      </c>
      <c r="AA142" s="327">
        <v>0</v>
      </c>
      <c r="AB142" s="325">
        <v>0</v>
      </c>
      <c r="AC142" s="327">
        <v>0</v>
      </c>
      <c r="AD142" s="327">
        <f t="shared" si="120"/>
        <v>0</v>
      </c>
      <c r="AE142" s="327">
        <v>0</v>
      </c>
      <c r="AF142" s="327">
        <v>0</v>
      </c>
      <c r="AG142" s="325">
        <v>0</v>
      </c>
      <c r="AH142" s="293">
        <v>0</v>
      </c>
      <c r="AI142" s="327">
        <f t="shared" si="154"/>
        <v>0</v>
      </c>
      <c r="AJ142" s="327">
        <v>0</v>
      </c>
      <c r="AK142" s="327">
        <v>0</v>
      </c>
      <c r="AL142" s="325">
        <v>0</v>
      </c>
      <c r="AM142" s="327">
        <v>0</v>
      </c>
      <c r="AN142" s="327">
        <f t="shared" si="122"/>
        <v>0</v>
      </c>
      <c r="AO142" s="327">
        <v>0</v>
      </c>
      <c r="AP142" s="327">
        <v>0</v>
      </c>
      <c r="AQ142" s="325">
        <v>0</v>
      </c>
      <c r="AR142" s="293">
        <v>0</v>
      </c>
      <c r="AS142" s="327">
        <f t="shared" si="155"/>
        <v>0</v>
      </c>
      <c r="AT142" s="327">
        <v>0</v>
      </c>
      <c r="AU142" s="327">
        <v>0</v>
      </c>
      <c r="AV142" s="325">
        <v>0</v>
      </c>
      <c r="AW142" s="327">
        <v>0</v>
      </c>
      <c r="AX142" s="327">
        <f t="shared" si="124"/>
        <v>10.799999999999999</v>
      </c>
      <c r="AY142" s="327">
        <v>0</v>
      </c>
      <c r="AZ142" s="327">
        <v>0</v>
      </c>
      <c r="BA142" s="325">
        <v>0</v>
      </c>
      <c r="BB142" s="293">
        <f>9*1.2</f>
        <v>10.799999999999999</v>
      </c>
      <c r="BC142" s="327">
        <f t="shared" si="156"/>
        <v>0</v>
      </c>
      <c r="BD142" s="327">
        <v>0</v>
      </c>
      <c r="BE142" s="327">
        <v>0</v>
      </c>
      <c r="BF142" s="325">
        <v>0</v>
      </c>
      <c r="BG142" s="327">
        <v>0</v>
      </c>
      <c r="BH142" s="327">
        <f t="shared" si="126"/>
        <v>0</v>
      </c>
      <c r="BI142" s="327">
        <v>0</v>
      </c>
      <c r="BJ142" s="327">
        <v>0</v>
      </c>
      <c r="BK142" s="325">
        <v>0</v>
      </c>
      <c r="BL142" s="293">
        <v>0</v>
      </c>
      <c r="BM142" s="327">
        <f t="shared" si="127"/>
        <v>0</v>
      </c>
      <c r="BN142" s="327">
        <v>0</v>
      </c>
      <c r="BO142" s="327">
        <v>0</v>
      </c>
      <c r="BP142" s="325">
        <v>0</v>
      </c>
      <c r="BQ142" s="327">
        <v>0</v>
      </c>
      <c r="BR142" s="327">
        <f t="shared" si="128"/>
        <v>0</v>
      </c>
      <c r="BS142" s="327">
        <v>0</v>
      </c>
      <c r="BT142" s="327">
        <v>0</v>
      </c>
      <c r="BU142" s="325">
        <v>0</v>
      </c>
      <c r="BV142" s="327">
        <v>0</v>
      </c>
      <c r="BW142" s="327">
        <f t="shared" si="129"/>
        <v>0</v>
      </c>
      <c r="BX142" s="327">
        <f t="shared" si="130"/>
        <v>0</v>
      </c>
      <c r="BY142" s="327">
        <f t="shared" si="131"/>
        <v>0</v>
      </c>
      <c r="BZ142" s="327">
        <f t="shared" si="132"/>
        <v>0</v>
      </c>
      <c r="CA142" s="327">
        <f t="shared" si="133"/>
        <v>0</v>
      </c>
      <c r="CB142" s="327">
        <f t="shared" si="134"/>
        <v>10.799999999999999</v>
      </c>
      <c r="CC142" s="327">
        <f t="shared" si="135"/>
        <v>0</v>
      </c>
      <c r="CD142" s="327">
        <f t="shared" si="136"/>
        <v>0</v>
      </c>
      <c r="CE142" s="327">
        <f t="shared" si="137"/>
        <v>0</v>
      </c>
      <c r="CF142" s="327">
        <f t="shared" si="138"/>
        <v>10.799999999999999</v>
      </c>
      <c r="CG142" s="327"/>
    </row>
    <row r="143" spans="1:85" s="328" customFormat="1" ht="67.900000000000006" customHeight="1">
      <c r="A143" s="288" t="s">
        <v>565</v>
      </c>
      <c r="B143" s="332" t="s">
        <v>833</v>
      </c>
      <c r="C143" s="325" t="s">
        <v>871</v>
      </c>
      <c r="D143" s="333" t="s">
        <v>762</v>
      </c>
      <c r="E143" s="333">
        <v>2019</v>
      </c>
      <c r="F143" s="333" t="s">
        <v>589</v>
      </c>
      <c r="G143" s="333" t="s">
        <v>589</v>
      </c>
      <c r="H143" s="327" t="s">
        <v>589</v>
      </c>
      <c r="I143" s="327" t="s">
        <v>589</v>
      </c>
      <c r="J143" s="327" t="s">
        <v>589</v>
      </c>
      <c r="K143" s="327" t="s">
        <v>589</v>
      </c>
      <c r="L143" s="327" t="s">
        <v>589</v>
      </c>
      <c r="M143" s="327" t="s">
        <v>589</v>
      </c>
      <c r="N143" s="327">
        <v>0</v>
      </c>
      <c r="O143" s="325">
        <f>1.697*1.2</f>
        <v>2.0364</v>
      </c>
      <c r="P143" s="327">
        <v>0</v>
      </c>
      <c r="Q143" s="325">
        <f>18.672*1.2</f>
        <v>22.406400000000001</v>
      </c>
      <c r="R143" s="327">
        <v>0</v>
      </c>
      <c r="S143" s="325">
        <f>18.672*1.2</f>
        <v>22.406400000000001</v>
      </c>
      <c r="T143" s="327">
        <v>0</v>
      </c>
      <c r="U143" s="327">
        <v>0</v>
      </c>
      <c r="V143" s="325">
        <f>16.975*1.2</f>
        <v>20.37</v>
      </c>
      <c r="W143" s="325">
        <v>0</v>
      </c>
      <c r="X143" s="325">
        <v>0</v>
      </c>
      <c r="Y143" s="327">
        <f t="shared" si="180"/>
        <v>0</v>
      </c>
      <c r="Z143" s="327">
        <v>0</v>
      </c>
      <c r="AA143" s="327">
        <v>0</v>
      </c>
      <c r="AB143" s="325">
        <v>0</v>
      </c>
      <c r="AC143" s="327">
        <v>0</v>
      </c>
      <c r="AD143" s="327">
        <f t="shared" si="120"/>
        <v>0</v>
      </c>
      <c r="AE143" s="327">
        <v>0</v>
      </c>
      <c r="AF143" s="327">
        <v>0</v>
      </c>
      <c r="AG143" s="325">
        <v>0</v>
      </c>
      <c r="AH143" s="293">
        <v>0</v>
      </c>
      <c r="AI143" s="327">
        <f t="shared" si="154"/>
        <v>0</v>
      </c>
      <c r="AJ143" s="327">
        <v>0</v>
      </c>
      <c r="AK143" s="327">
        <v>0</v>
      </c>
      <c r="AL143" s="325">
        <v>0</v>
      </c>
      <c r="AM143" s="327">
        <v>0</v>
      </c>
      <c r="AN143" s="327">
        <f t="shared" si="122"/>
        <v>0</v>
      </c>
      <c r="AO143" s="327">
        <v>0</v>
      </c>
      <c r="AP143" s="327">
        <v>0</v>
      </c>
      <c r="AQ143" s="325">
        <v>0</v>
      </c>
      <c r="AR143" s="293">
        <v>0</v>
      </c>
      <c r="AS143" s="327">
        <f t="shared" si="155"/>
        <v>0</v>
      </c>
      <c r="AT143" s="327">
        <v>0</v>
      </c>
      <c r="AU143" s="327">
        <v>0</v>
      </c>
      <c r="AV143" s="325">
        <v>0</v>
      </c>
      <c r="AW143" s="327">
        <v>0</v>
      </c>
      <c r="AX143" s="327">
        <f t="shared" si="124"/>
        <v>26.4</v>
      </c>
      <c r="AY143" s="327">
        <v>0</v>
      </c>
      <c r="AZ143" s="327">
        <v>0</v>
      </c>
      <c r="BA143" s="325">
        <v>0</v>
      </c>
      <c r="BB143" s="293">
        <f>22*1.2</f>
        <v>26.4</v>
      </c>
      <c r="BC143" s="327">
        <f t="shared" si="156"/>
        <v>0</v>
      </c>
      <c r="BD143" s="327">
        <v>0</v>
      </c>
      <c r="BE143" s="327">
        <v>0</v>
      </c>
      <c r="BF143" s="325">
        <v>0</v>
      </c>
      <c r="BG143" s="327">
        <v>0</v>
      </c>
      <c r="BH143" s="327">
        <f t="shared" si="126"/>
        <v>0</v>
      </c>
      <c r="BI143" s="327">
        <v>0</v>
      </c>
      <c r="BJ143" s="327">
        <v>0</v>
      </c>
      <c r="BK143" s="325">
        <v>0</v>
      </c>
      <c r="BL143" s="293">
        <v>0</v>
      </c>
      <c r="BM143" s="327">
        <f t="shared" si="127"/>
        <v>0</v>
      </c>
      <c r="BN143" s="327">
        <v>0</v>
      </c>
      <c r="BO143" s="327">
        <v>0</v>
      </c>
      <c r="BP143" s="325">
        <v>0</v>
      </c>
      <c r="BQ143" s="327">
        <v>0</v>
      </c>
      <c r="BR143" s="327">
        <f t="shared" si="128"/>
        <v>0</v>
      </c>
      <c r="BS143" s="327">
        <v>0</v>
      </c>
      <c r="BT143" s="327">
        <v>0</v>
      </c>
      <c r="BU143" s="325">
        <v>0</v>
      </c>
      <c r="BV143" s="327">
        <v>0</v>
      </c>
      <c r="BW143" s="327">
        <f t="shared" si="129"/>
        <v>0</v>
      </c>
      <c r="BX143" s="327">
        <f t="shared" si="130"/>
        <v>0</v>
      </c>
      <c r="BY143" s="327">
        <f t="shared" si="131"/>
        <v>0</v>
      </c>
      <c r="BZ143" s="327">
        <f t="shared" si="132"/>
        <v>0</v>
      </c>
      <c r="CA143" s="327">
        <f t="shared" si="133"/>
        <v>0</v>
      </c>
      <c r="CB143" s="327">
        <f t="shared" si="134"/>
        <v>26.4</v>
      </c>
      <c r="CC143" s="327">
        <f t="shared" si="135"/>
        <v>0</v>
      </c>
      <c r="CD143" s="327">
        <f t="shared" si="136"/>
        <v>0</v>
      </c>
      <c r="CE143" s="327">
        <f t="shared" si="137"/>
        <v>0</v>
      </c>
      <c r="CF143" s="327">
        <f t="shared" si="138"/>
        <v>26.4</v>
      </c>
      <c r="CG143" s="327"/>
    </row>
    <row r="144" spans="1:85" s="328" customFormat="1" ht="67.900000000000006" customHeight="1">
      <c r="A144" s="288" t="s">
        <v>565</v>
      </c>
      <c r="B144" s="332" t="s">
        <v>834</v>
      </c>
      <c r="C144" s="325" t="s">
        <v>872</v>
      </c>
      <c r="D144" s="333" t="s">
        <v>762</v>
      </c>
      <c r="E144" s="333">
        <v>2019</v>
      </c>
      <c r="F144" s="333" t="s">
        <v>589</v>
      </c>
      <c r="G144" s="333" t="s">
        <v>589</v>
      </c>
      <c r="H144" s="327" t="s">
        <v>589</v>
      </c>
      <c r="I144" s="327" t="s">
        <v>589</v>
      </c>
      <c r="J144" s="327" t="s">
        <v>589</v>
      </c>
      <c r="K144" s="327" t="s">
        <v>589</v>
      </c>
      <c r="L144" s="327" t="s">
        <v>589</v>
      </c>
      <c r="M144" s="327" t="s">
        <v>589</v>
      </c>
      <c r="N144" s="327">
        <v>0</v>
      </c>
      <c r="O144" s="325">
        <f>2.28*1.2</f>
        <v>2.7359999999999998</v>
      </c>
      <c r="P144" s="327">
        <v>0</v>
      </c>
      <c r="Q144" s="325">
        <f>25.088*1.2</f>
        <v>30.105599999999999</v>
      </c>
      <c r="R144" s="327">
        <v>0</v>
      </c>
      <c r="S144" s="325">
        <f>25.088*1.2</f>
        <v>30.105599999999999</v>
      </c>
      <c r="T144" s="327">
        <v>0</v>
      </c>
      <c r="U144" s="327">
        <v>0</v>
      </c>
      <c r="V144" s="325">
        <f>22.808*1.2</f>
        <v>27.369599999999998</v>
      </c>
      <c r="W144" s="325">
        <v>0</v>
      </c>
      <c r="X144" s="325">
        <v>0</v>
      </c>
      <c r="Y144" s="327">
        <f t="shared" si="180"/>
        <v>0</v>
      </c>
      <c r="Z144" s="327">
        <v>0</v>
      </c>
      <c r="AA144" s="327">
        <v>0</v>
      </c>
      <c r="AB144" s="325">
        <v>0</v>
      </c>
      <c r="AC144" s="327">
        <v>0</v>
      </c>
      <c r="AD144" s="327">
        <f t="shared" si="120"/>
        <v>0</v>
      </c>
      <c r="AE144" s="327">
        <v>0</v>
      </c>
      <c r="AF144" s="327">
        <v>0</v>
      </c>
      <c r="AG144" s="325">
        <v>0</v>
      </c>
      <c r="AH144" s="293">
        <v>0</v>
      </c>
      <c r="AI144" s="327">
        <f t="shared" si="154"/>
        <v>0</v>
      </c>
      <c r="AJ144" s="327">
        <v>0</v>
      </c>
      <c r="AK144" s="327">
        <v>0</v>
      </c>
      <c r="AL144" s="325">
        <v>0</v>
      </c>
      <c r="AM144" s="327">
        <v>0</v>
      </c>
      <c r="AN144" s="327">
        <f t="shared" si="122"/>
        <v>48</v>
      </c>
      <c r="AO144" s="327">
        <v>0</v>
      </c>
      <c r="AP144" s="327">
        <v>0</v>
      </c>
      <c r="AQ144" s="325">
        <v>0</v>
      </c>
      <c r="AR144" s="293">
        <f>40*1.2</f>
        <v>48</v>
      </c>
      <c r="AS144" s="327">
        <f t="shared" si="155"/>
        <v>0</v>
      </c>
      <c r="AT144" s="327">
        <v>0</v>
      </c>
      <c r="AU144" s="327">
        <v>0</v>
      </c>
      <c r="AV144" s="325">
        <v>0</v>
      </c>
      <c r="AW144" s="327">
        <v>0</v>
      </c>
      <c r="AX144" s="327">
        <f t="shared" si="124"/>
        <v>0</v>
      </c>
      <c r="AY144" s="327">
        <v>0</v>
      </c>
      <c r="AZ144" s="327">
        <v>0</v>
      </c>
      <c r="BA144" s="325">
        <v>0</v>
      </c>
      <c r="BB144" s="293">
        <v>0</v>
      </c>
      <c r="BC144" s="327">
        <f t="shared" si="156"/>
        <v>0</v>
      </c>
      <c r="BD144" s="327">
        <v>0</v>
      </c>
      <c r="BE144" s="327">
        <v>0</v>
      </c>
      <c r="BF144" s="325">
        <v>0</v>
      </c>
      <c r="BG144" s="327">
        <v>0</v>
      </c>
      <c r="BH144" s="327">
        <f t="shared" si="126"/>
        <v>0</v>
      </c>
      <c r="BI144" s="327">
        <v>0</v>
      </c>
      <c r="BJ144" s="327">
        <v>0</v>
      </c>
      <c r="BK144" s="325">
        <v>0</v>
      </c>
      <c r="BL144" s="293">
        <v>0</v>
      </c>
      <c r="BM144" s="327">
        <f t="shared" si="127"/>
        <v>0</v>
      </c>
      <c r="BN144" s="327">
        <v>0</v>
      </c>
      <c r="BO144" s="327">
        <v>0</v>
      </c>
      <c r="BP144" s="325">
        <v>0</v>
      </c>
      <c r="BQ144" s="327">
        <v>0</v>
      </c>
      <c r="BR144" s="327">
        <f t="shared" si="128"/>
        <v>0</v>
      </c>
      <c r="BS144" s="327">
        <v>0</v>
      </c>
      <c r="BT144" s="327">
        <v>0</v>
      </c>
      <c r="BU144" s="325">
        <v>0</v>
      </c>
      <c r="BV144" s="327">
        <v>0</v>
      </c>
      <c r="BW144" s="327">
        <f t="shared" si="129"/>
        <v>0</v>
      </c>
      <c r="BX144" s="327">
        <f t="shared" si="130"/>
        <v>0</v>
      </c>
      <c r="BY144" s="327">
        <f t="shared" si="131"/>
        <v>0</v>
      </c>
      <c r="BZ144" s="327">
        <f t="shared" si="132"/>
        <v>0</v>
      </c>
      <c r="CA144" s="327">
        <f t="shared" si="133"/>
        <v>0</v>
      </c>
      <c r="CB144" s="327">
        <f t="shared" si="134"/>
        <v>48</v>
      </c>
      <c r="CC144" s="327">
        <f t="shared" si="135"/>
        <v>0</v>
      </c>
      <c r="CD144" s="327">
        <f t="shared" si="136"/>
        <v>0</v>
      </c>
      <c r="CE144" s="327">
        <f t="shared" si="137"/>
        <v>0</v>
      </c>
      <c r="CF144" s="327">
        <f t="shared" si="138"/>
        <v>48</v>
      </c>
      <c r="CG144" s="327"/>
    </row>
    <row r="145" spans="1:85" s="328" customFormat="1" ht="67.900000000000006" customHeight="1">
      <c r="A145" s="288" t="s">
        <v>565</v>
      </c>
      <c r="B145" s="332" t="s">
        <v>835</v>
      </c>
      <c r="C145" s="325" t="s">
        <v>873</v>
      </c>
      <c r="D145" s="333" t="s">
        <v>762</v>
      </c>
      <c r="E145" s="333">
        <v>2019</v>
      </c>
      <c r="F145" s="333" t="s">
        <v>589</v>
      </c>
      <c r="G145" s="333" t="s">
        <v>589</v>
      </c>
      <c r="H145" s="327" t="s">
        <v>589</v>
      </c>
      <c r="I145" s="327" t="s">
        <v>589</v>
      </c>
      <c r="J145" s="327" t="s">
        <v>589</v>
      </c>
      <c r="K145" s="327" t="s">
        <v>589</v>
      </c>
      <c r="L145" s="327" t="s">
        <v>589</v>
      </c>
      <c r="M145" s="327" t="s">
        <v>589</v>
      </c>
      <c r="N145" s="327">
        <v>0</v>
      </c>
      <c r="O145" s="325">
        <f>1.08*1.2</f>
        <v>1.296</v>
      </c>
      <c r="P145" s="327">
        <v>0</v>
      </c>
      <c r="Q145" s="325">
        <f>11.88*1.2</f>
        <v>14.256</v>
      </c>
      <c r="R145" s="327">
        <v>0</v>
      </c>
      <c r="S145" s="325">
        <f>11.88*1.2</f>
        <v>14.256</v>
      </c>
      <c r="T145" s="327">
        <v>0</v>
      </c>
      <c r="U145" s="327">
        <v>0</v>
      </c>
      <c r="V145" s="325">
        <f>10.8*1.2</f>
        <v>12.96</v>
      </c>
      <c r="W145" s="325">
        <v>0</v>
      </c>
      <c r="X145" s="325">
        <v>0</v>
      </c>
      <c r="Y145" s="327">
        <f t="shared" si="180"/>
        <v>0</v>
      </c>
      <c r="Z145" s="327">
        <v>0</v>
      </c>
      <c r="AA145" s="327">
        <v>0</v>
      </c>
      <c r="AB145" s="325">
        <v>0</v>
      </c>
      <c r="AC145" s="327">
        <v>0</v>
      </c>
      <c r="AD145" s="327">
        <f t="shared" si="120"/>
        <v>0</v>
      </c>
      <c r="AE145" s="327">
        <v>0</v>
      </c>
      <c r="AF145" s="327">
        <v>0</v>
      </c>
      <c r="AG145" s="325">
        <v>0</v>
      </c>
      <c r="AH145" s="293">
        <v>0</v>
      </c>
      <c r="AI145" s="327">
        <f t="shared" si="154"/>
        <v>0</v>
      </c>
      <c r="AJ145" s="327">
        <v>0</v>
      </c>
      <c r="AK145" s="327">
        <v>0</v>
      </c>
      <c r="AL145" s="325">
        <v>0</v>
      </c>
      <c r="AM145" s="327">
        <v>0</v>
      </c>
      <c r="AN145" s="327">
        <f t="shared" si="122"/>
        <v>0</v>
      </c>
      <c r="AO145" s="327">
        <v>0</v>
      </c>
      <c r="AP145" s="327">
        <v>0</v>
      </c>
      <c r="AQ145" s="325">
        <v>0</v>
      </c>
      <c r="AR145" s="293">
        <v>0</v>
      </c>
      <c r="AS145" s="327">
        <f t="shared" si="155"/>
        <v>0</v>
      </c>
      <c r="AT145" s="327">
        <v>0</v>
      </c>
      <c r="AU145" s="327">
        <v>0</v>
      </c>
      <c r="AV145" s="325">
        <v>0</v>
      </c>
      <c r="AW145" s="327">
        <v>0</v>
      </c>
      <c r="AX145" s="327">
        <f t="shared" si="124"/>
        <v>28.92</v>
      </c>
      <c r="AY145" s="327">
        <v>0</v>
      </c>
      <c r="AZ145" s="327">
        <v>0</v>
      </c>
      <c r="BA145" s="325">
        <v>0</v>
      </c>
      <c r="BB145" s="293">
        <f>24.1*1.2</f>
        <v>28.92</v>
      </c>
      <c r="BC145" s="327">
        <f t="shared" si="156"/>
        <v>0</v>
      </c>
      <c r="BD145" s="327">
        <v>0</v>
      </c>
      <c r="BE145" s="327">
        <v>0</v>
      </c>
      <c r="BF145" s="325">
        <v>0</v>
      </c>
      <c r="BG145" s="327">
        <v>0</v>
      </c>
      <c r="BH145" s="327">
        <f t="shared" si="126"/>
        <v>100.8</v>
      </c>
      <c r="BI145" s="327">
        <v>0</v>
      </c>
      <c r="BJ145" s="327">
        <v>0</v>
      </c>
      <c r="BK145" s="325">
        <v>50</v>
      </c>
      <c r="BL145" s="293">
        <f>84*1.2-50</f>
        <v>50.8</v>
      </c>
      <c r="BM145" s="327">
        <f t="shared" si="127"/>
        <v>0</v>
      </c>
      <c r="BN145" s="327">
        <v>0</v>
      </c>
      <c r="BO145" s="327">
        <v>0</v>
      </c>
      <c r="BP145" s="325">
        <v>0</v>
      </c>
      <c r="BQ145" s="327">
        <v>0</v>
      </c>
      <c r="BR145" s="327">
        <f t="shared" si="128"/>
        <v>0</v>
      </c>
      <c r="BS145" s="327">
        <v>0</v>
      </c>
      <c r="BT145" s="327">
        <v>0</v>
      </c>
      <c r="BU145" s="325">
        <v>0</v>
      </c>
      <c r="BV145" s="327">
        <v>0</v>
      </c>
      <c r="BW145" s="327">
        <f t="shared" si="129"/>
        <v>0</v>
      </c>
      <c r="BX145" s="327">
        <f t="shared" si="130"/>
        <v>0</v>
      </c>
      <c r="BY145" s="327">
        <f t="shared" si="131"/>
        <v>0</v>
      </c>
      <c r="BZ145" s="327">
        <f t="shared" si="132"/>
        <v>0</v>
      </c>
      <c r="CA145" s="327">
        <f t="shared" si="133"/>
        <v>0</v>
      </c>
      <c r="CB145" s="327">
        <f t="shared" si="134"/>
        <v>129.72</v>
      </c>
      <c r="CC145" s="327">
        <f t="shared" si="135"/>
        <v>0</v>
      </c>
      <c r="CD145" s="327">
        <f t="shared" si="136"/>
        <v>0</v>
      </c>
      <c r="CE145" s="327">
        <f t="shared" si="137"/>
        <v>50</v>
      </c>
      <c r="CF145" s="327">
        <f t="shared" si="138"/>
        <v>79.72</v>
      </c>
      <c r="CG145" s="327"/>
    </row>
    <row r="146" spans="1:85" s="328" customFormat="1" ht="67.900000000000006" customHeight="1">
      <c r="A146" s="288" t="s">
        <v>565</v>
      </c>
      <c r="B146" s="332" t="s">
        <v>904</v>
      </c>
      <c r="C146" s="325" t="s">
        <v>874</v>
      </c>
      <c r="D146" s="333" t="s">
        <v>762</v>
      </c>
      <c r="E146" s="333">
        <v>2019</v>
      </c>
      <c r="F146" s="333" t="s">
        <v>589</v>
      </c>
      <c r="G146" s="333" t="s">
        <v>589</v>
      </c>
      <c r="H146" s="327" t="s">
        <v>589</v>
      </c>
      <c r="I146" s="327" t="s">
        <v>589</v>
      </c>
      <c r="J146" s="327" t="s">
        <v>589</v>
      </c>
      <c r="K146" s="327" t="s">
        <v>589</v>
      </c>
      <c r="L146" s="327" t="s">
        <v>589</v>
      </c>
      <c r="M146" s="327" t="s">
        <v>589</v>
      </c>
      <c r="N146" s="327">
        <v>0</v>
      </c>
      <c r="O146" s="325">
        <f>1.1*1.2</f>
        <v>1.32</v>
      </c>
      <c r="P146" s="327">
        <v>0</v>
      </c>
      <c r="Q146" s="325">
        <f>17.515*1.2</f>
        <v>21.018000000000001</v>
      </c>
      <c r="R146" s="327">
        <v>0</v>
      </c>
      <c r="S146" s="325">
        <f>17.515*1.2</f>
        <v>21.018000000000001</v>
      </c>
      <c r="T146" s="327">
        <v>0</v>
      </c>
      <c r="U146" s="327">
        <v>0</v>
      </c>
      <c r="V146" s="325">
        <f>16.415*1.2</f>
        <v>19.697999999999997</v>
      </c>
      <c r="W146" s="325">
        <v>0</v>
      </c>
      <c r="X146" s="325">
        <v>0</v>
      </c>
      <c r="Y146" s="327">
        <f t="shared" si="180"/>
        <v>0</v>
      </c>
      <c r="Z146" s="327">
        <v>0</v>
      </c>
      <c r="AA146" s="327">
        <v>0</v>
      </c>
      <c r="AB146" s="325">
        <v>0</v>
      </c>
      <c r="AC146" s="327">
        <v>0</v>
      </c>
      <c r="AD146" s="327">
        <f t="shared" si="120"/>
        <v>0</v>
      </c>
      <c r="AE146" s="327">
        <v>0</v>
      </c>
      <c r="AF146" s="327">
        <v>0</v>
      </c>
      <c r="AG146" s="325">
        <v>0</v>
      </c>
      <c r="AH146" s="293">
        <v>0</v>
      </c>
      <c r="AI146" s="327">
        <f t="shared" si="154"/>
        <v>0</v>
      </c>
      <c r="AJ146" s="327">
        <v>0</v>
      </c>
      <c r="AK146" s="327">
        <v>0</v>
      </c>
      <c r="AL146" s="325">
        <v>0</v>
      </c>
      <c r="AM146" s="327">
        <v>0</v>
      </c>
      <c r="AN146" s="327">
        <f t="shared" si="122"/>
        <v>0</v>
      </c>
      <c r="AO146" s="327">
        <v>0</v>
      </c>
      <c r="AP146" s="327">
        <v>0</v>
      </c>
      <c r="AQ146" s="325">
        <v>0</v>
      </c>
      <c r="AR146" s="293">
        <v>0</v>
      </c>
      <c r="AS146" s="327">
        <f t="shared" si="155"/>
        <v>0</v>
      </c>
      <c r="AT146" s="327">
        <v>0</v>
      </c>
      <c r="AU146" s="327">
        <v>0</v>
      </c>
      <c r="AV146" s="325">
        <v>0</v>
      </c>
      <c r="AW146" s="327">
        <v>0</v>
      </c>
      <c r="AX146" s="327">
        <f t="shared" si="124"/>
        <v>11.52</v>
      </c>
      <c r="AY146" s="327">
        <v>0</v>
      </c>
      <c r="AZ146" s="327">
        <v>0</v>
      </c>
      <c r="BA146" s="325">
        <v>0</v>
      </c>
      <c r="BB146" s="293">
        <f>9.6*1.2</f>
        <v>11.52</v>
      </c>
      <c r="BC146" s="327">
        <f t="shared" si="156"/>
        <v>0</v>
      </c>
      <c r="BD146" s="327">
        <v>0</v>
      </c>
      <c r="BE146" s="327">
        <v>0</v>
      </c>
      <c r="BF146" s="325">
        <v>0</v>
      </c>
      <c r="BG146" s="327">
        <v>0</v>
      </c>
      <c r="BH146" s="327">
        <f t="shared" si="126"/>
        <v>24</v>
      </c>
      <c r="BI146" s="327">
        <v>0</v>
      </c>
      <c r="BJ146" s="327">
        <v>0</v>
      </c>
      <c r="BK146" s="325">
        <v>20</v>
      </c>
      <c r="BL146" s="293">
        <f>20*1.2-20</f>
        <v>4</v>
      </c>
      <c r="BM146" s="327">
        <f t="shared" si="127"/>
        <v>0</v>
      </c>
      <c r="BN146" s="327">
        <v>0</v>
      </c>
      <c r="BO146" s="327">
        <v>0</v>
      </c>
      <c r="BP146" s="325">
        <v>0</v>
      </c>
      <c r="BQ146" s="327">
        <v>0</v>
      </c>
      <c r="BR146" s="327">
        <f t="shared" si="128"/>
        <v>0</v>
      </c>
      <c r="BS146" s="327">
        <v>0</v>
      </c>
      <c r="BT146" s="327">
        <v>0</v>
      </c>
      <c r="BU146" s="325">
        <v>0</v>
      </c>
      <c r="BV146" s="327">
        <v>0</v>
      </c>
      <c r="BW146" s="327">
        <f t="shared" si="129"/>
        <v>0</v>
      </c>
      <c r="BX146" s="327">
        <f t="shared" si="130"/>
        <v>0</v>
      </c>
      <c r="BY146" s="327">
        <f t="shared" si="131"/>
        <v>0</v>
      </c>
      <c r="BZ146" s="327">
        <f t="shared" si="132"/>
        <v>0</v>
      </c>
      <c r="CA146" s="327">
        <f t="shared" si="133"/>
        <v>0</v>
      </c>
      <c r="CB146" s="327">
        <f t="shared" si="134"/>
        <v>35.519999999999996</v>
      </c>
      <c r="CC146" s="327">
        <f t="shared" si="135"/>
        <v>0</v>
      </c>
      <c r="CD146" s="327">
        <f t="shared" si="136"/>
        <v>0</v>
      </c>
      <c r="CE146" s="327">
        <f t="shared" si="137"/>
        <v>20</v>
      </c>
      <c r="CF146" s="327">
        <f t="shared" si="138"/>
        <v>15.52</v>
      </c>
      <c r="CG146" s="327"/>
    </row>
    <row r="147" spans="1:85" s="328" customFormat="1" ht="67.900000000000006" customHeight="1">
      <c r="A147" s="288" t="s">
        <v>565</v>
      </c>
      <c r="B147" s="332" t="s">
        <v>915</v>
      </c>
      <c r="C147" s="325" t="s">
        <v>905</v>
      </c>
      <c r="D147" s="333" t="s">
        <v>762</v>
      </c>
      <c r="E147" s="333">
        <v>2020</v>
      </c>
      <c r="F147" s="333" t="s">
        <v>589</v>
      </c>
      <c r="G147" s="333" t="s">
        <v>589</v>
      </c>
      <c r="H147" s="327" t="s">
        <v>589</v>
      </c>
      <c r="I147" s="327" t="s">
        <v>589</v>
      </c>
      <c r="J147" s="327" t="s">
        <v>589</v>
      </c>
      <c r="K147" s="327" t="s">
        <v>589</v>
      </c>
      <c r="L147" s="327" t="s">
        <v>589</v>
      </c>
      <c r="M147" s="327" t="s">
        <v>589</v>
      </c>
      <c r="N147" s="327">
        <v>0</v>
      </c>
      <c r="O147" s="325">
        <v>0</v>
      </c>
      <c r="P147" s="327">
        <v>0</v>
      </c>
      <c r="Q147" s="325">
        <f>19.851*1.2</f>
        <v>23.821199999999997</v>
      </c>
      <c r="R147" s="327">
        <v>0</v>
      </c>
      <c r="S147" s="325">
        <f>19.851*1.2</f>
        <v>23.821199999999997</v>
      </c>
      <c r="T147" s="327">
        <v>0</v>
      </c>
      <c r="U147" s="327">
        <v>0</v>
      </c>
      <c r="V147" s="325">
        <f>2*1.2</f>
        <v>2.4</v>
      </c>
      <c r="W147" s="325">
        <v>0</v>
      </c>
      <c r="X147" s="325">
        <v>0</v>
      </c>
      <c r="Y147" s="327">
        <f t="shared" si="180"/>
        <v>21.421199999999999</v>
      </c>
      <c r="Z147" s="327">
        <v>0</v>
      </c>
      <c r="AA147" s="327">
        <v>0</v>
      </c>
      <c r="AB147" s="325">
        <v>0</v>
      </c>
      <c r="AC147" s="325">
        <f>17.851*1.2</f>
        <v>21.421199999999999</v>
      </c>
      <c r="AD147" s="327">
        <f t="shared" si="120"/>
        <v>0</v>
      </c>
      <c r="AE147" s="327">
        <v>0</v>
      </c>
      <c r="AF147" s="327">
        <v>0</v>
      </c>
      <c r="AG147" s="325">
        <v>0</v>
      </c>
      <c r="AH147" s="293">
        <v>0</v>
      </c>
      <c r="AI147" s="327">
        <f t="shared" si="154"/>
        <v>0</v>
      </c>
      <c r="AJ147" s="327">
        <v>0</v>
      </c>
      <c r="AK147" s="327">
        <v>0</v>
      </c>
      <c r="AL147" s="325">
        <v>0</v>
      </c>
      <c r="AM147" s="327">
        <v>0</v>
      </c>
      <c r="AN147" s="327">
        <f t="shared" si="122"/>
        <v>0</v>
      </c>
      <c r="AO147" s="327">
        <v>0</v>
      </c>
      <c r="AP147" s="327">
        <v>0</v>
      </c>
      <c r="AQ147" s="325">
        <v>0</v>
      </c>
      <c r="AR147" s="293">
        <v>0</v>
      </c>
      <c r="AS147" s="327">
        <f t="shared" si="155"/>
        <v>0</v>
      </c>
      <c r="AT147" s="327">
        <v>0</v>
      </c>
      <c r="AU147" s="327">
        <v>0</v>
      </c>
      <c r="AV147" s="325">
        <v>0</v>
      </c>
      <c r="AW147" s="327">
        <v>0</v>
      </c>
      <c r="AX147" s="327">
        <f t="shared" si="124"/>
        <v>0</v>
      </c>
      <c r="AY147" s="327">
        <v>0</v>
      </c>
      <c r="AZ147" s="327">
        <v>0</v>
      </c>
      <c r="BA147" s="325">
        <v>0</v>
      </c>
      <c r="BB147" s="293">
        <v>0</v>
      </c>
      <c r="BC147" s="327">
        <f t="shared" si="156"/>
        <v>0</v>
      </c>
      <c r="BD147" s="327">
        <v>0</v>
      </c>
      <c r="BE147" s="327">
        <v>0</v>
      </c>
      <c r="BF147" s="325">
        <v>0</v>
      </c>
      <c r="BG147" s="327">
        <v>0</v>
      </c>
      <c r="BH147" s="327">
        <f t="shared" si="126"/>
        <v>0</v>
      </c>
      <c r="BI147" s="327">
        <v>0</v>
      </c>
      <c r="BJ147" s="327">
        <v>0</v>
      </c>
      <c r="BK147" s="325">
        <v>0</v>
      </c>
      <c r="BL147" s="293">
        <v>0</v>
      </c>
      <c r="BM147" s="327">
        <f t="shared" si="127"/>
        <v>0</v>
      </c>
      <c r="BN147" s="327">
        <v>0</v>
      </c>
      <c r="BO147" s="327">
        <v>0</v>
      </c>
      <c r="BP147" s="325">
        <v>0</v>
      </c>
      <c r="BQ147" s="327">
        <v>0</v>
      </c>
      <c r="BR147" s="327">
        <f t="shared" si="128"/>
        <v>0</v>
      </c>
      <c r="BS147" s="327">
        <v>0</v>
      </c>
      <c r="BT147" s="327">
        <v>0</v>
      </c>
      <c r="BU147" s="325">
        <v>0</v>
      </c>
      <c r="BV147" s="327">
        <v>0</v>
      </c>
      <c r="BW147" s="327">
        <f t="shared" si="129"/>
        <v>21.421199999999999</v>
      </c>
      <c r="BX147" s="327">
        <f t="shared" si="130"/>
        <v>0</v>
      </c>
      <c r="BY147" s="327">
        <f t="shared" si="131"/>
        <v>0</v>
      </c>
      <c r="BZ147" s="327">
        <f t="shared" si="132"/>
        <v>0</v>
      </c>
      <c r="CA147" s="327">
        <f t="shared" si="133"/>
        <v>21.421199999999999</v>
      </c>
      <c r="CB147" s="327">
        <f t="shared" si="134"/>
        <v>0</v>
      </c>
      <c r="CC147" s="327">
        <f t="shared" si="135"/>
        <v>0</v>
      </c>
      <c r="CD147" s="327">
        <f t="shared" si="136"/>
        <v>0</v>
      </c>
      <c r="CE147" s="327">
        <f t="shared" si="137"/>
        <v>0</v>
      </c>
      <c r="CF147" s="327">
        <f t="shared" si="138"/>
        <v>0</v>
      </c>
      <c r="CG147" s="327"/>
    </row>
    <row r="148" spans="1:85" s="328" customFormat="1" ht="67.900000000000006" customHeight="1">
      <c r="A148" s="288" t="s">
        <v>565</v>
      </c>
      <c r="B148" s="332" t="s">
        <v>916</v>
      </c>
      <c r="C148" s="325" t="s">
        <v>906</v>
      </c>
      <c r="D148" s="333" t="s">
        <v>762</v>
      </c>
      <c r="E148" s="333">
        <v>2020</v>
      </c>
      <c r="F148" s="333" t="s">
        <v>589</v>
      </c>
      <c r="G148" s="333" t="s">
        <v>589</v>
      </c>
      <c r="H148" s="327" t="s">
        <v>589</v>
      </c>
      <c r="I148" s="327" t="s">
        <v>589</v>
      </c>
      <c r="J148" s="327" t="s">
        <v>589</v>
      </c>
      <c r="K148" s="327" t="s">
        <v>589</v>
      </c>
      <c r="L148" s="327" t="s">
        <v>589</v>
      </c>
      <c r="M148" s="327" t="s">
        <v>589</v>
      </c>
      <c r="N148" s="327">
        <v>0</v>
      </c>
      <c r="O148" s="325">
        <v>0</v>
      </c>
      <c r="P148" s="327">
        <v>0</v>
      </c>
      <c r="Q148" s="325">
        <f>15.732*1.2</f>
        <v>18.878399999999999</v>
      </c>
      <c r="R148" s="327">
        <v>0</v>
      </c>
      <c r="S148" s="325">
        <f>15.732*1.2</f>
        <v>18.878399999999999</v>
      </c>
      <c r="T148" s="327">
        <v>0</v>
      </c>
      <c r="U148" s="327">
        <v>0</v>
      </c>
      <c r="V148" s="325">
        <f>2*1.2</f>
        <v>2.4</v>
      </c>
      <c r="W148" s="325">
        <v>0</v>
      </c>
      <c r="X148" s="325">
        <v>0</v>
      </c>
      <c r="Y148" s="327">
        <f t="shared" si="180"/>
        <v>16.478399999999997</v>
      </c>
      <c r="Z148" s="327">
        <v>0</v>
      </c>
      <c r="AA148" s="327">
        <v>0</v>
      </c>
      <c r="AB148" s="325">
        <v>0</v>
      </c>
      <c r="AC148" s="325">
        <f>13.732*1.2</f>
        <v>16.478399999999997</v>
      </c>
      <c r="AD148" s="327">
        <f t="shared" si="120"/>
        <v>0</v>
      </c>
      <c r="AE148" s="327">
        <v>0</v>
      </c>
      <c r="AF148" s="327">
        <v>0</v>
      </c>
      <c r="AG148" s="325">
        <v>0</v>
      </c>
      <c r="AH148" s="293">
        <v>0</v>
      </c>
      <c r="AI148" s="327">
        <f t="shared" si="154"/>
        <v>0</v>
      </c>
      <c r="AJ148" s="327">
        <v>0</v>
      </c>
      <c r="AK148" s="327">
        <v>0</v>
      </c>
      <c r="AL148" s="325">
        <v>0</v>
      </c>
      <c r="AM148" s="327">
        <v>0</v>
      </c>
      <c r="AN148" s="327">
        <f t="shared" si="122"/>
        <v>0</v>
      </c>
      <c r="AO148" s="327">
        <v>0</v>
      </c>
      <c r="AP148" s="327">
        <v>0</v>
      </c>
      <c r="AQ148" s="325">
        <v>0</v>
      </c>
      <c r="AR148" s="293">
        <v>0</v>
      </c>
      <c r="AS148" s="327">
        <f t="shared" si="155"/>
        <v>0</v>
      </c>
      <c r="AT148" s="327">
        <v>0</v>
      </c>
      <c r="AU148" s="327">
        <v>0</v>
      </c>
      <c r="AV148" s="325">
        <v>0</v>
      </c>
      <c r="AW148" s="327">
        <v>0</v>
      </c>
      <c r="AX148" s="327">
        <f t="shared" si="124"/>
        <v>2.4</v>
      </c>
      <c r="AY148" s="327">
        <v>0</v>
      </c>
      <c r="AZ148" s="327">
        <v>0</v>
      </c>
      <c r="BA148" s="325">
        <v>0</v>
      </c>
      <c r="BB148" s="293">
        <f>2*1.2</f>
        <v>2.4</v>
      </c>
      <c r="BC148" s="327">
        <f t="shared" si="156"/>
        <v>0</v>
      </c>
      <c r="BD148" s="327">
        <v>0</v>
      </c>
      <c r="BE148" s="327">
        <v>0</v>
      </c>
      <c r="BF148" s="325">
        <v>0</v>
      </c>
      <c r="BG148" s="327">
        <v>0</v>
      </c>
      <c r="BH148" s="327">
        <f t="shared" si="126"/>
        <v>16.478399999999997</v>
      </c>
      <c r="BI148" s="327">
        <v>0</v>
      </c>
      <c r="BJ148" s="327">
        <v>0</v>
      </c>
      <c r="BK148" s="325">
        <v>0</v>
      </c>
      <c r="BL148" s="293">
        <f>13.732*1.2</f>
        <v>16.478399999999997</v>
      </c>
      <c r="BM148" s="327">
        <f t="shared" si="127"/>
        <v>0</v>
      </c>
      <c r="BN148" s="327">
        <v>0</v>
      </c>
      <c r="BO148" s="327">
        <v>0</v>
      </c>
      <c r="BP148" s="325">
        <v>0</v>
      </c>
      <c r="BQ148" s="327">
        <v>0</v>
      </c>
      <c r="BR148" s="327">
        <f t="shared" si="128"/>
        <v>0</v>
      </c>
      <c r="BS148" s="327">
        <v>0</v>
      </c>
      <c r="BT148" s="327">
        <v>0</v>
      </c>
      <c r="BU148" s="325">
        <v>0</v>
      </c>
      <c r="BV148" s="327">
        <v>0</v>
      </c>
      <c r="BW148" s="327">
        <f t="shared" si="129"/>
        <v>16.478399999999997</v>
      </c>
      <c r="BX148" s="327">
        <f t="shared" si="130"/>
        <v>0</v>
      </c>
      <c r="BY148" s="327">
        <f t="shared" si="131"/>
        <v>0</v>
      </c>
      <c r="BZ148" s="327">
        <f t="shared" si="132"/>
        <v>0</v>
      </c>
      <c r="CA148" s="327">
        <f t="shared" si="133"/>
        <v>16.478399999999997</v>
      </c>
      <c r="CB148" s="327">
        <f t="shared" si="134"/>
        <v>18.878399999999996</v>
      </c>
      <c r="CC148" s="327">
        <f t="shared" si="135"/>
        <v>0</v>
      </c>
      <c r="CD148" s="327">
        <f t="shared" si="136"/>
        <v>0</v>
      </c>
      <c r="CE148" s="327">
        <f t="shared" si="137"/>
        <v>0</v>
      </c>
      <c r="CF148" s="327">
        <f t="shared" si="138"/>
        <v>18.878399999999996</v>
      </c>
      <c r="CG148" s="327"/>
    </row>
    <row r="149" spans="1:85" s="328" customFormat="1" ht="67.900000000000006" customHeight="1">
      <c r="A149" s="288" t="s">
        <v>565</v>
      </c>
      <c r="B149" s="332" t="s">
        <v>917</v>
      </c>
      <c r="C149" s="325" t="s">
        <v>907</v>
      </c>
      <c r="D149" s="333" t="s">
        <v>762</v>
      </c>
      <c r="E149" s="333">
        <v>2020</v>
      </c>
      <c r="F149" s="333" t="s">
        <v>589</v>
      </c>
      <c r="G149" s="333" t="s">
        <v>589</v>
      </c>
      <c r="H149" s="327" t="s">
        <v>589</v>
      </c>
      <c r="I149" s="327" t="s">
        <v>589</v>
      </c>
      <c r="J149" s="327" t="s">
        <v>589</v>
      </c>
      <c r="K149" s="327" t="s">
        <v>589</v>
      </c>
      <c r="L149" s="327" t="s">
        <v>589</v>
      </c>
      <c r="M149" s="327" t="s">
        <v>589</v>
      </c>
      <c r="N149" s="327">
        <v>0</v>
      </c>
      <c r="O149" s="325">
        <v>0</v>
      </c>
      <c r="P149" s="327">
        <v>0</v>
      </c>
      <c r="Q149" s="325">
        <f>32.464*1.2</f>
        <v>38.956799999999994</v>
      </c>
      <c r="R149" s="327">
        <v>0</v>
      </c>
      <c r="S149" s="325">
        <f>32.464*1.2</f>
        <v>38.956799999999994</v>
      </c>
      <c r="T149" s="327">
        <v>0</v>
      </c>
      <c r="U149" s="327">
        <v>0</v>
      </c>
      <c r="V149" s="325">
        <f>5*1.2</f>
        <v>6</v>
      </c>
      <c r="W149" s="325">
        <v>0</v>
      </c>
      <c r="X149" s="325">
        <v>0</v>
      </c>
      <c r="Y149" s="327">
        <f t="shared" si="180"/>
        <v>32.956799999999994</v>
      </c>
      <c r="Z149" s="327">
        <v>0</v>
      </c>
      <c r="AA149" s="327">
        <v>0</v>
      </c>
      <c r="AB149" s="325">
        <v>0</v>
      </c>
      <c r="AC149" s="325">
        <f>27.464*1.2</f>
        <v>32.956799999999994</v>
      </c>
      <c r="AD149" s="327">
        <f t="shared" si="120"/>
        <v>0</v>
      </c>
      <c r="AE149" s="327">
        <v>0</v>
      </c>
      <c r="AF149" s="327">
        <v>0</v>
      </c>
      <c r="AG149" s="325">
        <v>0</v>
      </c>
      <c r="AH149" s="293">
        <v>0</v>
      </c>
      <c r="AI149" s="327">
        <f t="shared" si="154"/>
        <v>0</v>
      </c>
      <c r="AJ149" s="327">
        <v>0</v>
      </c>
      <c r="AK149" s="327">
        <v>0</v>
      </c>
      <c r="AL149" s="325">
        <v>0</v>
      </c>
      <c r="AM149" s="327">
        <v>0</v>
      </c>
      <c r="AN149" s="327">
        <f t="shared" si="122"/>
        <v>0</v>
      </c>
      <c r="AO149" s="327">
        <v>0</v>
      </c>
      <c r="AP149" s="327">
        <v>0</v>
      </c>
      <c r="AQ149" s="325">
        <v>0</v>
      </c>
      <c r="AR149" s="293">
        <v>0</v>
      </c>
      <c r="AS149" s="327">
        <f t="shared" si="155"/>
        <v>0</v>
      </c>
      <c r="AT149" s="327">
        <v>0</v>
      </c>
      <c r="AU149" s="327">
        <v>0</v>
      </c>
      <c r="AV149" s="325">
        <v>0</v>
      </c>
      <c r="AW149" s="327">
        <v>0</v>
      </c>
      <c r="AX149" s="327">
        <f t="shared" si="124"/>
        <v>6</v>
      </c>
      <c r="AY149" s="327">
        <v>0</v>
      </c>
      <c r="AZ149" s="327">
        <v>0</v>
      </c>
      <c r="BA149" s="325">
        <v>0</v>
      </c>
      <c r="BB149" s="293">
        <f>5*1.2</f>
        <v>6</v>
      </c>
      <c r="BC149" s="327">
        <f t="shared" si="156"/>
        <v>0</v>
      </c>
      <c r="BD149" s="327">
        <v>0</v>
      </c>
      <c r="BE149" s="327">
        <v>0</v>
      </c>
      <c r="BF149" s="325">
        <v>0</v>
      </c>
      <c r="BG149" s="327">
        <v>0</v>
      </c>
      <c r="BH149" s="327">
        <f t="shared" si="126"/>
        <v>32.956799999999994</v>
      </c>
      <c r="BI149" s="327">
        <v>0</v>
      </c>
      <c r="BJ149" s="327">
        <v>0</v>
      </c>
      <c r="BK149" s="325">
        <v>0</v>
      </c>
      <c r="BL149" s="293">
        <f>27.464*1.2</f>
        <v>32.956799999999994</v>
      </c>
      <c r="BM149" s="327">
        <f t="shared" si="127"/>
        <v>0</v>
      </c>
      <c r="BN149" s="327">
        <v>0</v>
      </c>
      <c r="BO149" s="327">
        <v>0</v>
      </c>
      <c r="BP149" s="325">
        <v>0</v>
      </c>
      <c r="BQ149" s="327">
        <v>0</v>
      </c>
      <c r="BR149" s="327">
        <f t="shared" si="128"/>
        <v>0</v>
      </c>
      <c r="BS149" s="327">
        <v>0</v>
      </c>
      <c r="BT149" s="327">
        <v>0</v>
      </c>
      <c r="BU149" s="325">
        <v>0</v>
      </c>
      <c r="BV149" s="327">
        <v>0</v>
      </c>
      <c r="BW149" s="327">
        <f t="shared" si="129"/>
        <v>32.956799999999994</v>
      </c>
      <c r="BX149" s="327">
        <f t="shared" si="130"/>
        <v>0</v>
      </c>
      <c r="BY149" s="327">
        <f t="shared" si="131"/>
        <v>0</v>
      </c>
      <c r="BZ149" s="327">
        <f t="shared" si="132"/>
        <v>0</v>
      </c>
      <c r="CA149" s="327">
        <f t="shared" si="133"/>
        <v>32.956799999999994</v>
      </c>
      <c r="CB149" s="327">
        <f t="shared" si="134"/>
        <v>38.956799999999994</v>
      </c>
      <c r="CC149" s="327">
        <f t="shared" si="135"/>
        <v>0</v>
      </c>
      <c r="CD149" s="327">
        <f t="shared" si="136"/>
        <v>0</v>
      </c>
      <c r="CE149" s="327">
        <f t="shared" si="137"/>
        <v>0</v>
      </c>
      <c r="CF149" s="327">
        <f t="shared" si="138"/>
        <v>38.956799999999994</v>
      </c>
      <c r="CG149" s="327"/>
    </row>
    <row r="150" spans="1:85" s="328" customFormat="1" ht="67.900000000000006" customHeight="1">
      <c r="A150" s="288" t="s">
        <v>565</v>
      </c>
      <c r="B150" s="332" t="s">
        <v>918</v>
      </c>
      <c r="C150" s="325" t="s">
        <v>908</v>
      </c>
      <c r="D150" s="333" t="s">
        <v>762</v>
      </c>
      <c r="E150" s="333">
        <v>2020</v>
      </c>
      <c r="F150" s="333" t="s">
        <v>589</v>
      </c>
      <c r="G150" s="333" t="s">
        <v>589</v>
      </c>
      <c r="H150" s="327" t="s">
        <v>589</v>
      </c>
      <c r="I150" s="327" t="s">
        <v>589</v>
      </c>
      <c r="J150" s="327" t="s">
        <v>589</v>
      </c>
      <c r="K150" s="327" t="s">
        <v>589</v>
      </c>
      <c r="L150" s="327" t="s">
        <v>589</v>
      </c>
      <c r="M150" s="327" t="s">
        <v>589</v>
      </c>
      <c r="N150" s="327">
        <v>0</v>
      </c>
      <c r="O150" s="325">
        <v>0</v>
      </c>
      <c r="P150" s="327">
        <v>0</v>
      </c>
      <c r="Q150" s="325">
        <f>11.612*1.2</f>
        <v>13.9344</v>
      </c>
      <c r="R150" s="327">
        <v>0</v>
      </c>
      <c r="S150" s="325">
        <f>11.612*1.2</f>
        <v>13.9344</v>
      </c>
      <c r="T150" s="327">
        <v>0</v>
      </c>
      <c r="U150" s="327">
        <v>0</v>
      </c>
      <c r="V150" s="325">
        <f>2*1.2</f>
        <v>2.4</v>
      </c>
      <c r="W150" s="325">
        <v>0</v>
      </c>
      <c r="X150" s="325">
        <v>0</v>
      </c>
      <c r="Y150" s="327">
        <f t="shared" ref="Y150:Y163" si="181">SUM(Z150:AC150)</f>
        <v>11.5344</v>
      </c>
      <c r="Z150" s="327">
        <v>0</v>
      </c>
      <c r="AA150" s="327">
        <v>0</v>
      </c>
      <c r="AB150" s="325">
        <v>0</v>
      </c>
      <c r="AC150" s="325">
        <f>9.612*1.2</f>
        <v>11.5344</v>
      </c>
      <c r="AD150" s="327">
        <f t="shared" si="120"/>
        <v>0</v>
      </c>
      <c r="AE150" s="327">
        <v>0</v>
      </c>
      <c r="AF150" s="327">
        <v>0</v>
      </c>
      <c r="AG150" s="325">
        <v>0</v>
      </c>
      <c r="AH150" s="293">
        <v>0</v>
      </c>
      <c r="AI150" s="327">
        <f t="shared" si="154"/>
        <v>0</v>
      </c>
      <c r="AJ150" s="327">
        <v>0</v>
      </c>
      <c r="AK150" s="327">
        <v>0</v>
      </c>
      <c r="AL150" s="325">
        <v>0</v>
      </c>
      <c r="AM150" s="327">
        <v>0</v>
      </c>
      <c r="AN150" s="327">
        <f t="shared" si="122"/>
        <v>0</v>
      </c>
      <c r="AO150" s="327">
        <v>0</v>
      </c>
      <c r="AP150" s="327">
        <v>0</v>
      </c>
      <c r="AQ150" s="325">
        <v>0</v>
      </c>
      <c r="AR150" s="293">
        <v>0</v>
      </c>
      <c r="AS150" s="327">
        <f t="shared" si="155"/>
        <v>0</v>
      </c>
      <c r="AT150" s="327">
        <v>0</v>
      </c>
      <c r="AU150" s="327">
        <v>0</v>
      </c>
      <c r="AV150" s="325">
        <v>0</v>
      </c>
      <c r="AW150" s="327">
        <v>0</v>
      </c>
      <c r="AX150" s="327">
        <f t="shared" si="124"/>
        <v>2.4</v>
      </c>
      <c r="AY150" s="327">
        <v>0</v>
      </c>
      <c r="AZ150" s="327">
        <v>0</v>
      </c>
      <c r="BA150" s="325">
        <v>0</v>
      </c>
      <c r="BB150" s="293">
        <f>2*1.2</f>
        <v>2.4</v>
      </c>
      <c r="BC150" s="327">
        <f t="shared" si="156"/>
        <v>0</v>
      </c>
      <c r="BD150" s="327">
        <v>0</v>
      </c>
      <c r="BE150" s="327">
        <v>0</v>
      </c>
      <c r="BF150" s="325">
        <v>0</v>
      </c>
      <c r="BG150" s="327">
        <v>0</v>
      </c>
      <c r="BH150" s="327">
        <f t="shared" si="126"/>
        <v>11.531999999999998</v>
      </c>
      <c r="BI150" s="327">
        <v>0</v>
      </c>
      <c r="BJ150" s="327">
        <v>0</v>
      </c>
      <c r="BK150" s="325">
        <v>0</v>
      </c>
      <c r="BL150" s="293">
        <f>9.61*1.2</f>
        <v>11.531999999999998</v>
      </c>
      <c r="BM150" s="327">
        <f t="shared" si="127"/>
        <v>0</v>
      </c>
      <c r="BN150" s="327">
        <v>0</v>
      </c>
      <c r="BO150" s="327">
        <v>0</v>
      </c>
      <c r="BP150" s="325">
        <v>0</v>
      </c>
      <c r="BQ150" s="327">
        <v>0</v>
      </c>
      <c r="BR150" s="327">
        <f t="shared" si="128"/>
        <v>0</v>
      </c>
      <c r="BS150" s="327">
        <v>0</v>
      </c>
      <c r="BT150" s="327">
        <v>0</v>
      </c>
      <c r="BU150" s="325">
        <v>0</v>
      </c>
      <c r="BV150" s="327">
        <v>0</v>
      </c>
      <c r="BW150" s="327">
        <f t="shared" ref="BW150:BW154" si="182">SUM(BX150:CA150)</f>
        <v>11.5344</v>
      </c>
      <c r="BX150" s="327">
        <f t="shared" ref="BX150:BX154" si="183">Z150+AJ150+AT150+BD150+BN150</f>
        <v>0</v>
      </c>
      <c r="BY150" s="327">
        <f t="shared" ref="BY150:BY154" si="184">AA150+AK150+AU150+BE150+BO150</f>
        <v>0</v>
      </c>
      <c r="BZ150" s="327">
        <f t="shared" ref="BZ150:BZ154" si="185">AB150+AL150+AV150+BF150+BP150</f>
        <v>0</v>
      </c>
      <c r="CA150" s="327">
        <f t="shared" ref="CA150:CA154" si="186">AC150+AM150+AW150+BG150+BQ150</f>
        <v>11.5344</v>
      </c>
      <c r="CB150" s="327">
        <f t="shared" ref="CB150:CB154" si="187">SUM(CC150:CF150)</f>
        <v>13.931999999999999</v>
      </c>
      <c r="CC150" s="327">
        <f t="shared" ref="CC150:CC154" si="188">AE150+AO150+AY150+BI150+BS150</f>
        <v>0</v>
      </c>
      <c r="CD150" s="327">
        <f t="shared" ref="CD150:CD154" si="189">AF150+AP150+AZ150+BJ150+BT150</f>
        <v>0</v>
      </c>
      <c r="CE150" s="327">
        <f t="shared" ref="CE150:CE154" si="190">AG150+AQ150+BA150+BK150+BU150</f>
        <v>0</v>
      </c>
      <c r="CF150" s="327">
        <f t="shared" ref="CF150:CF154" si="191">AH150+AR150+BB150+BL150+BV150</f>
        <v>13.931999999999999</v>
      </c>
      <c r="CG150" s="327"/>
    </row>
    <row r="151" spans="1:85" s="328" customFormat="1" ht="67.900000000000006" customHeight="1">
      <c r="A151" s="288" t="s">
        <v>565</v>
      </c>
      <c r="B151" s="332" t="s">
        <v>919</v>
      </c>
      <c r="C151" s="325" t="s">
        <v>909</v>
      </c>
      <c r="D151" s="333" t="s">
        <v>762</v>
      </c>
      <c r="E151" s="333">
        <v>2020</v>
      </c>
      <c r="F151" s="333" t="s">
        <v>589</v>
      </c>
      <c r="G151" s="333" t="s">
        <v>589</v>
      </c>
      <c r="H151" s="327" t="s">
        <v>589</v>
      </c>
      <c r="I151" s="327" t="s">
        <v>589</v>
      </c>
      <c r="J151" s="327" t="s">
        <v>589</v>
      </c>
      <c r="K151" s="327" t="s">
        <v>589</v>
      </c>
      <c r="L151" s="327" t="s">
        <v>589</v>
      </c>
      <c r="M151" s="327" t="s">
        <v>589</v>
      </c>
      <c r="N151" s="327">
        <v>0</v>
      </c>
      <c r="O151" s="325">
        <v>0</v>
      </c>
      <c r="P151" s="327">
        <v>0</v>
      </c>
      <c r="Q151" s="325">
        <f>10.24*1.2</f>
        <v>12.288</v>
      </c>
      <c r="R151" s="327">
        <v>0</v>
      </c>
      <c r="S151" s="325">
        <f>10.24*1.2</f>
        <v>12.288</v>
      </c>
      <c r="T151" s="327">
        <v>0</v>
      </c>
      <c r="U151" s="327">
        <v>0</v>
      </c>
      <c r="V151" s="325">
        <f>2*1.2</f>
        <v>2.4</v>
      </c>
      <c r="W151" s="325">
        <v>0</v>
      </c>
      <c r="X151" s="325">
        <v>0</v>
      </c>
      <c r="Y151" s="327">
        <f t="shared" si="181"/>
        <v>9.8879999999999999</v>
      </c>
      <c r="Z151" s="327">
        <v>0</v>
      </c>
      <c r="AA151" s="327">
        <v>0</v>
      </c>
      <c r="AB151" s="325">
        <v>0</v>
      </c>
      <c r="AC151" s="325">
        <f>8.24*1.2</f>
        <v>9.8879999999999999</v>
      </c>
      <c r="AD151" s="327">
        <f t="shared" si="120"/>
        <v>0</v>
      </c>
      <c r="AE151" s="327">
        <v>0</v>
      </c>
      <c r="AF151" s="327">
        <v>0</v>
      </c>
      <c r="AG151" s="325">
        <v>0</v>
      </c>
      <c r="AH151" s="293">
        <v>0</v>
      </c>
      <c r="AI151" s="327">
        <f t="shared" si="154"/>
        <v>0</v>
      </c>
      <c r="AJ151" s="327">
        <v>0</v>
      </c>
      <c r="AK151" s="327">
        <v>0</v>
      </c>
      <c r="AL151" s="325">
        <v>0</v>
      </c>
      <c r="AM151" s="327">
        <v>0</v>
      </c>
      <c r="AN151" s="327">
        <f t="shared" si="122"/>
        <v>0</v>
      </c>
      <c r="AO151" s="327">
        <v>0</v>
      </c>
      <c r="AP151" s="327">
        <v>0</v>
      </c>
      <c r="AQ151" s="325">
        <v>0</v>
      </c>
      <c r="AR151" s="293">
        <v>0</v>
      </c>
      <c r="AS151" s="327">
        <f t="shared" si="155"/>
        <v>0</v>
      </c>
      <c r="AT151" s="327">
        <v>0</v>
      </c>
      <c r="AU151" s="327">
        <v>0</v>
      </c>
      <c r="AV151" s="325">
        <v>0</v>
      </c>
      <c r="AW151" s="327">
        <v>0</v>
      </c>
      <c r="AX151" s="327">
        <f t="shared" si="124"/>
        <v>2.4</v>
      </c>
      <c r="AY151" s="327">
        <v>0</v>
      </c>
      <c r="AZ151" s="327">
        <v>0</v>
      </c>
      <c r="BA151" s="325">
        <v>0</v>
      </c>
      <c r="BB151" s="293">
        <f>2*1.2</f>
        <v>2.4</v>
      </c>
      <c r="BC151" s="327">
        <f t="shared" si="156"/>
        <v>0</v>
      </c>
      <c r="BD151" s="327">
        <v>0</v>
      </c>
      <c r="BE151" s="327">
        <v>0</v>
      </c>
      <c r="BF151" s="325">
        <v>0</v>
      </c>
      <c r="BG151" s="327">
        <v>0</v>
      </c>
      <c r="BH151" s="327">
        <f t="shared" si="126"/>
        <v>9.8879999999999999</v>
      </c>
      <c r="BI151" s="327">
        <v>0</v>
      </c>
      <c r="BJ151" s="327">
        <v>0</v>
      </c>
      <c r="BK151" s="325">
        <v>0</v>
      </c>
      <c r="BL151" s="293">
        <f>8.24*1.2</f>
        <v>9.8879999999999999</v>
      </c>
      <c r="BM151" s="327">
        <f t="shared" si="127"/>
        <v>0</v>
      </c>
      <c r="BN151" s="327">
        <v>0</v>
      </c>
      <c r="BO151" s="327">
        <v>0</v>
      </c>
      <c r="BP151" s="325">
        <v>0</v>
      </c>
      <c r="BQ151" s="327">
        <v>0</v>
      </c>
      <c r="BR151" s="327">
        <f t="shared" si="128"/>
        <v>0</v>
      </c>
      <c r="BS151" s="327">
        <v>0</v>
      </c>
      <c r="BT151" s="327">
        <v>0</v>
      </c>
      <c r="BU151" s="325">
        <v>0</v>
      </c>
      <c r="BV151" s="327">
        <v>0</v>
      </c>
      <c r="BW151" s="327">
        <f t="shared" si="182"/>
        <v>9.8879999999999999</v>
      </c>
      <c r="BX151" s="327">
        <f t="shared" si="183"/>
        <v>0</v>
      </c>
      <c r="BY151" s="327">
        <f t="shared" si="184"/>
        <v>0</v>
      </c>
      <c r="BZ151" s="327">
        <f t="shared" si="185"/>
        <v>0</v>
      </c>
      <c r="CA151" s="327">
        <f t="shared" si="186"/>
        <v>9.8879999999999999</v>
      </c>
      <c r="CB151" s="327">
        <f t="shared" si="187"/>
        <v>12.288</v>
      </c>
      <c r="CC151" s="327">
        <f t="shared" si="188"/>
        <v>0</v>
      </c>
      <c r="CD151" s="327">
        <f t="shared" si="189"/>
        <v>0</v>
      </c>
      <c r="CE151" s="327">
        <f t="shared" si="190"/>
        <v>0</v>
      </c>
      <c r="CF151" s="327">
        <f t="shared" si="191"/>
        <v>12.288</v>
      </c>
      <c r="CG151" s="327"/>
    </row>
    <row r="152" spans="1:85" s="328" customFormat="1" ht="67.900000000000006" customHeight="1">
      <c r="A152" s="288" t="s">
        <v>565</v>
      </c>
      <c r="B152" s="332" t="s">
        <v>920</v>
      </c>
      <c r="C152" s="325" t="s">
        <v>910</v>
      </c>
      <c r="D152" s="333" t="s">
        <v>762</v>
      </c>
      <c r="E152" s="333">
        <v>2020</v>
      </c>
      <c r="F152" s="333" t="s">
        <v>589</v>
      </c>
      <c r="G152" s="333" t="s">
        <v>589</v>
      </c>
      <c r="H152" s="327" t="s">
        <v>589</v>
      </c>
      <c r="I152" s="327" t="s">
        <v>589</v>
      </c>
      <c r="J152" s="327" t="s">
        <v>589</v>
      </c>
      <c r="K152" s="327" t="s">
        <v>589</v>
      </c>
      <c r="L152" s="327" t="s">
        <v>589</v>
      </c>
      <c r="M152" s="327" t="s">
        <v>589</v>
      </c>
      <c r="N152" s="327">
        <v>0</v>
      </c>
      <c r="O152" s="325">
        <v>0</v>
      </c>
      <c r="P152" s="327">
        <v>0</v>
      </c>
      <c r="Q152" s="325">
        <f>10.24*1.2</f>
        <v>12.288</v>
      </c>
      <c r="R152" s="327">
        <v>0</v>
      </c>
      <c r="S152" s="325">
        <f>10.24*1.2</f>
        <v>12.288</v>
      </c>
      <c r="T152" s="327">
        <v>0</v>
      </c>
      <c r="U152" s="327">
        <v>0</v>
      </c>
      <c r="V152" s="325">
        <f>2*1.2</f>
        <v>2.4</v>
      </c>
      <c r="W152" s="325">
        <v>0</v>
      </c>
      <c r="X152" s="325">
        <v>0</v>
      </c>
      <c r="Y152" s="327">
        <f t="shared" si="181"/>
        <v>9.8879999999999999</v>
      </c>
      <c r="Z152" s="327">
        <v>0</v>
      </c>
      <c r="AA152" s="327">
        <v>0</v>
      </c>
      <c r="AB152" s="325">
        <v>0</v>
      </c>
      <c r="AC152" s="325">
        <f>8.24*1.2</f>
        <v>9.8879999999999999</v>
      </c>
      <c r="AD152" s="327">
        <f t="shared" si="120"/>
        <v>0</v>
      </c>
      <c r="AE152" s="327">
        <v>0</v>
      </c>
      <c r="AF152" s="327">
        <v>0</v>
      </c>
      <c r="AG152" s="325">
        <v>0</v>
      </c>
      <c r="AH152" s="293">
        <v>0</v>
      </c>
      <c r="AI152" s="327">
        <f t="shared" si="154"/>
        <v>0</v>
      </c>
      <c r="AJ152" s="327">
        <v>0</v>
      </c>
      <c r="AK152" s="327">
        <v>0</v>
      </c>
      <c r="AL152" s="325">
        <v>0</v>
      </c>
      <c r="AM152" s="327">
        <v>0</v>
      </c>
      <c r="AN152" s="327">
        <f t="shared" si="122"/>
        <v>0</v>
      </c>
      <c r="AO152" s="327">
        <v>0</v>
      </c>
      <c r="AP152" s="327">
        <v>0</v>
      </c>
      <c r="AQ152" s="325">
        <v>0</v>
      </c>
      <c r="AR152" s="293">
        <v>0</v>
      </c>
      <c r="AS152" s="327">
        <f t="shared" si="155"/>
        <v>0</v>
      </c>
      <c r="AT152" s="327">
        <v>0</v>
      </c>
      <c r="AU152" s="327">
        <v>0</v>
      </c>
      <c r="AV152" s="325">
        <v>0</v>
      </c>
      <c r="AW152" s="327">
        <v>0</v>
      </c>
      <c r="AX152" s="327">
        <f t="shared" si="124"/>
        <v>2.4</v>
      </c>
      <c r="AY152" s="327">
        <v>0</v>
      </c>
      <c r="AZ152" s="327">
        <v>0</v>
      </c>
      <c r="BA152" s="325">
        <v>0</v>
      </c>
      <c r="BB152" s="293">
        <f>2*1.2</f>
        <v>2.4</v>
      </c>
      <c r="BC152" s="327">
        <f t="shared" si="156"/>
        <v>0</v>
      </c>
      <c r="BD152" s="327">
        <v>0</v>
      </c>
      <c r="BE152" s="327">
        <v>0</v>
      </c>
      <c r="BF152" s="325">
        <v>0</v>
      </c>
      <c r="BG152" s="327">
        <v>0</v>
      </c>
      <c r="BH152" s="327">
        <f t="shared" si="126"/>
        <v>9.8879999999999999</v>
      </c>
      <c r="BI152" s="327">
        <v>0</v>
      </c>
      <c r="BJ152" s="327">
        <v>0</v>
      </c>
      <c r="BK152" s="325">
        <v>0</v>
      </c>
      <c r="BL152" s="293">
        <f>8.24*1.2</f>
        <v>9.8879999999999999</v>
      </c>
      <c r="BM152" s="327">
        <f t="shared" si="127"/>
        <v>0</v>
      </c>
      <c r="BN152" s="327">
        <v>0</v>
      </c>
      <c r="BO152" s="327">
        <v>0</v>
      </c>
      <c r="BP152" s="325">
        <v>0</v>
      </c>
      <c r="BQ152" s="327">
        <v>0</v>
      </c>
      <c r="BR152" s="327">
        <f t="shared" si="128"/>
        <v>0</v>
      </c>
      <c r="BS152" s="327">
        <v>0</v>
      </c>
      <c r="BT152" s="327">
        <v>0</v>
      </c>
      <c r="BU152" s="325">
        <v>0</v>
      </c>
      <c r="BV152" s="327">
        <v>0</v>
      </c>
      <c r="BW152" s="327">
        <f t="shared" si="182"/>
        <v>9.8879999999999999</v>
      </c>
      <c r="BX152" s="327">
        <f t="shared" si="183"/>
        <v>0</v>
      </c>
      <c r="BY152" s="327">
        <f t="shared" si="184"/>
        <v>0</v>
      </c>
      <c r="BZ152" s="327">
        <f t="shared" si="185"/>
        <v>0</v>
      </c>
      <c r="CA152" s="327">
        <f t="shared" si="186"/>
        <v>9.8879999999999999</v>
      </c>
      <c r="CB152" s="327">
        <f t="shared" si="187"/>
        <v>12.288</v>
      </c>
      <c r="CC152" s="327">
        <f t="shared" si="188"/>
        <v>0</v>
      </c>
      <c r="CD152" s="327">
        <f t="shared" si="189"/>
        <v>0</v>
      </c>
      <c r="CE152" s="327">
        <f t="shared" si="190"/>
        <v>0</v>
      </c>
      <c r="CF152" s="327">
        <f t="shared" si="191"/>
        <v>12.288</v>
      </c>
      <c r="CG152" s="327"/>
    </row>
    <row r="153" spans="1:85" s="328" customFormat="1" ht="67.900000000000006" customHeight="1">
      <c r="A153" s="288" t="s">
        <v>565</v>
      </c>
      <c r="B153" s="332" t="s">
        <v>963</v>
      </c>
      <c r="C153" s="325" t="s">
        <v>911</v>
      </c>
      <c r="D153" s="333" t="s">
        <v>762</v>
      </c>
      <c r="E153" s="333">
        <v>2020</v>
      </c>
      <c r="F153" s="333" t="s">
        <v>589</v>
      </c>
      <c r="G153" s="333" t="s">
        <v>589</v>
      </c>
      <c r="H153" s="327" t="s">
        <v>589</v>
      </c>
      <c r="I153" s="327" t="s">
        <v>589</v>
      </c>
      <c r="J153" s="327" t="s">
        <v>589</v>
      </c>
      <c r="K153" s="327" t="s">
        <v>589</v>
      </c>
      <c r="L153" s="327" t="s">
        <v>589</v>
      </c>
      <c r="M153" s="327" t="s">
        <v>589</v>
      </c>
      <c r="N153" s="327">
        <v>0</v>
      </c>
      <c r="O153" s="325">
        <v>0</v>
      </c>
      <c r="P153" s="327">
        <v>0</v>
      </c>
      <c r="Q153" s="325">
        <f>11.11*1.2</f>
        <v>13.331999999999999</v>
      </c>
      <c r="R153" s="327">
        <v>0</v>
      </c>
      <c r="S153" s="325">
        <f>11.11*1.2</f>
        <v>13.331999999999999</v>
      </c>
      <c r="T153" s="327">
        <v>0</v>
      </c>
      <c r="U153" s="327">
        <v>0</v>
      </c>
      <c r="V153" s="325">
        <f>1.5*1.2</f>
        <v>1.7999999999999998</v>
      </c>
      <c r="W153" s="325">
        <v>0</v>
      </c>
      <c r="X153" s="325">
        <v>0</v>
      </c>
      <c r="Y153" s="327">
        <f t="shared" si="181"/>
        <v>11.531999999999998</v>
      </c>
      <c r="Z153" s="327">
        <v>0</v>
      </c>
      <c r="AA153" s="327">
        <v>0</v>
      </c>
      <c r="AB153" s="325">
        <v>0</v>
      </c>
      <c r="AC153" s="325">
        <f>9.61*1.2</f>
        <v>11.531999999999998</v>
      </c>
      <c r="AD153" s="327">
        <f t="shared" si="120"/>
        <v>0</v>
      </c>
      <c r="AE153" s="327">
        <v>0</v>
      </c>
      <c r="AF153" s="327">
        <v>0</v>
      </c>
      <c r="AG153" s="325">
        <v>0</v>
      </c>
      <c r="AH153" s="293">
        <v>0</v>
      </c>
      <c r="AI153" s="327">
        <f t="shared" si="154"/>
        <v>0</v>
      </c>
      <c r="AJ153" s="327">
        <v>0</v>
      </c>
      <c r="AK153" s="327">
        <v>0</v>
      </c>
      <c r="AL153" s="325">
        <v>0</v>
      </c>
      <c r="AM153" s="327">
        <v>0</v>
      </c>
      <c r="AN153" s="327">
        <f t="shared" si="122"/>
        <v>0</v>
      </c>
      <c r="AO153" s="327">
        <v>0</v>
      </c>
      <c r="AP153" s="327">
        <v>0</v>
      </c>
      <c r="AQ153" s="325">
        <v>0</v>
      </c>
      <c r="AR153" s="293">
        <v>0</v>
      </c>
      <c r="AS153" s="327">
        <f t="shared" si="155"/>
        <v>0</v>
      </c>
      <c r="AT153" s="327">
        <v>0</v>
      </c>
      <c r="AU153" s="327">
        <v>0</v>
      </c>
      <c r="AV153" s="325">
        <v>0</v>
      </c>
      <c r="AW153" s="327">
        <v>0</v>
      </c>
      <c r="AX153" s="327">
        <f t="shared" si="124"/>
        <v>1.7999999999999998</v>
      </c>
      <c r="AY153" s="327">
        <v>0</v>
      </c>
      <c r="AZ153" s="327">
        <v>0</v>
      </c>
      <c r="BA153" s="325">
        <v>0</v>
      </c>
      <c r="BB153" s="293">
        <f>1.5*1.2</f>
        <v>1.7999999999999998</v>
      </c>
      <c r="BC153" s="327">
        <f t="shared" si="156"/>
        <v>0</v>
      </c>
      <c r="BD153" s="327">
        <v>0</v>
      </c>
      <c r="BE153" s="327">
        <v>0</v>
      </c>
      <c r="BF153" s="325">
        <v>0</v>
      </c>
      <c r="BG153" s="327">
        <v>0</v>
      </c>
      <c r="BH153" s="327">
        <f t="shared" si="126"/>
        <v>11.531999999999998</v>
      </c>
      <c r="BI153" s="327">
        <v>0</v>
      </c>
      <c r="BJ153" s="327">
        <v>0</v>
      </c>
      <c r="BK153" s="325">
        <v>0</v>
      </c>
      <c r="BL153" s="293">
        <f>9.61*1.2</f>
        <v>11.531999999999998</v>
      </c>
      <c r="BM153" s="327">
        <f t="shared" si="127"/>
        <v>0</v>
      </c>
      <c r="BN153" s="327">
        <v>0</v>
      </c>
      <c r="BO153" s="327">
        <v>0</v>
      </c>
      <c r="BP153" s="325">
        <v>0</v>
      </c>
      <c r="BQ153" s="327">
        <v>0</v>
      </c>
      <c r="BR153" s="327">
        <f t="shared" si="128"/>
        <v>0</v>
      </c>
      <c r="BS153" s="327">
        <v>0</v>
      </c>
      <c r="BT153" s="327">
        <v>0</v>
      </c>
      <c r="BU153" s="325">
        <v>0</v>
      </c>
      <c r="BV153" s="327">
        <v>0</v>
      </c>
      <c r="BW153" s="327">
        <f t="shared" si="182"/>
        <v>11.531999999999998</v>
      </c>
      <c r="BX153" s="327">
        <f t="shared" si="183"/>
        <v>0</v>
      </c>
      <c r="BY153" s="327">
        <f t="shared" si="184"/>
        <v>0</v>
      </c>
      <c r="BZ153" s="327">
        <f t="shared" si="185"/>
        <v>0</v>
      </c>
      <c r="CA153" s="327">
        <f t="shared" si="186"/>
        <v>11.531999999999998</v>
      </c>
      <c r="CB153" s="327">
        <f t="shared" si="187"/>
        <v>13.331999999999997</v>
      </c>
      <c r="CC153" s="327">
        <f t="shared" si="188"/>
        <v>0</v>
      </c>
      <c r="CD153" s="327">
        <f t="shared" si="189"/>
        <v>0</v>
      </c>
      <c r="CE153" s="327">
        <f t="shared" si="190"/>
        <v>0</v>
      </c>
      <c r="CF153" s="327">
        <f t="shared" si="191"/>
        <v>13.331999999999997</v>
      </c>
      <c r="CG153" s="327"/>
    </row>
    <row r="154" spans="1:85" s="328" customFormat="1" ht="67.900000000000006" customHeight="1">
      <c r="A154" s="288" t="s">
        <v>565</v>
      </c>
      <c r="B154" s="334" t="s">
        <v>979</v>
      </c>
      <c r="C154" s="325" t="s">
        <v>912</v>
      </c>
      <c r="D154" s="333" t="s">
        <v>762</v>
      </c>
      <c r="E154" s="333">
        <v>2021</v>
      </c>
      <c r="F154" s="333" t="s">
        <v>589</v>
      </c>
      <c r="G154" s="333" t="s">
        <v>589</v>
      </c>
      <c r="H154" s="327" t="s">
        <v>589</v>
      </c>
      <c r="I154" s="327" t="s">
        <v>589</v>
      </c>
      <c r="J154" s="327" t="s">
        <v>589</v>
      </c>
      <c r="K154" s="327" t="s">
        <v>589</v>
      </c>
      <c r="L154" s="327" t="s">
        <v>589</v>
      </c>
      <c r="M154" s="327" t="s">
        <v>589</v>
      </c>
      <c r="N154" s="327">
        <v>0</v>
      </c>
      <c r="O154" s="325">
        <v>0</v>
      </c>
      <c r="P154" s="327">
        <v>0</v>
      </c>
      <c r="Q154" s="327">
        <f>282.447*1.2</f>
        <v>338.93639999999999</v>
      </c>
      <c r="R154" s="327">
        <v>0</v>
      </c>
      <c r="S154" s="327">
        <f>282.447*1.2</f>
        <v>338.93639999999999</v>
      </c>
      <c r="T154" s="327">
        <v>0</v>
      </c>
      <c r="U154" s="327">
        <v>0</v>
      </c>
      <c r="V154" s="325">
        <v>0</v>
      </c>
      <c r="W154" s="325">
        <v>0</v>
      </c>
      <c r="X154" s="325">
        <v>0</v>
      </c>
      <c r="Y154" s="327">
        <f t="shared" si="181"/>
        <v>30</v>
      </c>
      <c r="Z154" s="327">
        <v>0</v>
      </c>
      <c r="AA154" s="327">
        <v>0</v>
      </c>
      <c r="AB154" s="325">
        <v>0</v>
      </c>
      <c r="AC154" s="327">
        <f>25*1.2</f>
        <v>30</v>
      </c>
      <c r="AD154" s="327">
        <f t="shared" si="120"/>
        <v>0</v>
      </c>
      <c r="AE154" s="327">
        <v>0</v>
      </c>
      <c r="AF154" s="327">
        <v>0</v>
      </c>
      <c r="AG154" s="325">
        <v>0</v>
      </c>
      <c r="AH154" s="293">
        <v>0</v>
      </c>
      <c r="AI154" s="327">
        <f t="shared" si="154"/>
        <v>120</v>
      </c>
      <c r="AJ154" s="327">
        <v>0</v>
      </c>
      <c r="AK154" s="327">
        <v>0</v>
      </c>
      <c r="AL154" s="325">
        <v>35.340000000000003</v>
      </c>
      <c r="AM154" s="325">
        <f>100*1.2-35.34</f>
        <v>84.66</v>
      </c>
      <c r="AN154" s="327">
        <f t="shared" si="122"/>
        <v>0</v>
      </c>
      <c r="AO154" s="327">
        <v>0</v>
      </c>
      <c r="AP154" s="327">
        <v>0</v>
      </c>
      <c r="AQ154" s="325">
        <v>0</v>
      </c>
      <c r="AR154" s="293">
        <v>0</v>
      </c>
      <c r="AS154" s="327">
        <f t="shared" si="155"/>
        <v>120</v>
      </c>
      <c r="AT154" s="327">
        <v>0</v>
      </c>
      <c r="AU154" s="327">
        <v>0</v>
      </c>
      <c r="AV154" s="325">
        <v>59.024000000000001</v>
      </c>
      <c r="AW154" s="325">
        <f>100*1.2-59.024</f>
        <v>60.975999999999999</v>
      </c>
      <c r="AX154" s="327">
        <f t="shared" si="124"/>
        <v>2.4</v>
      </c>
      <c r="AY154" s="327">
        <v>0</v>
      </c>
      <c r="AZ154" s="327">
        <v>0</v>
      </c>
      <c r="BA154" s="325">
        <v>0</v>
      </c>
      <c r="BB154" s="293">
        <f>2*1.2</f>
        <v>2.4</v>
      </c>
      <c r="BC154" s="327">
        <f t="shared" si="156"/>
        <v>68.936400000000006</v>
      </c>
      <c r="BD154" s="327">
        <v>0</v>
      </c>
      <c r="BE154" s="327">
        <v>0</v>
      </c>
      <c r="BF154" s="325">
        <v>40</v>
      </c>
      <c r="BG154" s="325">
        <f>57.447*1.2-40</f>
        <v>28.936400000000006</v>
      </c>
      <c r="BH154" s="327">
        <f t="shared" si="126"/>
        <v>150</v>
      </c>
      <c r="BI154" s="327">
        <v>0</v>
      </c>
      <c r="BJ154" s="327">
        <v>0</v>
      </c>
      <c r="BK154" s="325">
        <v>0</v>
      </c>
      <c r="BL154" s="293">
        <f>125*1.2</f>
        <v>150</v>
      </c>
      <c r="BM154" s="327">
        <f t="shared" si="127"/>
        <v>0</v>
      </c>
      <c r="BN154" s="327">
        <v>0</v>
      </c>
      <c r="BO154" s="327">
        <v>0</v>
      </c>
      <c r="BP154" s="325">
        <v>0</v>
      </c>
      <c r="BQ154" s="327">
        <v>0</v>
      </c>
      <c r="BR154" s="327">
        <f t="shared" si="128"/>
        <v>0</v>
      </c>
      <c r="BS154" s="327">
        <v>0</v>
      </c>
      <c r="BT154" s="327">
        <v>0</v>
      </c>
      <c r="BU154" s="325">
        <v>0</v>
      </c>
      <c r="BV154" s="327">
        <v>0</v>
      </c>
      <c r="BW154" s="327">
        <f t="shared" si="182"/>
        <v>338.93640000000005</v>
      </c>
      <c r="BX154" s="327">
        <f t="shared" si="183"/>
        <v>0</v>
      </c>
      <c r="BY154" s="327">
        <f t="shared" si="184"/>
        <v>0</v>
      </c>
      <c r="BZ154" s="327">
        <f t="shared" si="185"/>
        <v>134.364</v>
      </c>
      <c r="CA154" s="327">
        <f t="shared" si="186"/>
        <v>204.57240000000002</v>
      </c>
      <c r="CB154" s="327">
        <f t="shared" si="187"/>
        <v>152.4</v>
      </c>
      <c r="CC154" s="327">
        <f t="shared" si="188"/>
        <v>0</v>
      </c>
      <c r="CD154" s="327">
        <f t="shared" si="189"/>
        <v>0</v>
      </c>
      <c r="CE154" s="327">
        <f t="shared" si="190"/>
        <v>0</v>
      </c>
      <c r="CF154" s="327">
        <f t="shared" si="191"/>
        <v>152.4</v>
      </c>
      <c r="CG154" s="327"/>
    </row>
    <row r="155" spans="1:85" s="328" customFormat="1" ht="67.900000000000006" customHeight="1">
      <c r="A155" s="288" t="s">
        <v>565</v>
      </c>
      <c r="B155" s="332" t="s">
        <v>995</v>
      </c>
      <c r="C155" s="325" t="s">
        <v>913</v>
      </c>
      <c r="D155" s="333" t="s">
        <v>762</v>
      </c>
      <c r="E155" s="333">
        <v>2021</v>
      </c>
      <c r="F155" s="333" t="s">
        <v>589</v>
      </c>
      <c r="G155" s="333" t="s">
        <v>589</v>
      </c>
      <c r="H155" s="327" t="s">
        <v>589</v>
      </c>
      <c r="I155" s="327" t="s">
        <v>589</v>
      </c>
      <c r="J155" s="327" t="s">
        <v>589</v>
      </c>
      <c r="K155" s="327" t="s">
        <v>589</v>
      </c>
      <c r="L155" s="327" t="s">
        <v>589</v>
      </c>
      <c r="M155" s="327" t="s">
        <v>589</v>
      </c>
      <c r="N155" s="327">
        <v>0</v>
      </c>
      <c r="O155" s="325">
        <v>0</v>
      </c>
      <c r="P155" s="327">
        <v>0</v>
      </c>
      <c r="Q155" s="327">
        <f>107.99*1.2</f>
        <v>129.58799999999999</v>
      </c>
      <c r="R155" s="327">
        <v>0</v>
      </c>
      <c r="S155" s="327">
        <f>107.99*1.2</f>
        <v>129.58799999999999</v>
      </c>
      <c r="T155" s="327">
        <v>0</v>
      </c>
      <c r="U155" s="327">
        <v>0</v>
      </c>
      <c r="V155" s="325">
        <v>0</v>
      </c>
      <c r="W155" s="325">
        <v>0</v>
      </c>
      <c r="X155" s="325">
        <v>0</v>
      </c>
      <c r="Y155" s="327">
        <f t="shared" si="181"/>
        <v>11.76</v>
      </c>
      <c r="Z155" s="327">
        <v>0</v>
      </c>
      <c r="AA155" s="327">
        <v>0</v>
      </c>
      <c r="AB155" s="325">
        <v>0</v>
      </c>
      <c r="AC155" s="327">
        <f>9.8*1.2</f>
        <v>11.76</v>
      </c>
      <c r="AD155" s="327">
        <f t="shared" si="120"/>
        <v>0</v>
      </c>
      <c r="AE155" s="327">
        <v>0</v>
      </c>
      <c r="AF155" s="327">
        <v>0</v>
      </c>
      <c r="AG155" s="325">
        <v>0</v>
      </c>
      <c r="AH155" s="293">
        <v>0</v>
      </c>
      <c r="AI155" s="327">
        <f t="shared" ref="AI155:AI165" si="192">SUM(AJ155:AM155)</f>
        <v>57.827999999999996</v>
      </c>
      <c r="AJ155" s="327">
        <v>0</v>
      </c>
      <c r="AK155" s="327">
        <v>0</v>
      </c>
      <c r="AL155" s="325">
        <v>20</v>
      </c>
      <c r="AM155" s="327">
        <f>48.19*1.2-20</f>
        <v>37.827999999999996</v>
      </c>
      <c r="AN155" s="327">
        <f t="shared" si="122"/>
        <v>0</v>
      </c>
      <c r="AO155" s="327">
        <v>0</v>
      </c>
      <c r="AP155" s="327">
        <v>0</v>
      </c>
      <c r="AQ155" s="325">
        <v>0</v>
      </c>
      <c r="AR155" s="293">
        <v>0</v>
      </c>
      <c r="AS155" s="327">
        <f t="shared" ref="AS155:AS163" si="193">SUM(AT155:AW155)</f>
        <v>60</v>
      </c>
      <c r="AT155" s="327">
        <v>0</v>
      </c>
      <c r="AU155" s="327">
        <v>0</v>
      </c>
      <c r="AV155" s="325">
        <v>20</v>
      </c>
      <c r="AW155" s="327">
        <f>50*1.2-20</f>
        <v>40</v>
      </c>
      <c r="AX155" s="327">
        <f t="shared" si="124"/>
        <v>0</v>
      </c>
      <c r="AY155" s="327">
        <v>0</v>
      </c>
      <c r="AZ155" s="327">
        <v>0</v>
      </c>
      <c r="BA155" s="325">
        <v>0</v>
      </c>
      <c r="BB155" s="293">
        <v>0</v>
      </c>
      <c r="BC155" s="327">
        <f t="shared" si="156"/>
        <v>0</v>
      </c>
      <c r="BD155" s="327">
        <v>0</v>
      </c>
      <c r="BE155" s="327">
        <v>0</v>
      </c>
      <c r="BF155" s="325">
        <v>0</v>
      </c>
      <c r="BG155" s="327">
        <v>0</v>
      </c>
      <c r="BH155" s="327">
        <f t="shared" si="126"/>
        <v>11.76</v>
      </c>
      <c r="BI155" s="327">
        <v>0</v>
      </c>
      <c r="BJ155" s="327">
        <v>0</v>
      </c>
      <c r="BK155" s="325">
        <v>0</v>
      </c>
      <c r="BL155" s="293">
        <f>9.8*1.2</f>
        <v>11.76</v>
      </c>
      <c r="BM155" s="327">
        <f t="shared" si="127"/>
        <v>0</v>
      </c>
      <c r="BN155" s="327">
        <v>0</v>
      </c>
      <c r="BO155" s="327">
        <v>0</v>
      </c>
      <c r="BP155" s="325">
        <v>0</v>
      </c>
      <c r="BQ155" s="327">
        <v>0</v>
      </c>
      <c r="BR155" s="327">
        <f t="shared" si="128"/>
        <v>0</v>
      </c>
      <c r="BS155" s="327">
        <v>0</v>
      </c>
      <c r="BT155" s="327">
        <v>0</v>
      </c>
      <c r="BU155" s="325">
        <v>0</v>
      </c>
      <c r="BV155" s="327">
        <v>0</v>
      </c>
      <c r="BW155" s="327">
        <f t="shared" ref="BW155:BW163" si="194">SUM(BX155:CA155)</f>
        <v>129.58799999999999</v>
      </c>
      <c r="BX155" s="327">
        <f t="shared" ref="BX155:BX163" si="195">Z155+AJ155+AT155+BD155+BN155</f>
        <v>0</v>
      </c>
      <c r="BY155" s="327">
        <f t="shared" ref="BY155:BY163" si="196">AA155+AK155+AU155+BE155+BO155</f>
        <v>0</v>
      </c>
      <c r="BZ155" s="327">
        <f t="shared" ref="BZ155:BZ163" si="197">AB155+AL155+AV155+BF155+BP155</f>
        <v>40</v>
      </c>
      <c r="CA155" s="327">
        <f t="shared" ref="CA155:CA163" si="198">AC155+AM155+AW155+BG155+BQ155</f>
        <v>89.587999999999994</v>
      </c>
      <c r="CB155" s="327">
        <f t="shared" ref="CB155:CB163" si="199">SUM(CC155:CF155)</f>
        <v>11.76</v>
      </c>
      <c r="CC155" s="327">
        <f t="shared" ref="CC155:CC163" si="200">AE155+AO155+AY155+BI155+BS155</f>
        <v>0</v>
      </c>
      <c r="CD155" s="327">
        <f t="shared" ref="CD155:CD163" si="201">AF155+AP155+AZ155+BJ155+BT155</f>
        <v>0</v>
      </c>
      <c r="CE155" s="327">
        <f t="shared" ref="CE155:CE163" si="202">AG155+AQ155+BA155+BK155+BU155</f>
        <v>0</v>
      </c>
      <c r="CF155" s="327">
        <f t="shared" ref="CF155:CF163" si="203">AH155+AR155+BB155+BL155+BV155</f>
        <v>11.76</v>
      </c>
      <c r="CG155" s="327"/>
    </row>
    <row r="156" spans="1:85" s="328" customFormat="1" ht="67.900000000000006" customHeight="1">
      <c r="A156" s="288" t="s">
        <v>565</v>
      </c>
      <c r="B156" s="332" t="s">
        <v>996</v>
      </c>
      <c r="C156" s="325" t="s">
        <v>914</v>
      </c>
      <c r="D156" s="333" t="s">
        <v>762</v>
      </c>
      <c r="E156" s="333">
        <v>2021</v>
      </c>
      <c r="F156" s="333" t="s">
        <v>589</v>
      </c>
      <c r="G156" s="333" t="s">
        <v>589</v>
      </c>
      <c r="H156" s="327" t="s">
        <v>589</v>
      </c>
      <c r="I156" s="327" t="s">
        <v>589</v>
      </c>
      <c r="J156" s="327" t="s">
        <v>589</v>
      </c>
      <c r="K156" s="327" t="s">
        <v>589</v>
      </c>
      <c r="L156" s="327" t="s">
        <v>589</v>
      </c>
      <c r="M156" s="327" t="s">
        <v>589</v>
      </c>
      <c r="N156" s="327">
        <v>0</v>
      </c>
      <c r="O156" s="325">
        <v>0</v>
      </c>
      <c r="P156" s="327">
        <v>0</v>
      </c>
      <c r="Q156" s="327">
        <f>7.67*1.2</f>
        <v>9.2039999999999988</v>
      </c>
      <c r="R156" s="327">
        <v>0</v>
      </c>
      <c r="S156" s="327">
        <f>7.67*1.2</f>
        <v>9.2039999999999988</v>
      </c>
      <c r="T156" s="327">
        <v>0</v>
      </c>
      <c r="U156" s="327">
        <v>0</v>
      </c>
      <c r="V156" s="325">
        <v>0</v>
      </c>
      <c r="W156" s="325">
        <v>0</v>
      </c>
      <c r="X156" s="325">
        <v>0</v>
      </c>
      <c r="Y156" s="327">
        <f t="shared" si="181"/>
        <v>0.96</v>
      </c>
      <c r="Z156" s="327">
        <v>0</v>
      </c>
      <c r="AA156" s="327">
        <v>0</v>
      </c>
      <c r="AB156" s="325">
        <v>0</v>
      </c>
      <c r="AC156" s="327">
        <f>0.8*1.2</f>
        <v>0.96</v>
      </c>
      <c r="AD156" s="327">
        <f t="shared" si="120"/>
        <v>0</v>
      </c>
      <c r="AE156" s="327">
        <v>0</v>
      </c>
      <c r="AF156" s="327">
        <v>0</v>
      </c>
      <c r="AG156" s="325">
        <v>0</v>
      </c>
      <c r="AH156" s="293">
        <v>0</v>
      </c>
      <c r="AI156" s="327">
        <f t="shared" si="192"/>
        <v>8.2439999999999998</v>
      </c>
      <c r="AJ156" s="327">
        <v>0</v>
      </c>
      <c r="AK156" s="327">
        <v>0</v>
      </c>
      <c r="AL156" s="325">
        <v>0</v>
      </c>
      <c r="AM156" s="327">
        <f>6.87*1.2</f>
        <v>8.2439999999999998</v>
      </c>
      <c r="AN156" s="327">
        <f t="shared" si="122"/>
        <v>0</v>
      </c>
      <c r="AO156" s="327">
        <v>0</v>
      </c>
      <c r="AP156" s="327">
        <v>0</v>
      </c>
      <c r="AQ156" s="325">
        <v>0</v>
      </c>
      <c r="AR156" s="293">
        <v>0</v>
      </c>
      <c r="AS156" s="327">
        <f t="shared" si="193"/>
        <v>0</v>
      </c>
      <c r="AT156" s="327">
        <v>0</v>
      </c>
      <c r="AU156" s="327">
        <v>0</v>
      </c>
      <c r="AV156" s="325">
        <v>0</v>
      </c>
      <c r="AW156" s="327">
        <v>0</v>
      </c>
      <c r="AX156" s="327">
        <f t="shared" si="124"/>
        <v>0.96</v>
      </c>
      <c r="AY156" s="327">
        <v>0</v>
      </c>
      <c r="AZ156" s="327">
        <v>0</v>
      </c>
      <c r="BA156" s="325">
        <v>0</v>
      </c>
      <c r="BB156" s="293">
        <f>0.8*1.2</f>
        <v>0.96</v>
      </c>
      <c r="BC156" s="327">
        <f t="shared" si="156"/>
        <v>0</v>
      </c>
      <c r="BD156" s="327">
        <v>0</v>
      </c>
      <c r="BE156" s="327">
        <v>0</v>
      </c>
      <c r="BF156" s="325">
        <v>0</v>
      </c>
      <c r="BG156" s="327">
        <v>0</v>
      </c>
      <c r="BH156" s="327">
        <f t="shared" si="126"/>
        <v>8.2439999999999998</v>
      </c>
      <c r="BI156" s="327">
        <v>0</v>
      </c>
      <c r="BJ156" s="327">
        <v>0</v>
      </c>
      <c r="BK156" s="325">
        <v>0</v>
      </c>
      <c r="BL156" s="293">
        <f>6.87*1.2</f>
        <v>8.2439999999999998</v>
      </c>
      <c r="BM156" s="327">
        <f t="shared" si="127"/>
        <v>0</v>
      </c>
      <c r="BN156" s="327">
        <v>0</v>
      </c>
      <c r="BO156" s="327">
        <v>0</v>
      </c>
      <c r="BP156" s="325">
        <v>0</v>
      </c>
      <c r="BQ156" s="327">
        <v>0</v>
      </c>
      <c r="BR156" s="327">
        <f t="shared" si="128"/>
        <v>0</v>
      </c>
      <c r="BS156" s="327">
        <v>0</v>
      </c>
      <c r="BT156" s="327">
        <v>0</v>
      </c>
      <c r="BU156" s="325">
        <v>0</v>
      </c>
      <c r="BV156" s="327">
        <v>0</v>
      </c>
      <c r="BW156" s="327">
        <f t="shared" si="194"/>
        <v>9.2040000000000006</v>
      </c>
      <c r="BX156" s="327">
        <f t="shared" si="195"/>
        <v>0</v>
      </c>
      <c r="BY156" s="327">
        <f t="shared" si="196"/>
        <v>0</v>
      </c>
      <c r="BZ156" s="327">
        <f t="shared" si="197"/>
        <v>0</v>
      </c>
      <c r="CA156" s="327">
        <f t="shared" si="198"/>
        <v>9.2040000000000006</v>
      </c>
      <c r="CB156" s="327">
        <f t="shared" si="199"/>
        <v>9.2040000000000006</v>
      </c>
      <c r="CC156" s="327">
        <f t="shared" si="200"/>
        <v>0</v>
      </c>
      <c r="CD156" s="327">
        <f t="shared" si="201"/>
        <v>0</v>
      </c>
      <c r="CE156" s="327">
        <f t="shared" si="202"/>
        <v>0</v>
      </c>
      <c r="CF156" s="327">
        <f t="shared" si="203"/>
        <v>9.2040000000000006</v>
      </c>
      <c r="CG156" s="327"/>
    </row>
    <row r="157" spans="1:85" s="328" customFormat="1" ht="67.900000000000006" customHeight="1">
      <c r="A157" s="288" t="s">
        <v>565</v>
      </c>
      <c r="B157" s="332" t="s">
        <v>997</v>
      </c>
      <c r="C157" s="325" t="s">
        <v>970</v>
      </c>
      <c r="D157" s="333" t="s">
        <v>762</v>
      </c>
      <c r="E157" s="333">
        <v>2021</v>
      </c>
      <c r="F157" s="333" t="s">
        <v>589</v>
      </c>
      <c r="G157" s="333" t="s">
        <v>589</v>
      </c>
      <c r="H157" s="327" t="s">
        <v>589</v>
      </c>
      <c r="I157" s="327" t="s">
        <v>589</v>
      </c>
      <c r="J157" s="327" t="s">
        <v>589</v>
      </c>
      <c r="K157" s="327" t="s">
        <v>589</v>
      </c>
      <c r="L157" s="327" t="s">
        <v>589</v>
      </c>
      <c r="M157" s="327" t="s">
        <v>589</v>
      </c>
      <c r="N157" s="327">
        <v>0</v>
      </c>
      <c r="O157" s="325">
        <v>0</v>
      </c>
      <c r="P157" s="327">
        <v>0</v>
      </c>
      <c r="Q157" s="327">
        <f>6.72*1.2</f>
        <v>8.0640000000000001</v>
      </c>
      <c r="R157" s="327">
        <v>0</v>
      </c>
      <c r="S157" s="327">
        <f>6.72*1.2</f>
        <v>8.0640000000000001</v>
      </c>
      <c r="T157" s="327">
        <v>0</v>
      </c>
      <c r="U157" s="327">
        <v>0</v>
      </c>
      <c r="V157" s="325">
        <v>0</v>
      </c>
      <c r="W157" s="325">
        <v>0</v>
      </c>
      <c r="X157" s="325">
        <v>0</v>
      </c>
      <c r="Y157" s="327">
        <f t="shared" si="181"/>
        <v>0.84</v>
      </c>
      <c r="Z157" s="327">
        <v>0</v>
      </c>
      <c r="AA157" s="327">
        <v>0</v>
      </c>
      <c r="AB157" s="325">
        <v>0</v>
      </c>
      <c r="AC157" s="327">
        <f>0.7*1.2</f>
        <v>0.84</v>
      </c>
      <c r="AD157" s="327">
        <f t="shared" si="120"/>
        <v>0</v>
      </c>
      <c r="AE157" s="327">
        <v>0</v>
      </c>
      <c r="AF157" s="327">
        <v>0</v>
      </c>
      <c r="AG157" s="325">
        <v>0</v>
      </c>
      <c r="AH157" s="293">
        <v>0</v>
      </c>
      <c r="AI157" s="327">
        <f t="shared" si="192"/>
        <v>7.2179999999999991</v>
      </c>
      <c r="AJ157" s="327">
        <v>0</v>
      </c>
      <c r="AK157" s="327">
        <v>0</v>
      </c>
      <c r="AL157" s="325">
        <v>0</v>
      </c>
      <c r="AM157" s="327">
        <f>6.015*1.2</f>
        <v>7.2179999999999991</v>
      </c>
      <c r="AN157" s="327">
        <f t="shared" si="122"/>
        <v>0</v>
      </c>
      <c r="AO157" s="327">
        <v>0</v>
      </c>
      <c r="AP157" s="327">
        <v>0</v>
      </c>
      <c r="AQ157" s="325">
        <v>0</v>
      </c>
      <c r="AR157" s="293">
        <v>0</v>
      </c>
      <c r="AS157" s="327">
        <f t="shared" si="193"/>
        <v>0</v>
      </c>
      <c r="AT157" s="327">
        <v>0</v>
      </c>
      <c r="AU157" s="327">
        <v>0</v>
      </c>
      <c r="AV157" s="325">
        <v>0</v>
      </c>
      <c r="AW157" s="327">
        <v>0</v>
      </c>
      <c r="AX157" s="327">
        <f t="shared" si="124"/>
        <v>0.84</v>
      </c>
      <c r="AY157" s="327">
        <v>0</v>
      </c>
      <c r="AZ157" s="327">
        <v>0</v>
      </c>
      <c r="BA157" s="325">
        <v>0</v>
      </c>
      <c r="BB157" s="293">
        <f>0.7*1.2</f>
        <v>0.84</v>
      </c>
      <c r="BC157" s="327">
        <f t="shared" si="156"/>
        <v>0</v>
      </c>
      <c r="BD157" s="327">
        <v>0</v>
      </c>
      <c r="BE157" s="327">
        <v>0</v>
      </c>
      <c r="BF157" s="325">
        <v>0</v>
      </c>
      <c r="BG157" s="327">
        <v>0</v>
      </c>
      <c r="BH157" s="327">
        <f t="shared" si="126"/>
        <v>7.2179999999999991</v>
      </c>
      <c r="BI157" s="327">
        <v>0</v>
      </c>
      <c r="BJ157" s="327">
        <v>0</v>
      </c>
      <c r="BK157" s="325">
        <v>0</v>
      </c>
      <c r="BL157" s="293">
        <f>6.015*1.2</f>
        <v>7.2179999999999991</v>
      </c>
      <c r="BM157" s="327">
        <f t="shared" si="127"/>
        <v>0</v>
      </c>
      <c r="BN157" s="327">
        <v>0</v>
      </c>
      <c r="BO157" s="327">
        <v>0</v>
      </c>
      <c r="BP157" s="325">
        <v>0</v>
      </c>
      <c r="BQ157" s="327">
        <v>0</v>
      </c>
      <c r="BR157" s="327">
        <f t="shared" si="128"/>
        <v>0</v>
      </c>
      <c r="BS157" s="327">
        <v>0</v>
      </c>
      <c r="BT157" s="327">
        <v>0</v>
      </c>
      <c r="BU157" s="325">
        <v>0</v>
      </c>
      <c r="BV157" s="327">
        <v>0</v>
      </c>
      <c r="BW157" s="327">
        <f t="shared" si="194"/>
        <v>8.0579999999999998</v>
      </c>
      <c r="BX157" s="327">
        <f t="shared" si="195"/>
        <v>0</v>
      </c>
      <c r="BY157" s="327">
        <f t="shared" si="196"/>
        <v>0</v>
      </c>
      <c r="BZ157" s="327">
        <f t="shared" si="197"/>
        <v>0</v>
      </c>
      <c r="CA157" s="327">
        <f t="shared" si="198"/>
        <v>8.0579999999999998</v>
      </c>
      <c r="CB157" s="327">
        <f t="shared" si="199"/>
        <v>8.0579999999999998</v>
      </c>
      <c r="CC157" s="327">
        <f t="shared" si="200"/>
        <v>0</v>
      </c>
      <c r="CD157" s="327">
        <f t="shared" si="201"/>
        <v>0</v>
      </c>
      <c r="CE157" s="327">
        <f t="shared" si="202"/>
        <v>0</v>
      </c>
      <c r="CF157" s="327">
        <f t="shared" si="203"/>
        <v>8.0579999999999998</v>
      </c>
      <c r="CG157" s="327"/>
    </row>
    <row r="158" spans="1:85" s="328" customFormat="1" ht="67.900000000000006" customHeight="1">
      <c r="A158" s="288" t="s">
        <v>565</v>
      </c>
      <c r="B158" s="332" t="s">
        <v>1000</v>
      </c>
      <c r="C158" s="325" t="s">
        <v>971</v>
      </c>
      <c r="D158" s="333" t="s">
        <v>762</v>
      </c>
      <c r="E158" s="333">
        <v>2021</v>
      </c>
      <c r="F158" s="333" t="s">
        <v>589</v>
      </c>
      <c r="G158" s="333" t="s">
        <v>589</v>
      </c>
      <c r="H158" s="327" t="s">
        <v>589</v>
      </c>
      <c r="I158" s="327" t="s">
        <v>589</v>
      </c>
      <c r="J158" s="327" t="s">
        <v>589</v>
      </c>
      <c r="K158" s="327" t="s">
        <v>589</v>
      </c>
      <c r="L158" s="327" t="s">
        <v>589</v>
      </c>
      <c r="M158" s="327" t="s">
        <v>589</v>
      </c>
      <c r="N158" s="327">
        <v>0</v>
      </c>
      <c r="O158" s="325">
        <v>0</v>
      </c>
      <c r="P158" s="327">
        <v>0</v>
      </c>
      <c r="Q158" s="327">
        <f>3.7*1.2</f>
        <v>4.4400000000000004</v>
      </c>
      <c r="R158" s="327">
        <v>0</v>
      </c>
      <c r="S158" s="327">
        <f>3.7*1.2</f>
        <v>4.4400000000000004</v>
      </c>
      <c r="T158" s="327">
        <v>0</v>
      </c>
      <c r="U158" s="327">
        <v>0</v>
      </c>
      <c r="V158" s="325">
        <v>0</v>
      </c>
      <c r="W158" s="325">
        <v>0</v>
      </c>
      <c r="X158" s="325">
        <v>0</v>
      </c>
      <c r="Y158" s="327">
        <f t="shared" si="181"/>
        <v>0.48</v>
      </c>
      <c r="Z158" s="327">
        <v>0</v>
      </c>
      <c r="AA158" s="327">
        <v>0</v>
      </c>
      <c r="AB158" s="325">
        <v>0</v>
      </c>
      <c r="AC158" s="327">
        <f>0.4*1.2</f>
        <v>0.48</v>
      </c>
      <c r="AD158" s="327">
        <f t="shared" si="120"/>
        <v>0</v>
      </c>
      <c r="AE158" s="327">
        <v>0</v>
      </c>
      <c r="AF158" s="327">
        <v>0</v>
      </c>
      <c r="AG158" s="325">
        <v>0</v>
      </c>
      <c r="AH158" s="293">
        <v>0</v>
      </c>
      <c r="AI158" s="327">
        <f t="shared" si="192"/>
        <v>3.9599999999999995</v>
      </c>
      <c r="AJ158" s="327">
        <v>0</v>
      </c>
      <c r="AK158" s="327">
        <v>0</v>
      </c>
      <c r="AL158" s="325">
        <v>0</v>
      </c>
      <c r="AM158" s="327">
        <f>3.3*1.2</f>
        <v>3.9599999999999995</v>
      </c>
      <c r="AN158" s="327">
        <f t="shared" si="122"/>
        <v>0</v>
      </c>
      <c r="AO158" s="327">
        <v>0</v>
      </c>
      <c r="AP158" s="327">
        <v>0</v>
      </c>
      <c r="AQ158" s="325">
        <v>0</v>
      </c>
      <c r="AR158" s="293">
        <v>0</v>
      </c>
      <c r="AS158" s="327">
        <f t="shared" si="193"/>
        <v>0</v>
      </c>
      <c r="AT158" s="327">
        <v>0</v>
      </c>
      <c r="AU158" s="327">
        <v>0</v>
      </c>
      <c r="AV158" s="325">
        <v>0</v>
      </c>
      <c r="AW158" s="327">
        <v>0</v>
      </c>
      <c r="AX158" s="327">
        <f t="shared" si="124"/>
        <v>0.48</v>
      </c>
      <c r="AY158" s="327">
        <v>0</v>
      </c>
      <c r="AZ158" s="327">
        <v>0</v>
      </c>
      <c r="BA158" s="325">
        <v>0</v>
      </c>
      <c r="BB158" s="293">
        <f>0.4*1.2</f>
        <v>0.48</v>
      </c>
      <c r="BC158" s="327">
        <f t="shared" si="156"/>
        <v>0</v>
      </c>
      <c r="BD158" s="327">
        <v>0</v>
      </c>
      <c r="BE158" s="327">
        <v>0</v>
      </c>
      <c r="BF158" s="325">
        <v>0</v>
      </c>
      <c r="BG158" s="327">
        <v>0</v>
      </c>
      <c r="BH158" s="327">
        <f t="shared" si="126"/>
        <v>3.9599999999999995</v>
      </c>
      <c r="BI158" s="327">
        <v>0</v>
      </c>
      <c r="BJ158" s="327">
        <v>0</v>
      </c>
      <c r="BK158" s="325">
        <v>0</v>
      </c>
      <c r="BL158" s="293">
        <f>3.3*1.2</f>
        <v>3.9599999999999995</v>
      </c>
      <c r="BM158" s="327">
        <f t="shared" si="127"/>
        <v>0</v>
      </c>
      <c r="BN158" s="327">
        <v>0</v>
      </c>
      <c r="BO158" s="327">
        <v>0</v>
      </c>
      <c r="BP158" s="325">
        <v>0</v>
      </c>
      <c r="BQ158" s="327">
        <v>0</v>
      </c>
      <c r="BR158" s="327">
        <f t="shared" si="128"/>
        <v>0</v>
      </c>
      <c r="BS158" s="327">
        <v>0</v>
      </c>
      <c r="BT158" s="327">
        <v>0</v>
      </c>
      <c r="BU158" s="325">
        <v>0</v>
      </c>
      <c r="BV158" s="327">
        <v>0</v>
      </c>
      <c r="BW158" s="327">
        <f t="shared" si="194"/>
        <v>4.4399999999999995</v>
      </c>
      <c r="BX158" s="327">
        <f t="shared" si="195"/>
        <v>0</v>
      </c>
      <c r="BY158" s="327">
        <f t="shared" si="196"/>
        <v>0</v>
      </c>
      <c r="BZ158" s="327">
        <f t="shared" si="197"/>
        <v>0</v>
      </c>
      <c r="CA158" s="327">
        <f t="shared" si="198"/>
        <v>4.4399999999999995</v>
      </c>
      <c r="CB158" s="327">
        <f t="shared" si="199"/>
        <v>4.4399999999999995</v>
      </c>
      <c r="CC158" s="327">
        <f t="shared" si="200"/>
        <v>0</v>
      </c>
      <c r="CD158" s="327">
        <f t="shared" si="201"/>
        <v>0</v>
      </c>
      <c r="CE158" s="327">
        <f t="shared" si="202"/>
        <v>0</v>
      </c>
      <c r="CF158" s="327">
        <f t="shared" si="203"/>
        <v>4.4399999999999995</v>
      </c>
      <c r="CG158" s="327"/>
    </row>
    <row r="159" spans="1:85" s="328" customFormat="1" ht="67.900000000000006" customHeight="1">
      <c r="A159" s="288" t="s">
        <v>565</v>
      </c>
      <c r="B159" s="332" t="s">
        <v>1001</v>
      </c>
      <c r="C159" s="325" t="s">
        <v>972</v>
      </c>
      <c r="D159" s="333" t="s">
        <v>762</v>
      </c>
      <c r="E159" s="333">
        <v>2021</v>
      </c>
      <c r="F159" s="333" t="s">
        <v>589</v>
      </c>
      <c r="G159" s="333" t="s">
        <v>589</v>
      </c>
      <c r="H159" s="327" t="s">
        <v>589</v>
      </c>
      <c r="I159" s="327" t="s">
        <v>589</v>
      </c>
      <c r="J159" s="327" t="s">
        <v>589</v>
      </c>
      <c r="K159" s="327" t="s">
        <v>589</v>
      </c>
      <c r="L159" s="327" t="s">
        <v>589</v>
      </c>
      <c r="M159" s="327" t="s">
        <v>589</v>
      </c>
      <c r="N159" s="327">
        <v>0</v>
      </c>
      <c r="O159" s="325">
        <v>0</v>
      </c>
      <c r="P159" s="327">
        <v>0</v>
      </c>
      <c r="Q159" s="327">
        <f>152*1.2</f>
        <v>182.4</v>
      </c>
      <c r="R159" s="327">
        <v>0</v>
      </c>
      <c r="S159" s="327">
        <f>152*1.2</f>
        <v>182.4</v>
      </c>
      <c r="T159" s="327">
        <v>0</v>
      </c>
      <c r="U159" s="327">
        <v>0</v>
      </c>
      <c r="V159" s="325">
        <v>0</v>
      </c>
      <c r="W159" s="325">
        <v>0</v>
      </c>
      <c r="X159" s="325">
        <v>0</v>
      </c>
      <c r="Y159" s="327">
        <f t="shared" si="181"/>
        <v>16.8</v>
      </c>
      <c r="Z159" s="327">
        <v>0</v>
      </c>
      <c r="AA159" s="327">
        <v>0</v>
      </c>
      <c r="AB159" s="325">
        <v>0</v>
      </c>
      <c r="AC159" s="327">
        <f>14*1.2</f>
        <v>16.8</v>
      </c>
      <c r="AD159" s="327">
        <f t="shared" si="120"/>
        <v>0</v>
      </c>
      <c r="AE159" s="327">
        <v>0</v>
      </c>
      <c r="AF159" s="327">
        <v>0</v>
      </c>
      <c r="AG159" s="325">
        <v>0</v>
      </c>
      <c r="AH159" s="293">
        <v>0</v>
      </c>
      <c r="AI159" s="327">
        <f t="shared" si="192"/>
        <v>109.2</v>
      </c>
      <c r="AJ159" s="327">
        <v>0</v>
      </c>
      <c r="AK159" s="327">
        <v>0</v>
      </c>
      <c r="AL159" s="325">
        <v>50</v>
      </c>
      <c r="AM159" s="327">
        <f>91*1.2-50</f>
        <v>59.2</v>
      </c>
      <c r="AN159" s="327">
        <f t="shared" si="122"/>
        <v>0</v>
      </c>
      <c r="AO159" s="327">
        <v>0</v>
      </c>
      <c r="AP159" s="327">
        <v>0</v>
      </c>
      <c r="AQ159" s="325">
        <v>0</v>
      </c>
      <c r="AR159" s="293">
        <v>0</v>
      </c>
      <c r="AS159" s="327">
        <f t="shared" si="193"/>
        <v>56.4</v>
      </c>
      <c r="AT159" s="327">
        <v>0</v>
      </c>
      <c r="AU159" s="327">
        <v>0</v>
      </c>
      <c r="AV159" s="325">
        <v>30</v>
      </c>
      <c r="AW159" s="327">
        <f>47*1.2-30</f>
        <v>26.4</v>
      </c>
      <c r="AX159" s="327">
        <f t="shared" si="124"/>
        <v>0</v>
      </c>
      <c r="AY159" s="327">
        <v>0</v>
      </c>
      <c r="AZ159" s="327">
        <v>0</v>
      </c>
      <c r="BA159" s="325">
        <v>0</v>
      </c>
      <c r="BB159" s="293">
        <v>0</v>
      </c>
      <c r="BC159" s="327">
        <f t="shared" si="156"/>
        <v>0</v>
      </c>
      <c r="BD159" s="327">
        <v>0</v>
      </c>
      <c r="BE159" s="327">
        <v>0</v>
      </c>
      <c r="BF159" s="325">
        <v>0</v>
      </c>
      <c r="BG159" s="327">
        <v>0</v>
      </c>
      <c r="BH159" s="327">
        <f t="shared" si="126"/>
        <v>15.6</v>
      </c>
      <c r="BI159" s="327">
        <v>0</v>
      </c>
      <c r="BJ159" s="327">
        <v>0</v>
      </c>
      <c r="BK159" s="325">
        <v>0</v>
      </c>
      <c r="BL159" s="293">
        <f>13*1.2</f>
        <v>15.6</v>
      </c>
      <c r="BM159" s="327">
        <f t="shared" si="127"/>
        <v>0</v>
      </c>
      <c r="BN159" s="327">
        <v>0</v>
      </c>
      <c r="BO159" s="327">
        <v>0</v>
      </c>
      <c r="BP159" s="325">
        <v>0</v>
      </c>
      <c r="BQ159" s="327">
        <v>0</v>
      </c>
      <c r="BR159" s="327">
        <f t="shared" si="128"/>
        <v>0</v>
      </c>
      <c r="BS159" s="327">
        <v>0</v>
      </c>
      <c r="BT159" s="327">
        <v>0</v>
      </c>
      <c r="BU159" s="325">
        <v>0</v>
      </c>
      <c r="BV159" s="327">
        <v>0</v>
      </c>
      <c r="BW159" s="327">
        <f t="shared" si="194"/>
        <v>182.4</v>
      </c>
      <c r="BX159" s="327">
        <f t="shared" si="195"/>
        <v>0</v>
      </c>
      <c r="BY159" s="327">
        <f t="shared" si="196"/>
        <v>0</v>
      </c>
      <c r="BZ159" s="327">
        <f t="shared" si="197"/>
        <v>80</v>
      </c>
      <c r="CA159" s="327">
        <f t="shared" si="198"/>
        <v>102.4</v>
      </c>
      <c r="CB159" s="327">
        <f t="shared" si="199"/>
        <v>15.6</v>
      </c>
      <c r="CC159" s="327">
        <f t="shared" si="200"/>
        <v>0</v>
      </c>
      <c r="CD159" s="327">
        <f t="shared" si="201"/>
        <v>0</v>
      </c>
      <c r="CE159" s="327">
        <f t="shared" si="202"/>
        <v>0</v>
      </c>
      <c r="CF159" s="327">
        <f t="shared" si="203"/>
        <v>15.6</v>
      </c>
      <c r="CG159" s="327"/>
    </row>
    <row r="160" spans="1:85" s="328" customFormat="1" ht="67.900000000000006" customHeight="1">
      <c r="A160" s="288" t="s">
        <v>565</v>
      </c>
      <c r="B160" s="332" t="s">
        <v>1002</v>
      </c>
      <c r="C160" s="325" t="s">
        <v>973</v>
      </c>
      <c r="D160" s="333" t="s">
        <v>762</v>
      </c>
      <c r="E160" s="333">
        <v>2021</v>
      </c>
      <c r="F160" s="333" t="s">
        <v>589</v>
      </c>
      <c r="G160" s="333" t="s">
        <v>589</v>
      </c>
      <c r="H160" s="327" t="s">
        <v>589</v>
      </c>
      <c r="I160" s="327" t="s">
        <v>589</v>
      </c>
      <c r="J160" s="327" t="s">
        <v>589</v>
      </c>
      <c r="K160" s="327" t="s">
        <v>589</v>
      </c>
      <c r="L160" s="327" t="s">
        <v>589</v>
      </c>
      <c r="M160" s="327" t="s">
        <v>589</v>
      </c>
      <c r="N160" s="327">
        <v>0</v>
      </c>
      <c r="O160" s="325">
        <v>0</v>
      </c>
      <c r="P160" s="327">
        <v>0</v>
      </c>
      <c r="Q160" s="327">
        <f>183.1*1.2</f>
        <v>219.72</v>
      </c>
      <c r="R160" s="327">
        <v>0</v>
      </c>
      <c r="S160" s="327">
        <f>183.1*1.2</f>
        <v>219.72</v>
      </c>
      <c r="T160" s="327">
        <v>0</v>
      </c>
      <c r="U160" s="327">
        <v>0</v>
      </c>
      <c r="V160" s="325">
        <v>0</v>
      </c>
      <c r="W160" s="325">
        <v>0</v>
      </c>
      <c r="X160" s="325">
        <v>0</v>
      </c>
      <c r="Y160" s="327">
        <f t="shared" si="181"/>
        <v>21.84</v>
      </c>
      <c r="Z160" s="327">
        <v>0</v>
      </c>
      <c r="AA160" s="327">
        <v>0</v>
      </c>
      <c r="AB160" s="325">
        <v>0</v>
      </c>
      <c r="AC160" s="327">
        <f>18.2*1.2</f>
        <v>21.84</v>
      </c>
      <c r="AD160" s="327">
        <f t="shared" si="120"/>
        <v>0</v>
      </c>
      <c r="AE160" s="327">
        <v>0</v>
      </c>
      <c r="AF160" s="327">
        <v>0</v>
      </c>
      <c r="AG160" s="325">
        <v>0</v>
      </c>
      <c r="AH160" s="293">
        <v>0</v>
      </c>
      <c r="AI160" s="327">
        <f t="shared" si="192"/>
        <v>68.16</v>
      </c>
      <c r="AJ160" s="327">
        <v>0</v>
      </c>
      <c r="AK160" s="327">
        <v>0</v>
      </c>
      <c r="AL160" s="325">
        <v>15</v>
      </c>
      <c r="AM160" s="327">
        <f>56.8*1.2-15</f>
        <v>53.16</v>
      </c>
      <c r="AN160" s="327">
        <f t="shared" si="122"/>
        <v>0</v>
      </c>
      <c r="AO160" s="327">
        <v>0</v>
      </c>
      <c r="AP160" s="327">
        <v>0</v>
      </c>
      <c r="AQ160" s="325">
        <v>0</v>
      </c>
      <c r="AR160" s="293">
        <v>0</v>
      </c>
      <c r="AS160" s="327">
        <f t="shared" si="193"/>
        <v>60</v>
      </c>
      <c r="AT160" s="327">
        <v>0</v>
      </c>
      <c r="AU160" s="327">
        <v>0</v>
      </c>
      <c r="AV160" s="325">
        <v>20</v>
      </c>
      <c r="AW160" s="327">
        <f>50*1.2-20</f>
        <v>40</v>
      </c>
      <c r="AX160" s="327">
        <f t="shared" si="124"/>
        <v>0</v>
      </c>
      <c r="AY160" s="327">
        <v>0</v>
      </c>
      <c r="AZ160" s="327">
        <v>0</v>
      </c>
      <c r="BA160" s="325">
        <v>0</v>
      </c>
      <c r="BB160" s="293">
        <v>0</v>
      </c>
      <c r="BC160" s="327">
        <f t="shared" si="156"/>
        <v>69.72</v>
      </c>
      <c r="BD160" s="327">
        <v>0</v>
      </c>
      <c r="BE160" s="327">
        <v>0</v>
      </c>
      <c r="BF160" s="325">
        <v>40</v>
      </c>
      <c r="BG160" s="327">
        <f>58.1*1.2-40</f>
        <v>29.72</v>
      </c>
      <c r="BH160" s="327">
        <f t="shared" si="126"/>
        <v>0</v>
      </c>
      <c r="BI160" s="327">
        <v>0</v>
      </c>
      <c r="BJ160" s="327">
        <v>0</v>
      </c>
      <c r="BK160" s="325">
        <v>0</v>
      </c>
      <c r="BL160" s="293">
        <v>0</v>
      </c>
      <c r="BM160" s="327">
        <f t="shared" si="127"/>
        <v>0</v>
      </c>
      <c r="BN160" s="327">
        <v>0</v>
      </c>
      <c r="BO160" s="327">
        <v>0</v>
      </c>
      <c r="BP160" s="325">
        <v>0</v>
      </c>
      <c r="BQ160" s="327">
        <v>0</v>
      </c>
      <c r="BR160" s="327">
        <f t="shared" si="128"/>
        <v>0</v>
      </c>
      <c r="BS160" s="327">
        <v>0</v>
      </c>
      <c r="BT160" s="327">
        <v>0</v>
      </c>
      <c r="BU160" s="325">
        <v>0</v>
      </c>
      <c r="BV160" s="327">
        <v>0</v>
      </c>
      <c r="BW160" s="327">
        <f t="shared" si="194"/>
        <v>219.72</v>
      </c>
      <c r="BX160" s="327">
        <f t="shared" si="195"/>
        <v>0</v>
      </c>
      <c r="BY160" s="327">
        <f t="shared" si="196"/>
        <v>0</v>
      </c>
      <c r="BZ160" s="327">
        <f t="shared" si="197"/>
        <v>75</v>
      </c>
      <c r="CA160" s="327">
        <f t="shared" si="198"/>
        <v>144.72</v>
      </c>
      <c r="CB160" s="327">
        <f t="shared" si="199"/>
        <v>0</v>
      </c>
      <c r="CC160" s="327">
        <f t="shared" si="200"/>
        <v>0</v>
      </c>
      <c r="CD160" s="327">
        <f t="shared" si="201"/>
        <v>0</v>
      </c>
      <c r="CE160" s="327">
        <f t="shared" si="202"/>
        <v>0</v>
      </c>
      <c r="CF160" s="327">
        <f t="shared" si="203"/>
        <v>0</v>
      </c>
      <c r="CG160" s="327"/>
    </row>
    <row r="161" spans="1:85" s="328" customFormat="1" ht="67.900000000000006" customHeight="1">
      <c r="A161" s="288" t="s">
        <v>565</v>
      </c>
      <c r="B161" s="332" t="s">
        <v>1003</v>
      </c>
      <c r="C161" s="325" t="s">
        <v>974</v>
      </c>
      <c r="D161" s="333" t="s">
        <v>762</v>
      </c>
      <c r="E161" s="333">
        <v>2022</v>
      </c>
      <c r="F161" s="333" t="s">
        <v>589</v>
      </c>
      <c r="G161" s="333" t="s">
        <v>589</v>
      </c>
      <c r="H161" s="327" t="s">
        <v>589</v>
      </c>
      <c r="I161" s="327" t="s">
        <v>589</v>
      </c>
      <c r="J161" s="327" t="s">
        <v>589</v>
      </c>
      <c r="K161" s="327" t="s">
        <v>589</v>
      </c>
      <c r="L161" s="327" t="s">
        <v>589</v>
      </c>
      <c r="M161" s="327" t="s">
        <v>589</v>
      </c>
      <c r="N161" s="327">
        <v>0</v>
      </c>
      <c r="O161" s="325">
        <v>0</v>
      </c>
      <c r="P161" s="327">
        <v>0</v>
      </c>
      <c r="Q161" s="327">
        <f>154.8*1.2</f>
        <v>185.76000000000002</v>
      </c>
      <c r="R161" s="327">
        <v>0</v>
      </c>
      <c r="S161" s="327">
        <f>154.8*1.2</f>
        <v>185.76000000000002</v>
      </c>
      <c r="T161" s="327">
        <v>0</v>
      </c>
      <c r="U161" s="327">
        <v>0</v>
      </c>
      <c r="V161" s="325">
        <v>0</v>
      </c>
      <c r="W161" s="325">
        <v>0</v>
      </c>
      <c r="X161" s="325">
        <v>0</v>
      </c>
      <c r="Y161" s="327">
        <f t="shared" si="181"/>
        <v>0</v>
      </c>
      <c r="Z161" s="327">
        <v>0</v>
      </c>
      <c r="AA161" s="327">
        <v>0</v>
      </c>
      <c r="AB161" s="325">
        <v>0</v>
      </c>
      <c r="AC161" s="327">
        <v>0</v>
      </c>
      <c r="AD161" s="327">
        <f t="shared" si="120"/>
        <v>0</v>
      </c>
      <c r="AE161" s="327">
        <v>0</v>
      </c>
      <c r="AF161" s="327">
        <v>0</v>
      </c>
      <c r="AG161" s="325">
        <v>0</v>
      </c>
      <c r="AH161" s="293">
        <v>0</v>
      </c>
      <c r="AI161" s="327">
        <f t="shared" si="192"/>
        <v>18.36</v>
      </c>
      <c r="AJ161" s="327">
        <v>0</v>
      </c>
      <c r="AK161" s="327">
        <v>0</v>
      </c>
      <c r="AL161" s="325">
        <v>0</v>
      </c>
      <c r="AM161" s="327">
        <f>15.3*1.2</f>
        <v>18.36</v>
      </c>
      <c r="AN161" s="327">
        <f t="shared" si="122"/>
        <v>0</v>
      </c>
      <c r="AO161" s="327">
        <v>0</v>
      </c>
      <c r="AP161" s="327">
        <v>0</v>
      </c>
      <c r="AQ161" s="325">
        <v>0</v>
      </c>
      <c r="AR161" s="293">
        <v>0</v>
      </c>
      <c r="AS161" s="327">
        <f t="shared" si="193"/>
        <v>80.64</v>
      </c>
      <c r="AT161" s="327">
        <v>0</v>
      </c>
      <c r="AU161" s="327">
        <v>0</v>
      </c>
      <c r="AV161" s="325">
        <v>19.47</v>
      </c>
      <c r="AW161" s="327">
        <f>67.2*1.2-19.47</f>
        <v>61.17</v>
      </c>
      <c r="AX161" s="327">
        <f t="shared" si="124"/>
        <v>0</v>
      </c>
      <c r="AY161" s="327">
        <v>0</v>
      </c>
      <c r="AZ161" s="327">
        <v>0</v>
      </c>
      <c r="BA161" s="325">
        <v>0</v>
      </c>
      <c r="BB161" s="293">
        <v>0</v>
      </c>
      <c r="BC161" s="327">
        <f t="shared" si="156"/>
        <v>86.759999999999991</v>
      </c>
      <c r="BD161" s="327">
        <v>0</v>
      </c>
      <c r="BE161" s="327">
        <v>0</v>
      </c>
      <c r="BF161" s="325">
        <v>40</v>
      </c>
      <c r="BG161" s="327">
        <f>72.3*1.2-40</f>
        <v>46.759999999999991</v>
      </c>
      <c r="BH161" s="327">
        <f t="shared" si="126"/>
        <v>0</v>
      </c>
      <c r="BI161" s="327">
        <v>0</v>
      </c>
      <c r="BJ161" s="327">
        <v>0</v>
      </c>
      <c r="BK161" s="325">
        <v>0</v>
      </c>
      <c r="BL161" s="293">
        <v>0</v>
      </c>
      <c r="BM161" s="327">
        <f t="shared" si="127"/>
        <v>0</v>
      </c>
      <c r="BN161" s="327">
        <v>0</v>
      </c>
      <c r="BO161" s="327">
        <v>0</v>
      </c>
      <c r="BP161" s="325">
        <v>0</v>
      </c>
      <c r="BQ161" s="327">
        <v>0</v>
      </c>
      <c r="BR161" s="327">
        <f t="shared" si="128"/>
        <v>0</v>
      </c>
      <c r="BS161" s="327">
        <v>0</v>
      </c>
      <c r="BT161" s="327">
        <v>0</v>
      </c>
      <c r="BU161" s="325">
        <v>0</v>
      </c>
      <c r="BV161" s="327">
        <v>0</v>
      </c>
      <c r="BW161" s="327">
        <f t="shared" si="194"/>
        <v>185.76</v>
      </c>
      <c r="BX161" s="327">
        <f t="shared" si="195"/>
        <v>0</v>
      </c>
      <c r="BY161" s="327">
        <f t="shared" si="196"/>
        <v>0</v>
      </c>
      <c r="BZ161" s="327">
        <f t="shared" si="197"/>
        <v>59.47</v>
      </c>
      <c r="CA161" s="327">
        <f t="shared" si="198"/>
        <v>126.28999999999999</v>
      </c>
      <c r="CB161" s="327">
        <f t="shared" si="199"/>
        <v>0</v>
      </c>
      <c r="CC161" s="327">
        <f t="shared" si="200"/>
        <v>0</v>
      </c>
      <c r="CD161" s="327">
        <f t="shared" si="201"/>
        <v>0</v>
      </c>
      <c r="CE161" s="327">
        <f t="shared" si="202"/>
        <v>0</v>
      </c>
      <c r="CF161" s="327">
        <f t="shared" si="203"/>
        <v>0</v>
      </c>
      <c r="CG161" s="327"/>
    </row>
    <row r="162" spans="1:85" s="328" customFormat="1" ht="67.900000000000006" customHeight="1">
      <c r="A162" s="288" t="s">
        <v>565</v>
      </c>
      <c r="B162" s="332" t="s">
        <v>1004</v>
      </c>
      <c r="C162" s="325" t="s">
        <v>975</v>
      </c>
      <c r="D162" s="333" t="s">
        <v>762</v>
      </c>
      <c r="E162" s="333">
        <v>2021</v>
      </c>
      <c r="F162" s="333" t="s">
        <v>589</v>
      </c>
      <c r="G162" s="333" t="s">
        <v>589</v>
      </c>
      <c r="H162" s="327" t="s">
        <v>589</v>
      </c>
      <c r="I162" s="327" t="s">
        <v>589</v>
      </c>
      <c r="J162" s="327" t="s">
        <v>589</v>
      </c>
      <c r="K162" s="327" t="s">
        <v>589</v>
      </c>
      <c r="L162" s="327" t="s">
        <v>589</v>
      </c>
      <c r="M162" s="327" t="s">
        <v>589</v>
      </c>
      <c r="N162" s="327">
        <v>0</v>
      </c>
      <c r="O162" s="325">
        <v>0</v>
      </c>
      <c r="P162" s="327">
        <v>0</v>
      </c>
      <c r="Q162" s="327">
        <f>8.1*1.2</f>
        <v>9.7199999999999989</v>
      </c>
      <c r="R162" s="327">
        <v>0</v>
      </c>
      <c r="S162" s="327">
        <f>8.1*1.2</f>
        <v>9.7199999999999989</v>
      </c>
      <c r="T162" s="327">
        <v>0</v>
      </c>
      <c r="U162" s="327">
        <v>0</v>
      </c>
      <c r="V162" s="325">
        <v>0</v>
      </c>
      <c r="W162" s="325">
        <v>0</v>
      </c>
      <c r="X162" s="325">
        <v>0</v>
      </c>
      <c r="Y162" s="327">
        <f t="shared" si="181"/>
        <v>1.44</v>
      </c>
      <c r="Z162" s="327">
        <v>0</v>
      </c>
      <c r="AA162" s="327">
        <v>0</v>
      </c>
      <c r="AB162" s="325">
        <v>0</v>
      </c>
      <c r="AC162" s="327">
        <f>1.2*1.2</f>
        <v>1.44</v>
      </c>
      <c r="AD162" s="327">
        <f t="shared" si="120"/>
        <v>0</v>
      </c>
      <c r="AE162" s="327">
        <v>0</v>
      </c>
      <c r="AF162" s="327">
        <v>0</v>
      </c>
      <c r="AG162" s="325">
        <v>0</v>
      </c>
      <c r="AH162" s="293">
        <v>0</v>
      </c>
      <c r="AI162" s="327">
        <f t="shared" si="192"/>
        <v>8.2799999999999994</v>
      </c>
      <c r="AJ162" s="327">
        <v>0</v>
      </c>
      <c r="AK162" s="327">
        <v>0</v>
      </c>
      <c r="AL162" s="325">
        <v>0</v>
      </c>
      <c r="AM162" s="327">
        <f>6.9*1.2</f>
        <v>8.2799999999999994</v>
      </c>
      <c r="AN162" s="327">
        <f t="shared" si="122"/>
        <v>0</v>
      </c>
      <c r="AO162" s="327">
        <v>0</v>
      </c>
      <c r="AP162" s="327">
        <v>0</v>
      </c>
      <c r="AQ162" s="325">
        <v>0</v>
      </c>
      <c r="AR162" s="293">
        <v>0</v>
      </c>
      <c r="AS162" s="327">
        <f t="shared" si="193"/>
        <v>0</v>
      </c>
      <c r="AT162" s="327">
        <v>0</v>
      </c>
      <c r="AU162" s="327">
        <v>0</v>
      </c>
      <c r="AV162" s="325">
        <v>0</v>
      </c>
      <c r="AW162" s="327">
        <v>0</v>
      </c>
      <c r="AX162" s="327">
        <f t="shared" si="124"/>
        <v>1.44</v>
      </c>
      <c r="AY162" s="327">
        <v>0</v>
      </c>
      <c r="AZ162" s="327">
        <v>0</v>
      </c>
      <c r="BA162" s="325">
        <v>0</v>
      </c>
      <c r="BB162" s="293">
        <f>1.2*1.2</f>
        <v>1.44</v>
      </c>
      <c r="BC162" s="327">
        <f t="shared" si="156"/>
        <v>0</v>
      </c>
      <c r="BD162" s="327">
        <v>0</v>
      </c>
      <c r="BE162" s="327">
        <v>0</v>
      </c>
      <c r="BF162" s="325">
        <v>0</v>
      </c>
      <c r="BG162" s="327">
        <v>0</v>
      </c>
      <c r="BH162" s="327">
        <f t="shared" si="126"/>
        <v>8.2799999999999994</v>
      </c>
      <c r="BI162" s="327">
        <v>0</v>
      </c>
      <c r="BJ162" s="327">
        <v>0</v>
      </c>
      <c r="BK162" s="325">
        <v>0</v>
      </c>
      <c r="BL162" s="293">
        <f>6.9*1.2</f>
        <v>8.2799999999999994</v>
      </c>
      <c r="BM162" s="327">
        <f t="shared" si="127"/>
        <v>0</v>
      </c>
      <c r="BN162" s="327">
        <v>0</v>
      </c>
      <c r="BO162" s="327">
        <v>0</v>
      </c>
      <c r="BP162" s="325">
        <v>0</v>
      </c>
      <c r="BQ162" s="327">
        <v>0</v>
      </c>
      <c r="BR162" s="327">
        <f t="shared" si="128"/>
        <v>0</v>
      </c>
      <c r="BS162" s="327">
        <v>0</v>
      </c>
      <c r="BT162" s="327">
        <v>0</v>
      </c>
      <c r="BU162" s="325">
        <v>0</v>
      </c>
      <c r="BV162" s="327">
        <v>0</v>
      </c>
      <c r="BW162" s="327">
        <f t="shared" si="194"/>
        <v>9.7199999999999989</v>
      </c>
      <c r="BX162" s="327">
        <f t="shared" si="195"/>
        <v>0</v>
      </c>
      <c r="BY162" s="327">
        <f t="shared" si="196"/>
        <v>0</v>
      </c>
      <c r="BZ162" s="327">
        <f t="shared" si="197"/>
        <v>0</v>
      </c>
      <c r="CA162" s="327">
        <f t="shared" si="198"/>
        <v>9.7199999999999989</v>
      </c>
      <c r="CB162" s="327">
        <f t="shared" si="199"/>
        <v>9.7199999999999989</v>
      </c>
      <c r="CC162" s="327">
        <f t="shared" si="200"/>
        <v>0</v>
      </c>
      <c r="CD162" s="327">
        <f t="shared" si="201"/>
        <v>0</v>
      </c>
      <c r="CE162" s="327">
        <f t="shared" si="202"/>
        <v>0</v>
      </c>
      <c r="CF162" s="327">
        <f t="shared" si="203"/>
        <v>9.7199999999999989</v>
      </c>
      <c r="CG162" s="327"/>
    </row>
    <row r="163" spans="1:85" s="328" customFormat="1" ht="67.900000000000006" customHeight="1">
      <c r="A163" s="288" t="s">
        <v>565</v>
      </c>
      <c r="B163" s="332" t="s">
        <v>1005</v>
      </c>
      <c r="C163" s="325" t="s">
        <v>976</v>
      </c>
      <c r="D163" s="333" t="s">
        <v>762</v>
      </c>
      <c r="E163" s="333">
        <v>2023</v>
      </c>
      <c r="F163" s="333" t="s">
        <v>589</v>
      </c>
      <c r="G163" s="333" t="s">
        <v>589</v>
      </c>
      <c r="H163" s="327" t="s">
        <v>589</v>
      </c>
      <c r="I163" s="327" t="s">
        <v>589</v>
      </c>
      <c r="J163" s="327" t="s">
        <v>589</v>
      </c>
      <c r="K163" s="327" t="s">
        <v>589</v>
      </c>
      <c r="L163" s="327" t="s">
        <v>589</v>
      </c>
      <c r="M163" s="327" t="s">
        <v>589</v>
      </c>
      <c r="N163" s="327">
        <v>0</v>
      </c>
      <c r="O163" s="325">
        <v>0</v>
      </c>
      <c r="P163" s="327">
        <v>0</v>
      </c>
      <c r="Q163" s="327">
        <f>66.7*1.2</f>
        <v>80.040000000000006</v>
      </c>
      <c r="R163" s="327">
        <v>0</v>
      </c>
      <c r="S163" s="327">
        <f>66.7*1.2</f>
        <v>80.040000000000006</v>
      </c>
      <c r="T163" s="327">
        <v>0</v>
      </c>
      <c r="U163" s="327">
        <v>0</v>
      </c>
      <c r="V163" s="325">
        <v>0</v>
      </c>
      <c r="W163" s="325">
        <v>0</v>
      </c>
      <c r="X163" s="325">
        <v>0</v>
      </c>
      <c r="Y163" s="327">
        <f t="shared" si="181"/>
        <v>0</v>
      </c>
      <c r="Z163" s="327">
        <v>0</v>
      </c>
      <c r="AA163" s="327">
        <v>0</v>
      </c>
      <c r="AB163" s="325">
        <v>0</v>
      </c>
      <c r="AC163" s="327">
        <v>0</v>
      </c>
      <c r="AD163" s="327">
        <f t="shared" si="120"/>
        <v>0</v>
      </c>
      <c r="AE163" s="327">
        <v>0</v>
      </c>
      <c r="AF163" s="327">
        <v>0</v>
      </c>
      <c r="AG163" s="325">
        <v>0</v>
      </c>
      <c r="AH163" s="293">
        <v>0</v>
      </c>
      <c r="AI163" s="327">
        <f t="shared" si="192"/>
        <v>0</v>
      </c>
      <c r="AJ163" s="327">
        <v>0</v>
      </c>
      <c r="AK163" s="327">
        <v>0</v>
      </c>
      <c r="AL163" s="325">
        <v>0</v>
      </c>
      <c r="AM163" s="327">
        <v>0</v>
      </c>
      <c r="AN163" s="327">
        <f t="shared" si="122"/>
        <v>0</v>
      </c>
      <c r="AO163" s="327">
        <v>0</v>
      </c>
      <c r="AP163" s="327">
        <v>0</v>
      </c>
      <c r="AQ163" s="325">
        <v>0</v>
      </c>
      <c r="AR163" s="293">
        <v>0</v>
      </c>
      <c r="AS163" s="327">
        <f t="shared" si="193"/>
        <v>7.3199999999999994</v>
      </c>
      <c r="AT163" s="327">
        <v>0</v>
      </c>
      <c r="AU163" s="327">
        <v>0</v>
      </c>
      <c r="AV163" s="325">
        <v>0</v>
      </c>
      <c r="AW163" s="327">
        <f>6.1*1.2</f>
        <v>7.3199999999999994</v>
      </c>
      <c r="AX163" s="327">
        <f t="shared" si="124"/>
        <v>0</v>
      </c>
      <c r="AY163" s="327">
        <v>0</v>
      </c>
      <c r="AZ163" s="327">
        <v>0</v>
      </c>
      <c r="BA163" s="325">
        <v>0</v>
      </c>
      <c r="BB163" s="293">
        <v>0</v>
      </c>
      <c r="BC163" s="327">
        <f t="shared" si="156"/>
        <v>72.72</v>
      </c>
      <c r="BD163" s="327">
        <v>0</v>
      </c>
      <c r="BE163" s="327">
        <v>0</v>
      </c>
      <c r="BF163" s="325">
        <v>0</v>
      </c>
      <c r="BG163" s="327">
        <f>60.6*1.2</f>
        <v>72.72</v>
      </c>
      <c r="BH163" s="327">
        <f t="shared" si="126"/>
        <v>0</v>
      </c>
      <c r="BI163" s="327">
        <v>0</v>
      </c>
      <c r="BJ163" s="327">
        <v>0</v>
      </c>
      <c r="BK163" s="325">
        <v>0</v>
      </c>
      <c r="BL163" s="293">
        <v>0</v>
      </c>
      <c r="BM163" s="327">
        <f t="shared" si="127"/>
        <v>0</v>
      </c>
      <c r="BN163" s="327">
        <v>0</v>
      </c>
      <c r="BO163" s="327">
        <v>0</v>
      </c>
      <c r="BP163" s="325">
        <v>0</v>
      </c>
      <c r="BQ163" s="327">
        <v>0</v>
      </c>
      <c r="BR163" s="327">
        <f t="shared" si="128"/>
        <v>0</v>
      </c>
      <c r="BS163" s="327">
        <v>0</v>
      </c>
      <c r="BT163" s="327">
        <v>0</v>
      </c>
      <c r="BU163" s="325">
        <v>0</v>
      </c>
      <c r="BV163" s="327">
        <v>0</v>
      </c>
      <c r="BW163" s="327">
        <f t="shared" si="194"/>
        <v>80.039999999999992</v>
      </c>
      <c r="BX163" s="327">
        <f t="shared" si="195"/>
        <v>0</v>
      </c>
      <c r="BY163" s="327">
        <f t="shared" si="196"/>
        <v>0</v>
      </c>
      <c r="BZ163" s="327">
        <f t="shared" si="197"/>
        <v>0</v>
      </c>
      <c r="CA163" s="327">
        <f t="shared" si="198"/>
        <v>80.039999999999992</v>
      </c>
      <c r="CB163" s="327">
        <f t="shared" si="199"/>
        <v>0</v>
      </c>
      <c r="CC163" s="327">
        <f t="shared" si="200"/>
        <v>0</v>
      </c>
      <c r="CD163" s="327">
        <f t="shared" si="201"/>
        <v>0</v>
      </c>
      <c r="CE163" s="327">
        <f t="shared" si="202"/>
        <v>0</v>
      </c>
      <c r="CF163" s="327">
        <f t="shared" si="203"/>
        <v>0</v>
      </c>
      <c r="CG163" s="327"/>
    </row>
    <row r="164" spans="1:85" s="328" customFormat="1" ht="67.900000000000006" customHeight="1">
      <c r="A164" s="288" t="s">
        <v>565</v>
      </c>
      <c r="B164" s="332" t="s">
        <v>1006</v>
      </c>
      <c r="C164" s="325" t="s">
        <v>977</v>
      </c>
      <c r="D164" s="333" t="s">
        <v>762</v>
      </c>
      <c r="E164" s="333">
        <v>2022</v>
      </c>
      <c r="F164" s="333" t="s">
        <v>589</v>
      </c>
      <c r="G164" s="333" t="s">
        <v>589</v>
      </c>
      <c r="H164" s="327" t="s">
        <v>589</v>
      </c>
      <c r="I164" s="327" t="s">
        <v>589</v>
      </c>
      <c r="J164" s="327" t="s">
        <v>589</v>
      </c>
      <c r="K164" s="327" t="s">
        <v>589</v>
      </c>
      <c r="L164" s="327" t="s">
        <v>589</v>
      </c>
      <c r="M164" s="327" t="s">
        <v>589</v>
      </c>
      <c r="N164" s="327">
        <v>0</v>
      </c>
      <c r="O164" s="325">
        <v>0</v>
      </c>
      <c r="P164" s="327">
        <v>0</v>
      </c>
      <c r="Q164" s="327">
        <f>47.64*1.2</f>
        <v>57.167999999999999</v>
      </c>
      <c r="R164" s="327">
        <v>0</v>
      </c>
      <c r="S164" s="327">
        <f>47.64*1.2</f>
        <v>57.167999999999999</v>
      </c>
      <c r="T164" s="327">
        <v>0</v>
      </c>
      <c r="U164" s="327">
        <v>0</v>
      </c>
      <c r="V164" s="325">
        <v>0</v>
      </c>
      <c r="W164" s="325">
        <v>0</v>
      </c>
      <c r="X164" s="325">
        <v>0</v>
      </c>
      <c r="Y164" s="327">
        <f t="shared" ref="Y164:Y168" si="204">SUM(Z164:AC164)</f>
        <v>0</v>
      </c>
      <c r="Z164" s="327">
        <v>0</v>
      </c>
      <c r="AA164" s="327">
        <v>0</v>
      </c>
      <c r="AB164" s="325">
        <v>0</v>
      </c>
      <c r="AC164" s="327">
        <v>0</v>
      </c>
      <c r="AD164" s="327">
        <f t="shared" si="120"/>
        <v>0</v>
      </c>
      <c r="AE164" s="327">
        <v>0</v>
      </c>
      <c r="AF164" s="327">
        <v>0</v>
      </c>
      <c r="AG164" s="325">
        <v>0</v>
      </c>
      <c r="AH164" s="293">
        <v>0</v>
      </c>
      <c r="AI164" s="327">
        <f t="shared" si="192"/>
        <v>5.28</v>
      </c>
      <c r="AJ164" s="327">
        <v>0</v>
      </c>
      <c r="AK164" s="327">
        <v>0</v>
      </c>
      <c r="AL164" s="325">
        <v>0</v>
      </c>
      <c r="AM164" s="327">
        <f>4.4*1.2</f>
        <v>5.28</v>
      </c>
      <c r="AN164" s="327">
        <f t="shared" si="122"/>
        <v>0</v>
      </c>
      <c r="AO164" s="327">
        <v>0</v>
      </c>
      <c r="AP164" s="327">
        <v>0</v>
      </c>
      <c r="AQ164" s="325">
        <v>0</v>
      </c>
      <c r="AR164" s="293">
        <v>0</v>
      </c>
      <c r="AS164" s="327">
        <f t="shared" ref="AS164:AS165" si="205">SUM(AT164:AW164)</f>
        <v>51.887999999999998</v>
      </c>
      <c r="AT164" s="327">
        <v>0</v>
      </c>
      <c r="AU164" s="327">
        <v>0</v>
      </c>
      <c r="AV164" s="325">
        <v>0</v>
      </c>
      <c r="AW164" s="327">
        <f>43.24*1.2</f>
        <v>51.887999999999998</v>
      </c>
      <c r="AX164" s="327">
        <f t="shared" si="124"/>
        <v>0</v>
      </c>
      <c r="AY164" s="327">
        <v>0</v>
      </c>
      <c r="AZ164" s="327">
        <v>0</v>
      </c>
      <c r="BA164" s="325">
        <v>0</v>
      </c>
      <c r="BB164" s="293">
        <v>0</v>
      </c>
      <c r="BC164" s="327">
        <f t="shared" si="156"/>
        <v>0</v>
      </c>
      <c r="BD164" s="327">
        <v>0</v>
      </c>
      <c r="BE164" s="327">
        <v>0</v>
      </c>
      <c r="BF164" s="325">
        <v>0</v>
      </c>
      <c r="BG164" s="327">
        <v>0</v>
      </c>
      <c r="BH164" s="327">
        <f t="shared" si="126"/>
        <v>5.28</v>
      </c>
      <c r="BI164" s="327">
        <v>0</v>
      </c>
      <c r="BJ164" s="327">
        <v>0</v>
      </c>
      <c r="BK164" s="325">
        <v>0</v>
      </c>
      <c r="BL164" s="293">
        <f>4.4*1.2</f>
        <v>5.28</v>
      </c>
      <c r="BM164" s="327">
        <f t="shared" si="127"/>
        <v>0</v>
      </c>
      <c r="BN164" s="327">
        <v>0</v>
      </c>
      <c r="BO164" s="327">
        <v>0</v>
      </c>
      <c r="BP164" s="325">
        <v>0</v>
      </c>
      <c r="BQ164" s="327">
        <v>0</v>
      </c>
      <c r="BR164" s="327">
        <f t="shared" si="128"/>
        <v>0</v>
      </c>
      <c r="BS164" s="327">
        <v>0</v>
      </c>
      <c r="BT164" s="327">
        <v>0</v>
      </c>
      <c r="BU164" s="325">
        <v>0</v>
      </c>
      <c r="BV164" s="327">
        <v>0</v>
      </c>
      <c r="BW164" s="327">
        <f t="shared" ref="BW164:BW166" si="206">SUM(BX164:CA164)</f>
        <v>57.167999999999999</v>
      </c>
      <c r="BX164" s="327">
        <f t="shared" ref="BX164:BX166" si="207">Z164+AJ164+AT164+BD164+BN164</f>
        <v>0</v>
      </c>
      <c r="BY164" s="327">
        <f t="shared" ref="BY164:BY166" si="208">AA164+AK164+AU164+BE164+BO164</f>
        <v>0</v>
      </c>
      <c r="BZ164" s="327">
        <f t="shared" ref="BZ164:BZ166" si="209">AB164+AL164+AV164+BF164+BP164</f>
        <v>0</v>
      </c>
      <c r="CA164" s="327">
        <f t="shared" ref="CA164:CA166" si="210">AC164+AM164+AW164+BG164+BQ164</f>
        <v>57.167999999999999</v>
      </c>
      <c r="CB164" s="327">
        <f t="shared" ref="CB164:CB166" si="211">SUM(CC164:CF164)</f>
        <v>5.28</v>
      </c>
      <c r="CC164" s="327">
        <f t="shared" ref="CC164:CC166" si="212">AE164+AO164+AY164+BI164+BS164</f>
        <v>0</v>
      </c>
      <c r="CD164" s="327">
        <f t="shared" ref="CD164:CD166" si="213">AF164+AP164+AZ164+BJ164+BT164</f>
        <v>0</v>
      </c>
      <c r="CE164" s="327">
        <f t="shared" ref="CE164:CE166" si="214">AG164+AQ164+BA164+BK164+BU164</f>
        <v>0</v>
      </c>
      <c r="CF164" s="327">
        <f t="shared" ref="CF164:CF166" si="215">AH164+AR164+BB164+BL164+BV164</f>
        <v>5.28</v>
      </c>
      <c r="CG164" s="327"/>
    </row>
    <row r="165" spans="1:85" s="328" customFormat="1" ht="67.900000000000006" customHeight="1">
      <c r="A165" s="288" t="s">
        <v>565</v>
      </c>
      <c r="B165" s="332" t="s">
        <v>1007</v>
      </c>
      <c r="C165" s="325" t="s">
        <v>978</v>
      </c>
      <c r="D165" s="333" t="s">
        <v>762</v>
      </c>
      <c r="E165" s="333">
        <v>2022</v>
      </c>
      <c r="F165" s="333" t="s">
        <v>589</v>
      </c>
      <c r="G165" s="333" t="s">
        <v>589</v>
      </c>
      <c r="H165" s="327" t="s">
        <v>589</v>
      </c>
      <c r="I165" s="327" t="s">
        <v>589</v>
      </c>
      <c r="J165" s="327" t="s">
        <v>589</v>
      </c>
      <c r="K165" s="327" t="s">
        <v>589</v>
      </c>
      <c r="L165" s="327" t="s">
        <v>589</v>
      </c>
      <c r="M165" s="327" t="s">
        <v>589</v>
      </c>
      <c r="N165" s="327">
        <v>0</v>
      </c>
      <c r="O165" s="325">
        <v>0</v>
      </c>
      <c r="P165" s="327">
        <v>0</v>
      </c>
      <c r="Q165" s="327">
        <f>183.5*1.2</f>
        <v>220.2</v>
      </c>
      <c r="R165" s="327">
        <v>0</v>
      </c>
      <c r="S165" s="327">
        <f>183.5*1.2</f>
        <v>220.2</v>
      </c>
      <c r="T165" s="327">
        <v>0</v>
      </c>
      <c r="U165" s="327">
        <v>0</v>
      </c>
      <c r="V165" s="325">
        <v>0</v>
      </c>
      <c r="W165" s="325">
        <v>0</v>
      </c>
      <c r="X165" s="325">
        <v>0</v>
      </c>
      <c r="Y165" s="327">
        <f t="shared" si="204"/>
        <v>0</v>
      </c>
      <c r="Z165" s="327">
        <v>0</v>
      </c>
      <c r="AA165" s="327">
        <v>0</v>
      </c>
      <c r="AB165" s="325">
        <v>0</v>
      </c>
      <c r="AC165" s="327">
        <v>0</v>
      </c>
      <c r="AD165" s="327">
        <f t="shared" si="120"/>
        <v>0</v>
      </c>
      <c r="AE165" s="327">
        <v>0</v>
      </c>
      <c r="AF165" s="327">
        <v>0</v>
      </c>
      <c r="AG165" s="325">
        <v>0</v>
      </c>
      <c r="AH165" s="293">
        <v>0</v>
      </c>
      <c r="AI165" s="327">
        <f t="shared" si="192"/>
        <v>20.279999999999998</v>
      </c>
      <c r="AJ165" s="327">
        <v>0</v>
      </c>
      <c r="AK165" s="327">
        <v>0</v>
      </c>
      <c r="AL165" s="325">
        <v>0</v>
      </c>
      <c r="AM165" s="327">
        <f>16.9*1.2</f>
        <v>20.279999999999998</v>
      </c>
      <c r="AN165" s="327">
        <f t="shared" si="122"/>
        <v>0</v>
      </c>
      <c r="AO165" s="327">
        <v>0</v>
      </c>
      <c r="AP165" s="327">
        <v>0</v>
      </c>
      <c r="AQ165" s="325">
        <v>0</v>
      </c>
      <c r="AR165" s="293">
        <v>0</v>
      </c>
      <c r="AS165" s="327">
        <f t="shared" si="205"/>
        <v>99.96</v>
      </c>
      <c r="AT165" s="327">
        <v>0</v>
      </c>
      <c r="AU165" s="327">
        <v>0</v>
      </c>
      <c r="AV165" s="325">
        <v>0</v>
      </c>
      <c r="AW165" s="327">
        <f>83.3*1.2</f>
        <v>99.96</v>
      </c>
      <c r="AX165" s="327">
        <f t="shared" si="124"/>
        <v>0</v>
      </c>
      <c r="AY165" s="327">
        <v>0</v>
      </c>
      <c r="AZ165" s="327">
        <v>0</v>
      </c>
      <c r="BA165" s="325">
        <v>0</v>
      </c>
      <c r="BB165" s="293">
        <v>0</v>
      </c>
      <c r="BC165" s="327">
        <f t="shared" si="156"/>
        <v>99.96</v>
      </c>
      <c r="BD165" s="327">
        <v>0</v>
      </c>
      <c r="BE165" s="327">
        <v>0</v>
      </c>
      <c r="BF165" s="325">
        <v>24.497</v>
      </c>
      <c r="BG165" s="327">
        <f>83.3*1.2-24.497</f>
        <v>75.462999999999994</v>
      </c>
      <c r="BH165" s="327">
        <f t="shared" si="126"/>
        <v>20.279999999999998</v>
      </c>
      <c r="BI165" s="327">
        <v>0</v>
      </c>
      <c r="BJ165" s="327">
        <v>0</v>
      </c>
      <c r="BK165" s="325">
        <v>0</v>
      </c>
      <c r="BL165" s="293">
        <f>16.9*1.2</f>
        <v>20.279999999999998</v>
      </c>
      <c r="BM165" s="327">
        <f t="shared" si="127"/>
        <v>0</v>
      </c>
      <c r="BN165" s="327">
        <v>0</v>
      </c>
      <c r="BO165" s="327">
        <v>0</v>
      </c>
      <c r="BP165" s="325">
        <v>0</v>
      </c>
      <c r="BQ165" s="327">
        <v>0</v>
      </c>
      <c r="BR165" s="327">
        <f t="shared" si="128"/>
        <v>0</v>
      </c>
      <c r="BS165" s="327">
        <v>0</v>
      </c>
      <c r="BT165" s="327">
        <v>0</v>
      </c>
      <c r="BU165" s="325">
        <v>0</v>
      </c>
      <c r="BV165" s="327">
        <v>0</v>
      </c>
      <c r="BW165" s="327">
        <f t="shared" si="206"/>
        <v>220.2</v>
      </c>
      <c r="BX165" s="327">
        <f t="shared" si="207"/>
        <v>0</v>
      </c>
      <c r="BY165" s="327">
        <f t="shared" si="208"/>
        <v>0</v>
      </c>
      <c r="BZ165" s="327">
        <f t="shared" si="209"/>
        <v>24.497</v>
      </c>
      <c r="CA165" s="327">
        <f t="shared" si="210"/>
        <v>195.70299999999997</v>
      </c>
      <c r="CB165" s="327">
        <f t="shared" si="211"/>
        <v>20.279999999999998</v>
      </c>
      <c r="CC165" s="327">
        <f t="shared" si="212"/>
        <v>0</v>
      </c>
      <c r="CD165" s="327">
        <f t="shared" si="213"/>
        <v>0</v>
      </c>
      <c r="CE165" s="327">
        <f t="shared" si="214"/>
        <v>0</v>
      </c>
      <c r="CF165" s="327">
        <f t="shared" si="215"/>
        <v>20.279999999999998</v>
      </c>
      <c r="CG165" s="327"/>
    </row>
    <row r="166" spans="1:85" s="328" customFormat="1" ht="67.900000000000006" customHeight="1">
      <c r="A166" s="288" t="s">
        <v>565</v>
      </c>
      <c r="B166" s="332" t="s">
        <v>1037</v>
      </c>
      <c r="C166" s="325" t="s">
        <v>1036</v>
      </c>
      <c r="D166" s="333" t="s">
        <v>762</v>
      </c>
      <c r="E166" s="333">
        <v>2019</v>
      </c>
      <c r="F166" s="333" t="s">
        <v>589</v>
      </c>
      <c r="G166" s="333" t="s">
        <v>589</v>
      </c>
      <c r="H166" s="327" t="s">
        <v>589</v>
      </c>
      <c r="I166" s="327" t="s">
        <v>589</v>
      </c>
      <c r="J166" s="327" t="s">
        <v>589</v>
      </c>
      <c r="K166" s="327" t="s">
        <v>589</v>
      </c>
      <c r="L166" s="327" t="s">
        <v>589</v>
      </c>
      <c r="M166" s="327" t="s">
        <v>589</v>
      </c>
      <c r="N166" s="327">
        <v>0</v>
      </c>
      <c r="O166" s="325">
        <f>17.622*1.2</f>
        <v>21.1464</v>
      </c>
      <c r="P166" s="327">
        <v>0</v>
      </c>
      <c r="Q166" s="327">
        <f>54.84*1.2</f>
        <v>65.808000000000007</v>
      </c>
      <c r="R166" s="327">
        <v>0</v>
      </c>
      <c r="S166" s="327">
        <f>54.84*1.2</f>
        <v>65.808000000000007</v>
      </c>
      <c r="T166" s="327">
        <v>0</v>
      </c>
      <c r="U166" s="327">
        <v>0</v>
      </c>
      <c r="V166" s="325">
        <v>0</v>
      </c>
      <c r="W166" s="325">
        <v>0</v>
      </c>
      <c r="X166" s="325">
        <v>0</v>
      </c>
      <c r="Y166" s="327">
        <f t="shared" ref="Y166" si="216">SUM(Z166:AC166)</f>
        <v>0</v>
      </c>
      <c r="Z166" s="327">
        <v>0</v>
      </c>
      <c r="AA166" s="327">
        <v>0</v>
      </c>
      <c r="AB166" s="327">
        <v>0</v>
      </c>
      <c r="AC166" s="327">
        <v>0</v>
      </c>
      <c r="AD166" s="327">
        <f t="shared" ref="AD166" si="217">SUM(AE166:AH166)</f>
        <v>0</v>
      </c>
      <c r="AE166" s="327">
        <v>0</v>
      </c>
      <c r="AF166" s="327">
        <v>0</v>
      </c>
      <c r="AG166" s="325">
        <v>0</v>
      </c>
      <c r="AH166" s="293">
        <v>0</v>
      </c>
      <c r="AI166" s="327">
        <f t="shared" ref="AI166" si="218">SUM(AJ166:AM166)</f>
        <v>0</v>
      </c>
      <c r="AJ166" s="327">
        <v>0</v>
      </c>
      <c r="AK166" s="327">
        <v>0</v>
      </c>
      <c r="AL166" s="325">
        <v>0</v>
      </c>
      <c r="AM166" s="325">
        <v>0</v>
      </c>
      <c r="AN166" s="327">
        <f t="shared" si="122"/>
        <v>49.199999999999996</v>
      </c>
      <c r="AO166" s="327">
        <v>0</v>
      </c>
      <c r="AP166" s="327">
        <v>0</v>
      </c>
      <c r="AQ166" s="325">
        <v>0</v>
      </c>
      <c r="AR166" s="293">
        <f>41*1.2</f>
        <v>49.199999999999996</v>
      </c>
      <c r="AS166" s="327">
        <f t="shared" ref="AS166" si="219">SUM(AT166:AW166)</f>
        <v>0</v>
      </c>
      <c r="AT166" s="327">
        <v>0</v>
      </c>
      <c r="AU166" s="327">
        <v>0</v>
      </c>
      <c r="AV166" s="325">
        <v>0</v>
      </c>
      <c r="AW166" s="325">
        <v>0</v>
      </c>
      <c r="AX166" s="327">
        <f t="shared" si="124"/>
        <v>107.80800000000001</v>
      </c>
      <c r="AY166" s="327">
        <v>0</v>
      </c>
      <c r="AZ166" s="327">
        <v>0</v>
      </c>
      <c r="BA166" s="325">
        <v>0</v>
      </c>
      <c r="BB166" s="293">
        <f>89.84*1.2</f>
        <v>107.80800000000001</v>
      </c>
      <c r="BC166" s="327">
        <f t="shared" ref="BC166" si="220">SUM(BD166:BG166)</f>
        <v>0</v>
      </c>
      <c r="BD166" s="327">
        <v>0</v>
      </c>
      <c r="BE166" s="327">
        <v>0</v>
      </c>
      <c r="BF166" s="327">
        <v>0</v>
      </c>
      <c r="BG166" s="327">
        <v>0</v>
      </c>
      <c r="BH166" s="327">
        <f t="shared" si="126"/>
        <v>70.312799999999996</v>
      </c>
      <c r="BI166" s="327">
        <v>0</v>
      </c>
      <c r="BJ166" s="327">
        <v>0</v>
      </c>
      <c r="BK166" s="325">
        <v>50</v>
      </c>
      <c r="BL166" s="293">
        <f>58.594*1.2-50</f>
        <v>20.312799999999996</v>
      </c>
      <c r="BM166" s="327">
        <f t="shared" ref="BM166" si="221">SUM(BN166:BQ166)</f>
        <v>0</v>
      </c>
      <c r="BN166" s="327">
        <v>0</v>
      </c>
      <c r="BO166" s="327">
        <v>0</v>
      </c>
      <c r="BP166" s="325">
        <v>0</v>
      </c>
      <c r="BQ166" s="327">
        <v>0</v>
      </c>
      <c r="BR166" s="327">
        <f t="shared" ref="BR166" si="222">SUM(BS166:BV166)</f>
        <v>0</v>
      </c>
      <c r="BS166" s="327">
        <v>0</v>
      </c>
      <c r="BT166" s="327">
        <v>0</v>
      </c>
      <c r="BU166" s="325">
        <v>0</v>
      </c>
      <c r="BV166" s="327">
        <v>0</v>
      </c>
      <c r="BW166" s="327">
        <f t="shared" si="206"/>
        <v>0</v>
      </c>
      <c r="BX166" s="327">
        <f t="shared" si="207"/>
        <v>0</v>
      </c>
      <c r="BY166" s="327">
        <f t="shared" si="208"/>
        <v>0</v>
      </c>
      <c r="BZ166" s="327">
        <f t="shared" si="209"/>
        <v>0</v>
      </c>
      <c r="CA166" s="327">
        <f t="shared" si="210"/>
        <v>0</v>
      </c>
      <c r="CB166" s="327">
        <f t="shared" si="211"/>
        <v>227.32080000000002</v>
      </c>
      <c r="CC166" s="327">
        <f t="shared" si="212"/>
        <v>0</v>
      </c>
      <c r="CD166" s="327">
        <f t="shared" si="213"/>
        <v>0</v>
      </c>
      <c r="CE166" s="327">
        <f t="shared" si="214"/>
        <v>50</v>
      </c>
      <c r="CF166" s="327">
        <f t="shared" si="215"/>
        <v>177.32080000000002</v>
      </c>
      <c r="CG166" s="327"/>
    </row>
    <row r="167" spans="1:85" s="328" customFormat="1" ht="67.900000000000006" customHeight="1">
      <c r="A167" s="288" t="s">
        <v>565</v>
      </c>
      <c r="B167" s="291" t="s">
        <v>1121</v>
      </c>
      <c r="C167" s="293" t="s">
        <v>1123</v>
      </c>
      <c r="D167" s="260" t="s">
        <v>762</v>
      </c>
      <c r="E167" s="260">
        <v>2020</v>
      </c>
      <c r="F167" s="260" t="s">
        <v>589</v>
      </c>
      <c r="G167" s="260" t="s">
        <v>589</v>
      </c>
      <c r="H167" s="260" t="s">
        <v>589</v>
      </c>
      <c r="I167" s="260" t="s">
        <v>589</v>
      </c>
      <c r="J167" s="260" t="s">
        <v>589</v>
      </c>
      <c r="K167" s="260" t="s">
        <v>589</v>
      </c>
      <c r="L167" s="260" t="s">
        <v>589</v>
      </c>
      <c r="M167" s="260" t="s">
        <v>589</v>
      </c>
      <c r="N167" s="327">
        <v>0</v>
      </c>
      <c r="O167" s="325">
        <v>0</v>
      </c>
      <c r="P167" s="327">
        <v>0</v>
      </c>
      <c r="Q167" s="327">
        <v>0</v>
      </c>
      <c r="R167" s="327">
        <v>0</v>
      </c>
      <c r="S167" s="327">
        <f>157*1.2</f>
        <v>188.4</v>
      </c>
      <c r="T167" s="327">
        <v>0</v>
      </c>
      <c r="U167" s="327">
        <v>0</v>
      </c>
      <c r="V167" s="325">
        <v>0</v>
      </c>
      <c r="W167" s="325">
        <v>0</v>
      </c>
      <c r="X167" s="325">
        <v>0</v>
      </c>
      <c r="Y167" s="327">
        <v>0</v>
      </c>
      <c r="Z167" s="327">
        <v>0</v>
      </c>
      <c r="AA167" s="327">
        <v>0</v>
      </c>
      <c r="AB167" s="325">
        <v>0</v>
      </c>
      <c r="AC167" s="327">
        <v>0</v>
      </c>
      <c r="AD167" s="327">
        <v>0</v>
      </c>
      <c r="AE167" s="327">
        <v>0</v>
      </c>
      <c r="AF167" s="327">
        <v>0</v>
      </c>
      <c r="AG167" s="325">
        <v>0</v>
      </c>
      <c r="AH167" s="293">
        <v>0</v>
      </c>
      <c r="AI167" s="327">
        <f t="shared" ref="AI167" si="223">SUM(AJ167:AM167)</f>
        <v>0</v>
      </c>
      <c r="AJ167" s="327">
        <v>0</v>
      </c>
      <c r="AK167" s="327">
        <v>0</v>
      </c>
      <c r="AL167" s="325">
        <v>0</v>
      </c>
      <c r="AM167" s="325">
        <v>0</v>
      </c>
      <c r="AN167" s="327">
        <f t="shared" si="122"/>
        <v>183.6</v>
      </c>
      <c r="AO167" s="327">
        <v>0</v>
      </c>
      <c r="AP167" s="327">
        <v>0</v>
      </c>
      <c r="AQ167" s="325">
        <v>30</v>
      </c>
      <c r="AR167" s="293">
        <f>153*1.2-30</f>
        <v>153.6</v>
      </c>
      <c r="AS167" s="327">
        <f t="shared" ref="AS167" si="224">SUM(AT167:AW167)</f>
        <v>0</v>
      </c>
      <c r="AT167" s="327">
        <v>0</v>
      </c>
      <c r="AU167" s="327">
        <v>0</v>
      </c>
      <c r="AV167" s="325">
        <v>0</v>
      </c>
      <c r="AW167" s="325">
        <v>0</v>
      </c>
      <c r="AX167" s="327">
        <f t="shared" si="124"/>
        <v>0</v>
      </c>
      <c r="AY167" s="327">
        <v>0</v>
      </c>
      <c r="AZ167" s="327">
        <v>0</v>
      </c>
      <c r="BA167" s="325">
        <v>0</v>
      </c>
      <c r="BB167" s="293">
        <v>0</v>
      </c>
      <c r="BC167" s="327">
        <f t="shared" ref="BC167" si="225">SUM(BD167:BG167)</f>
        <v>0</v>
      </c>
      <c r="BD167" s="327">
        <v>0</v>
      </c>
      <c r="BE167" s="327">
        <v>0</v>
      </c>
      <c r="BF167" s="327">
        <v>0</v>
      </c>
      <c r="BG167" s="327">
        <v>0</v>
      </c>
      <c r="BH167" s="327">
        <f t="shared" si="126"/>
        <v>0</v>
      </c>
      <c r="BI167" s="327">
        <v>0</v>
      </c>
      <c r="BJ167" s="327">
        <v>0</v>
      </c>
      <c r="BK167" s="325">
        <v>0</v>
      </c>
      <c r="BL167" s="293">
        <v>0</v>
      </c>
      <c r="BM167" s="327"/>
      <c r="BN167" s="327"/>
      <c r="BO167" s="327"/>
      <c r="BP167" s="325"/>
      <c r="BQ167" s="327"/>
      <c r="BR167" s="327"/>
      <c r="BS167" s="327"/>
      <c r="BT167" s="327"/>
      <c r="BU167" s="325"/>
      <c r="BV167" s="327"/>
      <c r="BW167" s="327">
        <f t="shared" ref="BW167" si="226">SUM(BX167:CA167)</f>
        <v>0</v>
      </c>
      <c r="BX167" s="327">
        <f t="shared" ref="BX167" si="227">Z167+AJ167+AT167+BD167+BN167</f>
        <v>0</v>
      </c>
      <c r="BY167" s="327">
        <f t="shared" ref="BY167" si="228">AA167+AK167+AU167+BE167+BO167</f>
        <v>0</v>
      </c>
      <c r="BZ167" s="327">
        <f t="shared" ref="BZ167" si="229">AB167+AL167+AV167+BF167+BP167</f>
        <v>0</v>
      </c>
      <c r="CA167" s="327">
        <f t="shared" ref="CA167" si="230">AC167+AM167+AW167+BG167+BQ167</f>
        <v>0</v>
      </c>
      <c r="CB167" s="327">
        <f t="shared" ref="CB167:CB168" si="231">SUM(CC167:CF167)</f>
        <v>183.6</v>
      </c>
      <c r="CC167" s="327">
        <f t="shared" ref="CC167:CC168" si="232">AE167+AO167+AY167+BI167+BS167</f>
        <v>0</v>
      </c>
      <c r="CD167" s="327">
        <f t="shared" ref="CD167:CD168" si="233">AF167+AP167+AZ167+BJ167+BT167</f>
        <v>0</v>
      </c>
      <c r="CE167" s="327">
        <f t="shared" ref="CE167:CE168" si="234">AG167+AQ167+BA167+BK167+BU167</f>
        <v>30</v>
      </c>
      <c r="CF167" s="327">
        <f t="shared" ref="CF167:CF168" si="235">AH167+AR167+BB167+BL167+BV167</f>
        <v>153.6</v>
      </c>
      <c r="CG167" s="327"/>
    </row>
    <row r="168" spans="1:85" s="328" customFormat="1" ht="67.900000000000006" customHeight="1">
      <c r="A168" s="288" t="s">
        <v>565</v>
      </c>
      <c r="B168" s="291" t="s">
        <v>1122</v>
      </c>
      <c r="C168" s="293" t="s">
        <v>1124</v>
      </c>
      <c r="D168" s="260" t="s">
        <v>762</v>
      </c>
      <c r="E168" s="260">
        <v>2020</v>
      </c>
      <c r="F168" s="260" t="s">
        <v>589</v>
      </c>
      <c r="G168" s="260" t="s">
        <v>589</v>
      </c>
      <c r="H168" s="260" t="s">
        <v>589</v>
      </c>
      <c r="I168" s="260" t="s">
        <v>589</v>
      </c>
      <c r="J168" s="260" t="s">
        <v>589</v>
      </c>
      <c r="K168" s="260" t="s">
        <v>589</v>
      </c>
      <c r="L168" s="260" t="s">
        <v>589</v>
      </c>
      <c r="M168" s="260" t="s">
        <v>589</v>
      </c>
      <c r="N168" s="327">
        <v>0</v>
      </c>
      <c r="O168" s="325">
        <v>0</v>
      </c>
      <c r="P168" s="327">
        <v>0</v>
      </c>
      <c r="Q168" s="327">
        <f>54.84*1.2</f>
        <v>65.808000000000007</v>
      </c>
      <c r="R168" s="327">
        <v>0</v>
      </c>
      <c r="S168" s="327">
        <f>600*1.2</f>
        <v>720</v>
      </c>
      <c r="T168" s="327">
        <v>0</v>
      </c>
      <c r="U168" s="327">
        <v>0</v>
      </c>
      <c r="V168" s="325">
        <v>0</v>
      </c>
      <c r="W168" s="325">
        <v>0</v>
      </c>
      <c r="X168" s="325">
        <v>0</v>
      </c>
      <c r="Y168" s="327">
        <f t="shared" si="204"/>
        <v>0</v>
      </c>
      <c r="Z168" s="327">
        <v>0</v>
      </c>
      <c r="AA168" s="327">
        <v>0</v>
      </c>
      <c r="AB168" s="327">
        <v>0</v>
      </c>
      <c r="AC168" s="327">
        <v>0</v>
      </c>
      <c r="AD168" s="327">
        <f t="shared" si="120"/>
        <v>0</v>
      </c>
      <c r="AE168" s="327">
        <v>0</v>
      </c>
      <c r="AF168" s="327">
        <v>0</v>
      </c>
      <c r="AG168" s="325">
        <v>0</v>
      </c>
      <c r="AH168" s="293">
        <v>0</v>
      </c>
      <c r="AI168" s="327">
        <f t="shared" ref="AI168" si="236">SUM(AJ168:AM168)</f>
        <v>0</v>
      </c>
      <c r="AJ168" s="327">
        <v>0</v>
      </c>
      <c r="AK168" s="327">
        <v>0</v>
      </c>
      <c r="AL168" s="325">
        <v>0</v>
      </c>
      <c r="AM168" s="325">
        <v>0</v>
      </c>
      <c r="AN168" s="327">
        <f t="shared" si="122"/>
        <v>643.19999999999993</v>
      </c>
      <c r="AO168" s="327">
        <v>0</v>
      </c>
      <c r="AP168" s="327">
        <v>0</v>
      </c>
      <c r="AQ168" s="325">
        <v>40.340000000000003</v>
      </c>
      <c r="AR168" s="293">
        <f>536*1.2-40.34</f>
        <v>602.8599999999999</v>
      </c>
      <c r="AS168" s="327">
        <f t="shared" ref="AS168" si="237">SUM(AT168:AW168)</f>
        <v>0</v>
      </c>
      <c r="AT168" s="327">
        <v>0</v>
      </c>
      <c r="AU168" s="327">
        <v>0</v>
      </c>
      <c r="AV168" s="325">
        <v>0</v>
      </c>
      <c r="AW168" s="325">
        <v>0</v>
      </c>
      <c r="AX168" s="327">
        <f t="shared" si="124"/>
        <v>0</v>
      </c>
      <c r="AY168" s="327">
        <v>0</v>
      </c>
      <c r="AZ168" s="327">
        <v>0</v>
      </c>
      <c r="BA168" s="325">
        <v>0</v>
      </c>
      <c r="BB168" s="293">
        <v>0</v>
      </c>
      <c r="BC168" s="327">
        <f t="shared" si="156"/>
        <v>0</v>
      </c>
      <c r="BD168" s="327">
        <v>0</v>
      </c>
      <c r="BE168" s="327">
        <v>0</v>
      </c>
      <c r="BF168" s="327">
        <v>0</v>
      </c>
      <c r="BG168" s="327">
        <v>0</v>
      </c>
      <c r="BH168" s="327">
        <f t="shared" si="126"/>
        <v>0</v>
      </c>
      <c r="BI168" s="327">
        <v>0</v>
      </c>
      <c r="BJ168" s="327">
        <v>0</v>
      </c>
      <c r="BK168" s="325">
        <v>0</v>
      </c>
      <c r="BL168" s="293">
        <v>0</v>
      </c>
      <c r="BM168" s="327">
        <f t="shared" si="127"/>
        <v>0</v>
      </c>
      <c r="BN168" s="327">
        <v>0</v>
      </c>
      <c r="BO168" s="327">
        <v>0</v>
      </c>
      <c r="BP168" s="325">
        <v>0</v>
      </c>
      <c r="BQ168" s="327">
        <v>0</v>
      </c>
      <c r="BR168" s="327">
        <f t="shared" si="128"/>
        <v>0</v>
      </c>
      <c r="BS168" s="327">
        <v>0</v>
      </c>
      <c r="BT168" s="327">
        <v>0</v>
      </c>
      <c r="BU168" s="325">
        <v>0</v>
      </c>
      <c r="BV168" s="327">
        <v>0</v>
      </c>
      <c r="BW168" s="327">
        <f t="shared" ref="BW168" si="238">SUM(BX168:CA168)</f>
        <v>0</v>
      </c>
      <c r="BX168" s="327">
        <f t="shared" ref="BX168" si="239">Z168+AJ168+AT168+BD168+BN168</f>
        <v>0</v>
      </c>
      <c r="BY168" s="327">
        <f t="shared" ref="BY168" si="240">AA168+AK168+AU168+BE168+BO168</f>
        <v>0</v>
      </c>
      <c r="BZ168" s="327">
        <f t="shared" ref="BZ168" si="241">AB168+AL168+AV168+BF168+BP168</f>
        <v>0</v>
      </c>
      <c r="CA168" s="327">
        <f t="shared" ref="CA168" si="242">AC168+AM168+AW168+BG168+BQ168</f>
        <v>0</v>
      </c>
      <c r="CB168" s="327">
        <f t="shared" si="231"/>
        <v>643.19999999999993</v>
      </c>
      <c r="CC168" s="327">
        <f t="shared" si="232"/>
        <v>0</v>
      </c>
      <c r="CD168" s="327">
        <f t="shared" si="233"/>
        <v>0</v>
      </c>
      <c r="CE168" s="327">
        <f t="shared" si="234"/>
        <v>40.340000000000003</v>
      </c>
      <c r="CF168" s="327">
        <f t="shared" si="235"/>
        <v>602.8599999999999</v>
      </c>
      <c r="CG168" s="327"/>
    </row>
    <row r="169" spans="1:85" ht="51.6" customHeight="1">
      <c r="A169" s="67" t="s">
        <v>520</v>
      </c>
      <c r="B169" s="236" t="s">
        <v>672</v>
      </c>
      <c r="C169" s="324" t="s">
        <v>700</v>
      </c>
      <c r="D169" s="324" t="s">
        <v>589</v>
      </c>
      <c r="E169" s="324" t="s">
        <v>589</v>
      </c>
      <c r="F169" s="324" t="s">
        <v>589</v>
      </c>
      <c r="G169" s="324" t="s">
        <v>589</v>
      </c>
      <c r="H169" s="324" t="s">
        <v>589</v>
      </c>
      <c r="I169" s="324" t="s">
        <v>589</v>
      </c>
      <c r="J169" s="324" t="s">
        <v>589</v>
      </c>
      <c r="K169" s="324" t="s">
        <v>589</v>
      </c>
      <c r="L169" s="324" t="s">
        <v>589</v>
      </c>
      <c r="M169" s="324" t="s">
        <v>589</v>
      </c>
      <c r="N169" s="324" t="s">
        <v>589</v>
      </c>
      <c r="O169" s="324">
        <v>0</v>
      </c>
      <c r="P169" s="324" t="s">
        <v>589</v>
      </c>
      <c r="Q169" s="324" t="s">
        <v>589</v>
      </c>
      <c r="R169" s="324" t="s">
        <v>589</v>
      </c>
      <c r="S169" s="324" t="s">
        <v>589</v>
      </c>
      <c r="T169" s="324" t="s">
        <v>589</v>
      </c>
      <c r="U169" s="324" t="s">
        <v>589</v>
      </c>
      <c r="V169" s="324" t="s">
        <v>589</v>
      </c>
      <c r="W169" s="324" t="s">
        <v>589</v>
      </c>
      <c r="X169" s="324" t="s">
        <v>589</v>
      </c>
      <c r="Y169" s="324" t="s">
        <v>589</v>
      </c>
      <c r="Z169" s="324" t="s">
        <v>589</v>
      </c>
      <c r="AA169" s="324" t="s">
        <v>589</v>
      </c>
      <c r="AB169" s="324" t="s">
        <v>589</v>
      </c>
      <c r="AC169" s="324" t="s">
        <v>589</v>
      </c>
      <c r="AD169" s="324" t="s">
        <v>589</v>
      </c>
      <c r="AE169" s="324" t="s">
        <v>589</v>
      </c>
      <c r="AF169" s="324" t="s">
        <v>589</v>
      </c>
      <c r="AG169" s="324" t="s">
        <v>589</v>
      </c>
      <c r="AH169" s="324" t="s">
        <v>589</v>
      </c>
      <c r="AI169" s="324" t="s">
        <v>589</v>
      </c>
      <c r="AJ169" s="324" t="s">
        <v>589</v>
      </c>
      <c r="AK169" s="324" t="s">
        <v>589</v>
      </c>
      <c r="AL169" s="324" t="s">
        <v>589</v>
      </c>
      <c r="AM169" s="324" t="s">
        <v>589</v>
      </c>
      <c r="AN169" s="324" t="s">
        <v>589</v>
      </c>
      <c r="AO169" s="324" t="s">
        <v>589</v>
      </c>
      <c r="AP169" s="324" t="s">
        <v>589</v>
      </c>
      <c r="AQ169" s="324" t="s">
        <v>589</v>
      </c>
      <c r="AR169" s="324" t="s">
        <v>589</v>
      </c>
      <c r="AS169" s="324" t="s">
        <v>589</v>
      </c>
      <c r="AT169" s="324" t="s">
        <v>589</v>
      </c>
      <c r="AU169" s="324" t="s">
        <v>589</v>
      </c>
      <c r="AV169" s="324" t="s">
        <v>589</v>
      </c>
      <c r="AW169" s="324" t="s">
        <v>589</v>
      </c>
      <c r="AX169" s="324" t="s">
        <v>589</v>
      </c>
      <c r="AY169" s="324" t="s">
        <v>589</v>
      </c>
      <c r="AZ169" s="324" t="s">
        <v>589</v>
      </c>
      <c r="BA169" s="324" t="s">
        <v>589</v>
      </c>
      <c r="BB169" s="324" t="s">
        <v>589</v>
      </c>
      <c r="BC169" s="324" t="s">
        <v>589</v>
      </c>
      <c r="BD169" s="324" t="s">
        <v>589</v>
      </c>
      <c r="BE169" s="324" t="s">
        <v>589</v>
      </c>
      <c r="BF169" s="324" t="s">
        <v>589</v>
      </c>
      <c r="BG169" s="324" t="s">
        <v>589</v>
      </c>
      <c r="BH169" s="324" t="s">
        <v>589</v>
      </c>
      <c r="BI169" s="324" t="s">
        <v>589</v>
      </c>
      <c r="BJ169" s="324" t="s">
        <v>589</v>
      </c>
      <c r="BK169" s="324" t="s">
        <v>589</v>
      </c>
      <c r="BL169" s="324" t="s">
        <v>589</v>
      </c>
      <c r="BM169" s="324" t="s">
        <v>589</v>
      </c>
      <c r="BN169" s="324" t="s">
        <v>589</v>
      </c>
      <c r="BO169" s="324" t="s">
        <v>589</v>
      </c>
      <c r="BP169" s="324" t="s">
        <v>589</v>
      </c>
      <c r="BQ169" s="324" t="s">
        <v>589</v>
      </c>
      <c r="BR169" s="324" t="s">
        <v>589</v>
      </c>
      <c r="BS169" s="324" t="s">
        <v>589</v>
      </c>
      <c r="BT169" s="324" t="s">
        <v>589</v>
      </c>
      <c r="BU169" s="324" t="s">
        <v>589</v>
      </c>
      <c r="BV169" s="324" t="s">
        <v>589</v>
      </c>
      <c r="BW169" s="324" t="s">
        <v>589</v>
      </c>
      <c r="BX169" s="324" t="s">
        <v>589</v>
      </c>
      <c r="BY169" s="324" t="s">
        <v>589</v>
      </c>
      <c r="BZ169" s="324" t="s">
        <v>589</v>
      </c>
      <c r="CA169" s="324" t="s">
        <v>589</v>
      </c>
      <c r="CB169" s="324" t="s">
        <v>589</v>
      </c>
      <c r="CC169" s="324" t="s">
        <v>589</v>
      </c>
      <c r="CD169" s="324" t="s">
        <v>589</v>
      </c>
      <c r="CE169" s="324" t="s">
        <v>589</v>
      </c>
      <c r="CF169" s="324" t="s">
        <v>589</v>
      </c>
      <c r="CG169" s="324" t="s">
        <v>589</v>
      </c>
    </row>
    <row r="170" spans="1:85" ht="51" customHeight="1">
      <c r="A170" s="67" t="s">
        <v>568</v>
      </c>
      <c r="B170" s="236" t="s">
        <v>673</v>
      </c>
      <c r="C170" s="324" t="s">
        <v>700</v>
      </c>
      <c r="D170" s="324" t="s">
        <v>589</v>
      </c>
      <c r="E170" s="324" t="s">
        <v>589</v>
      </c>
      <c r="F170" s="324" t="s">
        <v>589</v>
      </c>
      <c r="G170" s="324" t="s">
        <v>589</v>
      </c>
      <c r="H170" s="324" t="s">
        <v>589</v>
      </c>
      <c r="I170" s="324" t="s">
        <v>589</v>
      </c>
      <c r="J170" s="324" t="s">
        <v>589</v>
      </c>
      <c r="K170" s="324" t="s">
        <v>589</v>
      </c>
      <c r="L170" s="324" t="s">
        <v>589</v>
      </c>
      <c r="M170" s="324" t="s">
        <v>589</v>
      </c>
      <c r="N170" s="324" t="s">
        <v>589</v>
      </c>
      <c r="O170" s="324">
        <v>0</v>
      </c>
      <c r="P170" s="324" t="s">
        <v>589</v>
      </c>
      <c r="Q170" s="324" t="s">
        <v>589</v>
      </c>
      <c r="R170" s="324" t="s">
        <v>589</v>
      </c>
      <c r="S170" s="324" t="s">
        <v>589</v>
      </c>
      <c r="T170" s="324" t="s">
        <v>589</v>
      </c>
      <c r="U170" s="324" t="s">
        <v>589</v>
      </c>
      <c r="V170" s="324" t="s">
        <v>589</v>
      </c>
      <c r="W170" s="324" t="s">
        <v>589</v>
      </c>
      <c r="X170" s="324" t="s">
        <v>589</v>
      </c>
      <c r="Y170" s="324" t="s">
        <v>589</v>
      </c>
      <c r="Z170" s="324" t="s">
        <v>589</v>
      </c>
      <c r="AA170" s="324" t="s">
        <v>589</v>
      </c>
      <c r="AB170" s="324" t="s">
        <v>589</v>
      </c>
      <c r="AC170" s="324" t="s">
        <v>589</v>
      </c>
      <c r="AD170" s="324" t="s">
        <v>589</v>
      </c>
      <c r="AE170" s="324" t="s">
        <v>589</v>
      </c>
      <c r="AF170" s="324" t="s">
        <v>589</v>
      </c>
      <c r="AG170" s="324" t="s">
        <v>589</v>
      </c>
      <c r="AH170" s="324" t="s">
        <v>589</v>
      </c>
      <c r="AI170" s="324" t="s">
        <v>589</v>
      </c>
      <c r="AJ170" s="324" t="s">
        <v>589</v>
      </c>
      <c r="AK170" s="324" t="s">
        <v>589</v>
      </c>
      <c r="AL170" s="324" t="s">
        <v>589</v>
      </c>
      <c r="AM170" s="324" t="s">
        <v>589</v>
      </c>
      <c r="AN170" s="324" t="s">
        <v>589</v>
      </c>
      <c r="AO170" s="324" t="s">
        <v>589</v>
      </c>
      <c r="AP170" s="324" t="s">
        <v>589</v>
      </c>
      <c r="AQ170" s="324" t="s">
        <v>589</v>
      </c>
      <c r="AR170" s="324" t="s">
        <v>589</v>
      </c>
      <c r="AS170" s="324" t="s">
        <v>589</v>
      </c>
      <c r="AT170" s="324" t="s">
        <v>589</v>
      </c>
      <c r="AU170" s="324" t="s">
        <v>589</v>
      </c>
      <c r="AV170" s="324" t="s">
        <v>589</v>
      </c>
      <c r="AW170" s="324" t="s">
        <v>589</v>
      </c>
      <c r="AX170" s="324" t="s">
        <v>589</v>
      </c>
      <c r="AY170" s="324" t="s">
        <v>589</v>
      </c>
      <c r="AZ170" s="324" t="s">
        <v>589</v>
      </c>
      <c r="BA170" s="324" t="s">
        <v>589</v>
      </c>
      <c r="BB170" s="324" t="s">
        <v>589</v>
      </c>
      <c r="BC170" s="324" t="s">
        <v>589</v>
      </c>
      <c r="BD170" s="324" t="s">
        <v>589</v>
      </c>
      <c r="BE170" s="324" t="s">
        <v>589</v>
      </c>
      <c r="BF170" s="324" t="s">
        <v>589</v>
      </c>
      <c r="BG170" s="324" t="s">
        <v>589</v>
      </c>
      <c r="BH170" s="324" t="s">
        <v>589</v>
      </c>
      <c r="BI170" s="324" t="s">
        <v>589</v>
      </c>
      <c r="BJ170" s="324" t="s">
        <v>589</v>
      </c>
      <c r="BK170" s="324" t="s">
        <v>589</v>
      </c>
      <c r="BL170" s="324" t="s">
        <v>589</v>
      </c>
      <c r="BM170" s="324" t="s">
        <v>589</v>
      </c>
      <c r="BN170" s="324" t="s">
        <v>589</v>
      </c>
      <c r="BO170" s="324" t="s">
        <v>589</v>
      </c>
      <c r="BP170" s="324" t="s">
        <v>589</v>
      </c>
      <c r="BQ170" s="324" t="s">
        <v>589</v>
      </c>
      <c r="BR170" s="324" t="s">
        <v>589</v>
      </c>
      <c r="BS170" s="324" t="s">
        <v>589</v>
      </c>
      <c r="BT170" s="324" t="s">
        <v>589</v>
      </c>
      <c r="BU170" s="324" t="s">
        <v>589</v>
      </c>
      <c r="BV170" s="324" t="s">
        <v>589</v>
      </c>
      <c r="BW170" s="324" t="s">
        <v>589</v>
      </c>
      <c r="BX170" s="324" t="s">
        <v>589</v>
      </c>
      <c r="BY170" s="324" t="s">
        <v>589</v>
      </c>
      <c r="BZ170" s="324" t="s">
        <v>589</v>
      </c>
      <c r="CA170" s="324" t="s">
        <v>589</v>
      </c>
      <c r="CB170" s="324" t="s">
        <v>589</v>
      </c>
      <c r="CC170" s="324" t="s">
        <v>589</v>
      </c>
      <c r="CD170" s="324" t="s">
        <v>589</v>
      </c>
      <c r="CE170" s="324" t="s">
        <v>589</v>
      </c>
      <c r="CF170" s="324" t="s">
        <v>589</v>
      </c>
      <c r="CG170" s="324" t="s">
        <v>589</v>
      </c>
    </row>
    <row r="171" spans="1:85" ht="49.9" customHeight="1">
      <c r="A171" s="67" t="s">
        <v>569</v>
      </c>
      <c r="B171" s="236" t="s">
        <v>674</v>
      </c>
      <c r="C171" s="324" t="s">
        <v>700</v>
      </c>
      <c r="D171" s="324" t="s">
        <v>589</v>
      </c>
      <c r="E171" s="324" t="s">
        <v>589</v>
      </c>
      <c r="F171" s="324" t="s">
        <v>589</v>
      </c>
      <c r="G171" s="324" t="s">
        <v>589</v>
      </c>
      <c r="H171" s="324" t="s">
        <v>589</v>
      </c>
      <c r="I171" s="324" t="s">
        <v>589</v>
      </c>
      <c r="J171" s="324" t="s">
        <v>589</v>
      </c>
      <c r="K171" s="324" t="s">
        <v>589</v>
      </c>
      <c r="L171" s="324" t="s">
        <v>589</v>
      </c>
      <c r="M171" s="324" t="s">
        <v>589</v>
      </c>
      <c r="N171" s="324" t="s">
        <v>589</v>
      </c>
      <c r="O171" s="324">
        <v>0</v>
      </c>
      <c r="P171" s="324" t="s">
        <v>589</v>
      </c>
      <c r="Q171" s="324" t="s">
        <v>589</v>
      </c>
      <c r="R171" s="324" t="s">
        <v>589</v>
      </c>
      <c r="S171" s="324" t="s">
        <v>589</v>
      </c>
      <c r="T171" s="324" t="s">
        <v>589</v>
      </c>
      <c r="U171" s="324" t="s">
        <v>589</v>
      </c>
      <c r="V171" s="324" t="s">
        <v>589</v>
      </c>
      <c r="W171" s="324" t="s">
        <v>589</v>
      </c>
      <c r="X171" s="324" t="s">
        <v>589</v>
      </c>
      <c r="Y171" s="324" t="s">
        <v>589</v>
      </c>
      <c r="Z171" s="324" t="s">
        <v>589</v>
      </c>
      <c r="AA171" s="324" t="s">
        <v>589</v>
      </c>
      <c r="AB171" s="324" t="s">
        <v>589</v>
      </c>
      <c r="AC171" s="324" t="s">
        <v>589</v>
      </c>
      <c r="AD171" s="324" t="s">
        <v>589</v>
      </c>
      <c r="AE171" s="324" t="s">
        <v>589</v>
      </c>
      <c r="AF171" s="324" t="s">
        <v>589</v>
      </c>
      <c r="AG171" s="324" t="s">
        <v>589</v>
      </c>
      <c r="AH171" s="324" t="s">
        <v>589</v>
      </c>
      <c r="AI171" s="324" t="s">
        <v>589</v>
      </c>
      <c r="AJ171" s="324" t="s">
        <v>589</v>
      </c>
      <c r="AK171" s="324" t="s">
        <v>589</v>
      </c>
      <c r="AL171" s="324" t="s">
        <v>589</v>
      </c>
      <c r="AM171" s="324" t="s">
        <v>589</v>
      </c>
      <c r="AN171" s="324" t="s">
        <v>589</v>
      </c>
      <c r="AO171" s="324" t="s">
        <v>589</v>
      </c>
      <c r="AP171" s="324" t="s">
        <v>589</v>
      </c>
      <c r="AQ171" s="324" t="s">
        <v>589</v>
      </c>
      <c r="AR171" s="324" t="s">
        <v>589</v>
      </c>
      <c r="AS171" s="324" t="s">
        <v>589</v>
      </c>
      <c r="AT171" s="324" t="s">
        <v>589</v>
      </c>
      <c r="AU171" s="324" t="s">
        <v>589</v>
      </c>
      <c r="AV171" s="324" t="s">
        <v>589</v>
      </c>
      <c r="AW171" s="324" t="s">
        <v>589</v>
      </c>
      <c r="AX171" s="324" t="s">
        <v>589</v>
      </c>
      <c r="AY171" s="324" t="s">
        <v>589</v>
      </c>
      <c r="AZ171" s="324" t="s">
        <v>589</v>
      </c>
      <c r="BA171" s="324" t="s">
        <v>589</v>
      </c>
      <c r="BB171" s="324" t="s">
        <v>589</v>
      </c>
      <c r="BC171" s="324" t="s">
        <v>589</v>
      </c>
      <c r="BD171" s="324" t="s">
        <v>589</v>
      </c>
      <c r="BE171" s="324" t="s">
        <v>589</v>
      </c>
      <c r="BF171" s="324" t="s">
        <v>589</v>
      </c>
      <c r="BG171" s="324" t="s">
        <v>589</v>
      </c>
      <c r="BH171" s="324" t="s">
        <v>589</v>
      </c>
      <c r="BI171" s="324" t="s">
        <v>589</v>
      </c>
      <c r="BJ171" s="324" t="s">
        <v>589</v>
      </c>
      <c r="BK171" s="324" t="s">
        <v>589</v>
      </c>
      <c r="BL171" s="324" t="s">
        <v>589</v>
      </c>
      <c r="BM171" s="324" t="s">
        <v>589</v>
      </c>
      <c r="BN171" s="324" t="s">
        <v>589</v>
      </c>
      <c r="BO171" s="324" t="s">
        <v>589</v>
      </c>
      <c r="BP171" s="324" t="s">
        <v>589</v>
      </c>
      <c r="BQ171" s="324" t="s">
        <v>589</v>
      </c>
      <c r="BR171" s="324" t="s">
        <v>589</v>
      </c>
      <c r="BS171" s="324" t="s">
        <v>589</v>
      </c>
      <c r="BT171" s="324" t="s">
        <v>589</v>
      </c>
      <c r="BU171" s="324" t="s">
        <v>589</v>
      </c>
      <c r="BV171" s="324" t="s">
        <v>589</v>
      </c>
      <c r="BW171" s="324" t="s">
        <v>589</v>
      </c>
      <c r="BX171" s="324" t="s">
        <v>589</v>
      </c>
      <c r="BY171" s="324" t="s">
        <v>589</v>
      </c>
      <c r="BZ171" s="324" t="s">
        <v>589</v>
      </c>
      <c r="CA171" s="324" t="s">
        <v>589</v>
      </c>
      <c r="CB171" s="324" t="s">
        <v>589</v>
      </c>
      <c r="CC171" s="324" t="s">
        <v>589</v>
      </c>
      <c r="CD171" s="324" t="s">
        <v>589</v>
      </c>
      <c r="CE171" s="324" t="s">
        <v>589</v>
      </c>
      <c r="CF171" s="324" t="s">
        <v>589</v>
      </c>
      <c r="CG171" s="324" t="s">
        <v>589</v>
      </c>
    </row>
    <row r="172" spans="1:85" ht="55.15" customHeight="1">
      <c r="A172" s="67" t="s">
        <v>570</v>
      </c>
      <c r="B172" s="236" t="s">
        <v>675</v>
      </c>
      <c r="C172" s="324" t="s">
        <v>700</v>
      </c>
      <c r="D172" s="324" t="s">
        <v>589</v>
      </c>
      <c r="E172" s="324" t="s">
        <v>589</v>
      </c>
      <c r="F172" s="324" t="s">
        <v>589</v>
      </c>
      <c r="G172" s="324" t="s">
        <v>589</v>
      </c>
      <c r="H172" s="324" t="s">
        <v>589</v>
      </c>
      <c r="I172" s="324" t="s">
        <v>589</v>
      </c>
      <c r="J172" s="324" t="s">
        <v>589</v>
      </c>
      <c r="K172" s="324" t="s">
        <v>589</v>
      </c>
      <c r="L172" s="324" t="s">
        <v>589</v>
      </c>
      <c r="M172" s="324" t="s">
        <v>589</v>
      </c>
      <c r="N172" s="324" t="s">
        <v>589</v>
      </c>
      <c r="O172" s="324">
        <v>0</v>
      </c>
      <c r="P172" s="324" t="s">
        <v>589</v>
      </c>
      <c r="Q172" s="324" t="s">
        <v>589</v>
      </c>
      <c r="R172" s="324" t="s">
        <v>589</v>
      </c>
      <c r="S172" s="324" t="s">
        <v>589</v>
      </c>
      <c r="T172" s="324" t="s">
        <v>589</v>
      </c>
      <c r="U172" s="324" t="s">
        <v>589</v>
      </c>
      <c r="V172" s="324" t="s">
        <v>589</v>
      </c>
      <c r="W172" s="324" t="s">
        <v>589</v>
      </c>
      <c r="X172" s="324" t="s">
        <v>589</v>
      </c>
      <c r="Y172" s="324" t="s">
        <v>589</v>
      </c>
      <c r="Z172" s="324" t="s">
        <v>589</v>
      </c>
      <c r="AA172" s="324" t="s">
        <v>589</v>
      </c>
      <c r="AB172" s="324" t="s">
        <v>589</v>
      </c>
      <c r="AC172" s="324" t="s">
        <v>589</v>
      </c>
      <c r="AD172" s="324" t="s">
        <v>589</v>
      </c>
      <c r="AE172" s="324" t="s">
        <v>589</v>
      </c>
      <c r="AF172" s="324" t="s">
        <v>589</v>
      </c>
      <c r="AG172" s="324" t="s">
        <v>589</v>
      </c>
      <c r="AH172" s="324" t="s">
        <v>589</v>
      </c>
      <c r="AI172" s="324" t="s">
        <v>589</v>
      </c>
      <c r="AJ172" s="324" t="s">
        <v>589</v>
      </c>
      <c r="AK172" s="324" t="s">
        <v>589</v>
      </c>
      <c r="AL172" s="324" t="s">
        <v>589</v>
      </c>
      <c r="AM172" s="324" t="s">
        <v>589</v>
      </c>
      <c r="AN172" s="324" t="s">
        <v>589</v>
      </c>
      <c r="AO172" s="324" t="s">
        <v>589</v>
      </c>
      <c r="AP172" s="324" t="s">
        <v>589</v>
      </c>
      <c r="AQ172" s="324" t="s">
        <v>589</v>
      </c>
      <c r="AR172" s="324" t="s">
        <v>589</v>
      </c>
      <c r="AS172" s="324" t="s">
        <v>589</v>
      </c>
      <c r="AT172" s="324" t="s">
        <v>589</v>
      </c>
      <c r="AU172" s="324" t="s">
        <v>589</v>
      </c>
      <c r="AV172" s="324" t="s">
        <v>589</v>
      </c>
      <c r="AW172" s="324" t="s">
        <v>589</v>
      </c>
      <c r="AX172" s="324" t="s">
        <v>589</v>
      </c>
      <c r="AY172" s="324" t="s">
        <v>589</v>
      </c>
      <c r="AZ172" s="324" t="s">
        <v>589</v>
      </c>
      <c r="BA172" s="324" t="s">
        <v>589</v>
      </c>
      <c r="BB172" s="324" t="s">
        <v>589</v>
      </c>
      <c r="BC172" s="324" t="s">
        <v>589</v>
      </c>
      <c r="BD172" s="324" t="s">
        <v>589</v>
      </c>
      <c r="BE172" s="324" t="s">
        <v>589</v>
      </c>
      <c r="BF172" s="324" t="s">
        <v>589</v>
      </c>
      <c r="BG172" s="324" t="s">
        <v>589</v>
      </c>
      <c r="BH172" s="324" t="s">
        <v>589</v>
      </c>
      <c r="BI172" s="324" t="s">
        <v>589</v>
      </c>
      <c r="BJ172" s="324" t="s">
        <v>589</v>
      </c>
      <c r="BK172" s="324" t="s">
        <v>589</v>
      </c>
      <c r="BL172" s="324" t="s">
        <v>589</v>
      </c>
      <c r="BM172" s="324" t="s">
        <v>589</v>
      </c>
      <c r="BN172" s="324" t="s">
        <v>589</v>
      </c>
      <c r="BO172" s="324" t="s">
        <v>589</v>
      </c>
      <c r="BP172" s="324" t="s">
        <v>589</v>
      </c>
      <c r="BQ172" s="324" t="s">
        <v>589</v>
      </c>
      <c r="BR172" s="324" t="s">
        <v>589</v>
      </c>
      <c r="BS172" s="324" t="s">
        <v>589</v>
      </c>
      <c r="BT172" s="324" t="s">
        <v>589</v>
      </c>
      <c r="BU172" s="324" t="s">
        <v>589</v>
      </c>
      <c r="BV172" s="324" t="s">
        <v>589</v>
      </c>
      <c r="BW172" s="324" t="s">
        <v>589</v>
      </c>
      <c r="BX172" s="324" t="s">
        <v>589</v>
      </c>
      <c r="BY172" s="324" t="s">
        <v>589</v>
      </c>
      <c r="BZ172" s="324" t="s">
        <v>589</v>
      </c>
      <c r="CA172" s="324" t="s">
        <v>589</v>
      </c>
      <c r="CB172" s="324" t="s">
        <v>589</v>
      </c>
      <c r="CC172" s="324" t="s">
        <v>589</v>
      </c>
      <c r="CD172" s="324" t="s">
        <v>589</v>
      </c>
      <c r="CE172" s="324" t="s">
        <v>589</v>
      </c>
      <c r="CF172" s="324" t="s">
        <v>589</v>
      </c>
      <c r="CG172" s="324" t="s">
        <v>589</v>
      </c>
    </row>
    <row r="173" spans="1:85" ht="61.15" customHeight="1">
      <c r="A173" s="67" t="s">
        <v>571</v>
      </c>
      <c r="B173" s="236" t="s">
        <v>676</v>
      </c>
      <c r="C173" s="324" t="s">
        <v>700</v>
      </c>
      <c r="D173" s="324" t="s">
        <v>589</v>
      </c>
      <c r="E173" s="324" t="s">
        <v>589</v>
      </c>
      <c r="F173" s="324" t="s">
        <v>589</v>
      </c>
      <c r="G173" s="324" t="s">
        <v>589</v>
      </c>
      <c r="H173" s="324" t="s">
        <v>589</v>
      </c>
      <c r="I173" s="324" t="s">
        <v>589</v>
      </c>
      <c r="J173" s="324" t="s">
        <v>589</v>
      </c>
      <c r="K173" s="324" t="s">
        <v>589</v>
      </c>
      <c r="L173" s="324" t="s">
        <v>589</v>
      </c>
      <c r="M173" s="324" t="s">
        <v>589</v>
      </c>
      <c r="N173" s="324" t="s">
        <v>589</v>
      </c>
      <c r="O173" s="324">
        <v>0</v>
      </c>
      <c r="P173" s="324" t="s">
        <v>589</v>
      </c>
      <c r="Q173" s="324" t="s">
        <v>589</v>
      </c>
      <c r="R173" s="324" t="s">
        <v>589</v>
      </c>
      <c r="S173" s="324" t="s">
        <v>589</v>
      </c>
      <c r="T173" s="324" t="s">
        <v>589</v>
      </c>
      <c r="U173" s="324" t="s">
        <v>589</v>
      </c>
      <c r="V173" s="324" t="s">
        <v>589</v>
      </c>
      <c r="W173" s="324" t="s">
        <v>589</v>
      </c>
      <c r="X173" s="324" t="s">
        <v>589</v>
      </c>
      <c r="Y173" s="324" t="s">
        <v>589</v>
      </c>
      <c r="Z173" s="324" t="s">
        <v>589</v>
      </c>
      <c r="AA173" s="324" t="s">
        <v>589</v>
      </c>
      <c r="AB173" s="324" t="s">
        <v>589</v>
      </c>
      <c r="AC173" s="324" t="s">
        <v>589</v>
      </c>
      <c r="AD173" s="324" t="s">
        <v>589</v>
      </c>
      <c r="AE173" s="324" t="s">
        <v>589</v>
      </c>
      <c r="AF173" s="324" t="s">
        <v>589</v>
      </c>
      <c r="AG173" s="324" t="s">
        <v>589</v>
      </c>
      <c r="AH173" s="324" t="s">
        <v>589</v>
      </c>
      <c r="AI173" s="324" t="s">
        <v>589</v>
      </c>
      <c r="AJ173" s="324" t="s">
        <v>589</v>
      </c>
      <c r="AK173" s="324" t="s">
        <v>589</v>
      </c>
      <c r="AL173" s="324" t="s">
        <v>589</v>
      </c>
      <c r="AM173" s="324" t="s">
        <v>589</v>
      </c>
      <c r="AN173" s="324" t="s">
        <v>589</v>
      </c>
      <c r="AO173" s="324" t="s">
        <v>589</v>
      </c>
      <c r="AP173" s="324" t="s">
        <v>589</v>
      </c>
      <c r="AQ173" s="324" t="s">
        <v>589</v>
      </c>
      <c r="AR173" s="324" t="s">
        <v>589</v>
      </c>
      <c r="AS173" s="324" t="s">
        <v>589</v>
      </c>
      <c r="AT173" s="324" t="s">
        <v>589</v>
      </c>
      <c r="AU173" s="324" t="s">
        <v>589</v>
      </c>
      <c r="AV173" s="324" t="s">
        <v>589</v>
      </c>
      <c r="AW173" s="324" t="s">
        <v>589</v>
      </c>
      <c r="AX173" s="324" t="s">
        <v>589</v>
      </c>
      <c r="AY173" s="324" t="s">
        <v>589</v>
      </c>
      <c r="AZ173" s="324" t="s">
        <v>589</v>
      </c>
      <c r="BA173" s="324" t="s">
        <v>589</v>
      </c>
      <c r="BB173" s="324" t="s">
        <v>589</v>
      </c>
      <c r="BC173" s="324" t="s">
        <v>589</v>
      </c>
      <c r="BD173" s="324" t="s">
        <v>589</v>
      </c>
      <c r="BE173" s="324" t="s">
        <v>589</v>
      </c>
      <c r="BF173" s="324" t="s">
        <v>589</v>
      </c>
      <c r="BG173" s="324" t="s">
        <v>589</v>
      </c>
      <c r="BH173" s="324" t="s">
        <v>589</v>
      </c>
      <c r="BI173" s="324" t="s">
        <v>589</v>
      </c>
      <c r="BJ173" s="324" t="s">
        <v>589</v>
      </c>
      <c r="BK173" s="324" t="s">
        <v>589</v>
      </c>
      <c r="BL173" s="324" t="s">
        <v>589</v>
      </c>
      <c r="BM173" s="324" t="s">
        <v>589</v>
      </c>
      <c r="BN173" s="324" t="s">
        <v>589</v>
      </c>
      <c r="BO173" s="324" t="s">
        <v>589</v>
      </c>
      <c r="BP173" s="324" t="s">
        <v>589</v>
      </c>
      <c r="BQ173" s="324" t="s">
        <v>589</v>
      </c>
      <c r="BR173" s="324" t="s">
        <v>589</v>
      </c>
      <c r="BS173" s="324" t="s">
        <v>589</v>
      </c>
      <c r="BT173" s="324" t="s">
        <v>589</v>
      </c>
      <c r="BU173" s="324" t="s">
        <v>589</v>
      </c>
      <c r="BV173" s="324" t="s">
        <v>589</v>
      </c>
      <c r="BW173" s="324" t="s">
        <v>589</v>
      </c>
      <c r="BX173" s="324" t="s">
        <v>589</v>
      </c>
      <c r="BY173" s="324" t="s">
        <v>589</v>
      </c>
      <c r="BZ173" s="324" t="s">
        <v>589</v>
      </c>
      <c r="CA173" s="324" t="s">
        <v>589</v>
      </c>
      <c r="CB173" s="324" t="s">
        <v>589</v>
      </c>
      <c r="CC173" s="324" t="s">
        <v>589</v>
      </c>
      <c r="CD173" s="324" t="s">
        <v>589</v>
      </c>
      <c r="CE173" s="324" t="s">
        <v>589</v>
      </c>
      <c r="CF173" s="324" t="s">
        <v>589</v>
      </c>
      <c r="CG173" s="324" t="s">
        <v>589</v>
      </c>
    </row>
    <row r="174" spans="1:85" ht="65.45" customHeight="1">
      <c r="A174" s="67" t="s">
        <v>677</v>
      </c>
      <c r="B174" s="236" t="s">
        <v>678</v>
      </c>
      <c r="C174" s="324" t="s">
        <v>700</v>
      </c>
      <c r="D174" s="324" t="s">
        <v>589</v>
      </c>
      <c r="E174" s="324" t="s">
        <v>589</v>
      </c>
      <c r="F174" s="324" t="s">
        <v>589</v>
      </c>
      <c r="G174" s="324" t="s">
        <v>589</v>
      </c>
      <c r="H174" s="324" t="s">
        <v>589</v>
      </c>
      <c r="I174" s="324" t="s">
        <v>589</v>
      </c>
      <c r="J174" s="324" t="s">
        <v>589</v>
      </c>
      <c r="K174" s="324" t="s">
        <v>589</v>
      </c>
      <c r="L174" s="324" t="s">
        <v>589</v>
      </c>
      <c r="M174" s="324" t="s">
        <v>589</v>
      </c>
      <c r="N174" s="324" t="s">
        <v>589</v>
      </c>
      <c r="O174" s="324">
        <v>0</v>
      </c>
      <c r="P174" s="324" t="s">
        <v>589</v>
      </c>
      <c r="Q174" s="324" t="s">
        <v>589</v>
      </c>
      <c r="R174" s="324" t="s">
        <v>589</v>
      </c>
      <c r="S174" s="324" t="s">
        <v>589</v>
      </c>
      <c r="T174" s="324" t="s">
        <v>589</v>
      </c>
      <c r="U174" s="324" t="s">
        <v>589</v>
      </c>
      <c r="V174" s="324" t="s">
        <v>589</v>
      </c>
      <c r="W174" s="324" t="s">
        <v>589</v>
      </c>
      <c r="X174" s="324" t="s">
        <v>589</v>
      </c>
      <c r="Y174" s="324" t="s">
        <v>589</v>
      </c>
      <c r="Z174" s="324" t="s">
        <v>589</v>
      </c>
      <c r="AA174" s="324" t="s">
        <v>589</v>
      </c>
      <c r="AB174" s="324" t="s">
        <v>589</v>
      </c>
      <c r="AC174" s="324" t="s">
        <v>589</v>
      </c>
      <c r="AD174" s="324" t="s">
        <v>589</v>
      </c>
      <c r="AE174" s="324" t="s">
        <v>589</v>
      </c>
      <c r="AF174" s="324" t="s">
        <v>589</v>
      </c>
      <c r="AG174" s="324" t="s">
        <v>589</v>
      </c>
      <c r="AH174" s="324" t="s">
        <v>589</v>
      </c>
      <c r="AI174" s="324" t="s">
        <v>589</v>
      </c>
      <c r="AJ174" s="324" t="s">
        <v>589</v>
      </c>
      <c r="AK174" s="324" t="s">
        <v>589</v>
      </c>
      <c r="AL174" s="324" t="s">
        <v>589</v>
      </c>
      <c r="AM174" s="324" t="s">
        <v>589</v>
      </c>
      <c r="AN174" s="324" t="s">
        <v>589</v>
      </c>
      <c r="AO174" s="324" t="s">
        <v>589</v>
      </c>
      <c r="AP174" s="324" t="s">
        <v>589</v>
      </c>
      <c r="AQ174" s="324" t="s">
        <v>589</v>
      </c>
      <c r="AR174" s="324" t="s">
        <v>589</v>
      </c>
      <c r="AS174" s="324" t="s">
        <v>589</v>
      </c>
      <c r="AT174" s="324" t="s">
        <v>589</v>
      </c>
      <c r="AU174" s="324" t="s">
        <v>589</v>
      </c>
      <c r="AV174" s="324" t="s">
        <v>589</v>
      </c>
      <c r="AW174" s="324" t="s">
        <v>589</v>
      </c>
      <c r="AX174" s="324" t="s">
        <v>589</v>
      </c>
      <c r="AY174" s="324" t="s">
        <v>589</v>
      </c>
      <c r="AZ174" s="324" t="s">
        <v>589</v>
      </c>
      <c r="BA174" s="324" t="s">
        <v>589</v>
      </c>
      <c r="BB174" s="324" t="s">
        <v>589</v>
      </c>
      <c r="BC174" s="324" t="s">
        <v>589</v>
      </c>
      <c r="BD174" s="324" t="s">
        <v>589</v>
      </c>
      <c r="BE174" s="324" t="s">
        <v>589</v>
      </c>
      <c r="BF174" s="324" t="s">
        <v>589</v>
      </c>
      <c r="BG174" s="324" t="s">
        <v>589</v>
      </c>
      <c r="BH174" s="324" t="s">
        <v>589</v>
      </c>
      <c r="BI174" s="324" t="s">
        <v>589</v>
      </c>
      <c r="BJ174" s="324" t="s">
        <v>589</v>
      </c>
      <c r="BK174" s="324" t="s">
        <v>589</v>
      </c>
      <c r="BL174" s="324" t="s">
        <v>589</v>
      </c>
      <c r="BM174" s="324" t="s">
        <v>589</v>
      </c>
      <c r="BN174" s="324" t="s">
        <v>589</v>
      </c>
      <c r="BO174" s="324" t="s">
        <v>589</v>
      </c>
      <c r="BP174" s="324" t="s">
        <v>589</v>
      </c>
      <c r="BQ174" s="324" t="s">
        <v>589</v>
      </c>
      <c r="BR174" s="324" t="s">
        <v>589</v>
      </c>
      <c r="BS174" s="324" t="s">
        <v>589</v>
      </c>
      <c r="BT174" s="324" t="s">
        <v>589</v>
      </c>
      <c r="BU174" s="324" t="s">
        <v>589</v>
      </c>
      <c r="BV174" s="324" t="s">
        <v>589</v>
      </c>
      <c r="BW174" s="324" t="s">
        <v>589</v>
      </c>
      <c r="BX174" s="324" t="s">
        <v>589</v>
      </c>
      <c r="BY174" s="324" t="s">
        <v>589</v>
      </c>
      <c r="BZ174" s="324" t="s">
        <v>589</v>
      </c>
      <c r="CA174" s="324" t="s">
        <v>589</v>
      </c>
      <c r="CB174" s="324" t="s">
        <v>589</v>
      </c>
      <c r="CC174" s="324" t="s">
        <v>589</v>
      </c>
      <c r="CD174" s="324" t="s">
        <v>589</v>
      </c>
      <c r="CE174" s="324" t="s">
        <v>589</v>
      </c>
      <c r="CF174" s="324" t="s">
        <v>589</v>
      </c>
      <c r="CG174" s="324" t="s">
        <v>589</v>
      </c>
    </row>
    <row r="175" spans="1:85" ht="73.150000000000006" customHeight="1">
      <c r="A175" s="67" t="s">
        <v>679</v>
      </c>
      <c r="B175" s="236" t="s">
        <v>680</v>
      </c>
      <c r="C175" s="324" t="s">
        <v>700</v>
      </c>
      <c r="D175" s="324" t="s">
        <v>589</v>
      </c>
      <c r="E175" s="324" t="s">
        <v>589</v>
      </c>
      <c r="F175" s="324" t="s">
        <v>589</v>
      </c>
      <c r="G175" s="324" t="s">
        <v>589</v>
      </c>
      <c r="H175" s="324" t="s">
        <v>589</v>
      </c>
      <c r="I175" s="324" t="s">
        <v>589</v>
      </c>
      <c r="J175" s="324" t="s">
        <v>589</v>
      </c>
      <c r="K175" s="324" t="s">
        <v>589</v>
      </c>
      <c r="L175" s="324" t="s">
        <v>589</v>
      </c>
      <c r="M175" s="324" t="s">
        <v>589</v>
      </c>
      <c r="N175" s="324" t="s">
        <v>589</v>
      </c>
      <c r="O175" s="324">
        <v>0</v>
      </c>
      <c r="P175" s="324" t="s">
        <v>589</v>
      </c>
      <c r="Q175" s="324" t="s">
        <v>589</v>
      </c>
      <c r="R175" s="324" t="s">
        <v>589</v>
      </c>
      <c r="S175" s="324" t="s">
        <v>589</v>
      </c>
      <c r="T175" s="324" t="s">
        <v>589</v>
      </c>
      <c r="U175" s="324" t="s">
        <v>589</v>
      </c>
      <c r="V175" s="324" t="s">
        <v>589</v>
      </c>
      <c r="W175" s="324" t="s">
        <v>589</v>
      </c>
      <c r="X175" s="324" t="s">
        <v>589</v>
      </c>
      <c r="Y175" s="324" t="s">
        <v>589</v>
      </c>
      <c r="Z175" s="324" t="s">
        <v>589</v>
      </c>
      <c r="AA175" s="324" t="s">
        <v>589</v>
      </c>
      <c r="AB175" s="324" t="s">
        <v>589</v>
      </c>
      <c r="AC175" s="324" t="s">
        <v>589</v>
      </c>
      <c r="AD175" s="324" t="s">
        <v>589</v>
      </c>
      <c r="AE175" s="324" t="s">
        <v>589</v>
      </c>
      <c r="AF175" s="324" t="s">
        <v>589</v>
      </c>
      <c r="AG175" s="324" t="s">
        <v>589</v>
      </c>
      <c r="AH175" s="324" t="s">
        <v>589</v>
      </c>
      <c r="AI175" s="324" t="s">
        <v>589</v>
      </c>
      <c r="AJ175" s="324" t="s">
        <v>589</v>
      </c>
      <c r="AK175" s="324" t="s">
        <v>589</v>
      </c>
      <c r="AL175" s="324" t="s">
        <v>589</v>
      </c>
      <c r="AM175" s="324" t="s">
        <v>589</v>
      </c>
      <c r="AN175" s="324" t="s">
        <v>589</v>
      </c>
      <c r="AO175" s="324" t="s">
        <v>589</v>
      </c>
      <c r="AP175" s="324" t="s">
        <v>589</v>
      </c>
      <c r="AQ175" s="324" t="s">
        <v>589</v>
      </c>
      <c r="AR175" s="324" t="s">
        <v>589</v>
      </c>
      <c r="AS175" s="324" t="s">
        <v>589</v>
      </c>
      <c r="AT175" s="324" t="s">
        <v>589</v>
      </c>
      <c r="AU175" s="324" t="s">
        <v>589</v>
      </c>
      <c r="AV175" s="324" t="s">
        <v>589</v>
      </c>
      <c r="AW175" s="324" t="s">
        <v>589</v>
      </c>
      <c r="AX175" s="324" t="s">
        <v>589</v>
      </c>
      <c r="AY175" s="324" t="s">
        <v>589</v>
      </c>
      <c r="AZ175" s="324" t="s">
        <v>589</v>
      </c>
      <c r="BA175" s="324" t="s">
        <v>589</v>
      </c>
      <c r="BB175" s="324" t="s">
        <v>589</v>
      </c>
      <c r="BC175" s="324" t="s">
        <v>589</v>
      </c>
      <c r="BD175" s="324" t="s">
        <v>589</v>
      </c>
      <c r="BE175" s="324" t="s">
        <v>589</v>
      </c>
      <c r="BF175" s="324" t="s">
        <v>589</v>
      </c>
      <c r="BG175" s="324" t="s">
        <v>589</v>
      </c>
      <c r="BH175" s="324" t="s">
        <v>589</v>
      </c>
      <c r="BI175" s="324" t="s">
        <v>589</v>
      </c>
      <c r="BJ175" s="324" t="s">
        <v>589</v>
      </c>
      <c r="BK175" s="324" t="s">
        <v>589</v>
      </c>
      <c r="BL175" s="324" t="s">
        <v>589</v>
      </c>
      <c r="BM175" s="324" t="s">
        <v>589</v>
      </c>
      <c r="BN175" s="324" t="s">
        <v>589</v>
      </c>
      <c r="BO175" s="324" t="s">
        <v>589</v>
      </c>
      <c r="BP175" s="324" t="s">
        <v>589</v>
      </c>
      <c r="BQ175" s="324" t="s">
        <v>589</v>
      </c>
      <c r="BR175" s="324" t="s">
        <v>589</v>
      </c>
      <c r="BS175" s="324" t="s">
        <v>589</v>
      </c>
      <c r="BT175" s="324" t="s">
        <v>589</v>
      </c>
      <c r="BU175" s="324" t="s">
        <v>589</v>
      </c>
      <c r="BV175" s="324" t="s">
        <v>589</v>
      </c>
      <c r="BW175" s="324" t="s">
        <v>589</v>
      </c>
      <c r="BX175" s="324" t="s">
        <v>589</v>
      </c>
      <c r="BY175" s="324" t="s">
        <v>589</v>
      </c>
      <c r="BZ175" s="324" t="s">
        <v>589</v>
      </c>
      <c r="CA175" s="324" t="s">
        <v>589</v>
      </c>
      <c r="CB175" s="324" t="s">
        <v>589</v>
      </c>
      <c r="CC175" s="324" t="s">
        <v>589</v>
      </c>
      <c r="CD175" s="324" t="s">
        <v>589</v>
      </c>
      <c r="CE175" s="324" t="s">
        <v>589</v>
      </c>
      <c r="CF175" s="324" t="s">
        <v>589</v>
      </c>
      <c r="CG175" s="324" t="s">
        <v>589</v>
      </c>
    </row>
    <row r="176" spans="1:85" ht="72" customHeight="1">
      <c r="A176" s="67" t="s">
        <v>681</v>
      </c>
      <c r="B176" s="113" t="s">
        <v>682</v>
      </c>
      <c r="C176" s="304" t="s">
        <v>700</v>
      </c>
      <c r="D176" s="304" t="s">
        <v>589</v>
      </c>
      <c r="E176" s="304" t="s">
        <v>589</v>
      </c>
      <c r="F176" s="304" t="s">
        <v>589</v>
      </c>
      <c r="G176" s="304" t="s">
        <v>589</v>
      </c>
      <c r="H176" s="304" t="s">
        <v>589</v>
      </c>
      <c r="I176" s="304" t="s">
        <v>589</v>
      </c>
      <c r="J176" s="304" t="s">
        <v>589</v>
      </c>
      <c r="K176" s="304" t="s">
        <v>589</v>
      </c>
      <c r="L176" s="304" t="s">
        <v>589</v>
      </c>
      <c r="M176" s="304" t="s">
        <v>589</v>
      </c>
      <c r="N176" s="304" t="s">
        <v>589</v>
      </c>
      <c r="O176" s="335">
        <v>0</v>
      </c>
      <c r="P176" s="303" t="s">
        <v>589</v>
      </c>
      <c r="Q176" s="303" t="s">
        <v>589</v>
      </c>
      <c r="R176" s="303" t="s">
        <v>589</v>
      </c>
      <c r="S176" s="303" t="s">
        <v>589</v>
      </c>
      <c r="T176" s="303" t="s">
        <v>589</v>
      </c>
      <c r="U176" s="303" t="s">
        <v>589</v>
      </c>
      <c r="V176" s="303" t="s">
        <v>589</v>
      </c>
      <c r="W176" s="303" t="s">
        <v>589</v>
      </c>
      <c r="X176" s="303" t="s">
        <v>589</v>
      </c>
      <c r="Y176" s="303" t="s">
        <v>589</v>
      </c>
      <c r="Z176" s="303" t="s">
        <v>589</v>
      </c>
      <c r="AA176" s="303" t="s">
        <v>589</v>
      </c>
      <c r="AB176" s="303" t="s">
        <v>589</v>
      </c>
      <c r="AC176" s="303" t="s">
        <v>589</v>
      </c>
      <c r="AD176" s="303" t="s">
        <v>589</v>
      </c>
      <c r="AE176" s="303" t="s">
        <v>589</v>
      </c>
      <c r="AF176" s="303" t="s">
        <v>589</v>
      </c>
      <c r="AG176" s="303" t="s">
        <v>589</v>
      </c>
      <c r="AH176" s="303" t="s">
        <v>589</v>
      </c>
      <c r="AI176" s="303" t="s">
        <v>589</v>
      </c>
      <c r="AJ176" s="303" t="s">
        <v>589</v>
      </c>
      <c r="AK176" s="303" t="s">
        <v>589</v>
      </c>
      <c r="AL176" s="303" t="s">
        <v>589</v>
      </c>
      <c r="AM176" s="303" t="s">
        <v>589</v>
      </c>
      <c r="AN176" s="303" t="s">
        <v>589</v>
      </c>
      <c r="AO176" s="303" t="s">
        <v>589</v>
      </c>
      <c r="AP176" s="303" t="s">
        <v>589</v>
      </c>
      <c r="AQ176" s="303" t="s">
        <v>589</v>
      </c>
      <c r="AR176" s="303" t="s">
        <v>589</v>
      </c>
      <c r="AS176" s="303" t="s">
        <v>589</v>
      </c>
      <c r="AT176" s="303" t="s">
        <v>589</v>
      </c>
      <c r="AU176" s="303" t="s">
        <v>589</v>
      </c>
      <c r="AV176" s="303" t="s">
        <v>589</v>
      </c>
      <c r="AW176" s="303" t="s">
        <v>589</v>
      </c>
      <c r="AX176" s="303" t="s">
        <v>589</v>
      </c>
      <c r="AY176" s="303" t="s">
        <v>589</v>
      </c>
      <c r="AZ176" s="303" t="s">
        <v>589</v>
      </c>
      <c r="BA176" s="303" t="s">
        <v>589</v>
      </c>
      <c r="BB176" s="303" t="s">
        <v>589</v>
      </c>
      <c r="BC176" s="303" t="s">
        <v>589</v>
      </c>
      <c r="BD176" s="303" t="s">
        <v>589</v>
      </c>
      <c r="BE176" s="303" t="s">
        <v>589</v>
      </c>
      <c r="BF176" s="303" t="s">
        <v>589</v>
      </c>
      <c r="BG176" s="303" t="s">
        <v>589</v>
      </c>
      <c r="BH176" s="303" t="s">
        <v>589</v>
      </c>
      <c r="BI176" s="303" t="s">
        <v>589</v>
      </c>
      <c r="BJ176" s="303" t="s">
        <v>589</v>
      </c>
      <c r="BK176" s="303" t="s">
        <v>589</v>
      </c>
      <c r="BL176" s="303" t="s">
        <v>589</v>
      </c>
      <c r="BM176" s="303" t="s">
        <v>589</v>
      </c>
      <c r="BN176" s="303" t="s">
        <v>589</v>
      </c>
      <c r="BO176" s="303" t="s">
        <v>589</v>
      </c>
      <c r="BP176" s="303" t="s">
        <v>589</v>
      </c>
      <c r="BQ176" s="303" t="s">
        <v>589</v>
      </c>
      <c r="BR176" s="303" t="s">
        <v>589</v>
      </c>
      <c r="BS176" s="303" t="s">
        <v>589</v>
      </c>
      <c r="BT176" s="303" t="s">
        <v>589</v>
      </c>
      <c r="BU176" s="303" t="s">
        <v>589</v>
      </c>
      <c r="BV176" s="303" t="s">
        <v>589</v>
      </c>
      <c r="BW176" s="303" t="s">
        <v>589</v>
      </c>
      <c r="BX176" s="303" t="s">
        <v>589</v>
      </c>
      <c r="BY176" s="303" t="s">
        <v>589</v>
      </c>
      <c r="BZ176" s="303" t="s">
        <v>589</v>
      </c>
      <c r="CA176" s="303" t="s">
        <v>589</v>
      </c>
      <c r="CB176" s="303" t="s">
        <v>589</v>
      </c>
      <c r="CC176" s="303" t="s">
        <v>589</v>
      </c>
      <c r="CD176" s="303" t="s">
        <v>589</v>
      </c>
      <c r="CE176" s="303" t="s">
        <v>589</v>
      </c>
      <c r="CF176" s="303" t="s">
        <v>589</v>
      </c>
      <c r="CG176" s="303" t="s">
        <v>589</v>
      </c>
    </row>
    <row r="177" spans="1:85" ht="69" customHeight="1">
      <c r="A177" s="67" t="s">
        <v>683</v>
      </c>
      <c r="B177" s="113" t="s">
        <v>684</v>
      </c>
      <c r="C177" s="304" t="s">
        <v>700</v>
      </c>
      <c r="D177" s="304" t="s">
        <v>589</v>
      </c>
      <c r="E177" s="304" t="s">
        <v>589</v>
      </c>
      <c r="F177" s="304" t="s">
        <v>589</v>
      </c>
      <c r="G177" s="304" t="s">
        <v>589</v>
      </c>
      <c r="H177" s="304" t="s">
        <v>589</v>
      </c>
      <c r="I177" s="304" t="s">
        <v>589</v>
      </c>
      <c r="J177" s="304" t="s">
        <v>589</v>
      </c>
      <c r="K177" s="304" t="s">
        <v>589</v>
      </c>
      <c r="L177" s="304" t="s">
        <v>589</v>
      </c>
      <c r="M177" s="304" t="s">
        <v>589</v>
      </c>
      <c r="N177" s="304" t="s">
        <v>589</v>
      </c>
      <c r="O177" s="335">
        <v>0</v>
      </c>
      <c r="P177" s="303" t="s">
        <v>589</v>
      </c>
      <c r="Q177" s="303" t="s">
        <v>589</v>
      </c>
      <c r="R177" s="303" t="s">
        <v>589</v>
      </c>
      <c r="S177" s="303" t="s">
        <v>589</v>
      </c>
      <c r="T177" s="303" t="s">
        <v>589</v>
      </c>
      <c r="U177" s="303" t="s">
        <v>589</v>
      </c>
      <c r="V177" s="303" t="s">
        <v>589</v>
      </c>
      <c r="W177" s="303" t="s">
        <v>589</v>
      </c>
      <c r="X177" s="303" t="s">
        <v>589</v>
      </c>
      <c r="Y177" s="303" t="s">
        <v>589</v>
      </c>
      <c r="Z177" s="303" t="s">
        <v>589</v>
      </c>
      <c r="AA177" s="303" t="s">
        <v>589</v>
      </c>
      <c r="AB177" s="303" t="s">
        <v>589</v>
      </c>
      <c r="AC177" s="303" t="s">
        <v>589</v>
      </c>
      <c r="AD177" s="303" t="s">
        <v>589</v>
      </c>
      <c r="AE177" s="303" t="s">
        <v>589</v>
      </c>
      <c r="AF177" s="303" t="s">
        <v>589</v>
      </c>
      <c r="AG177" s="303" t="s">
        <v>589</v>
      </c>
      <c r="AH177" s="303" t="s">
        <v>589</v>
      </c>
      <c r="AI177" s="303" t="s">
        <v>589</v>
      </c>
      <c r="AJ177" s="303" t="s">
        <v>589</v>
      </c>
      <c r="AK177" s="303" t="s">
        <v>589</v>
      </c>
      <c r="AL177" s="303" t="s">
        <v>589</v>
      </c>
      <c r="AM177" s="303" t="s">
        <v>589</v>
      </c>
      <c r="AN177" s="303" t="s">
        <v>589</v>
      </c>
      <c r="AO177" s="303" t="s">
        <v>589</v>
      </c>
      <c r="AP177" s="303" t="s">
        <v>589</v>
      </c>
      <c r="AQ177" s="303" t="s">
        <v>589</v>
      </c>
      <c r="AR177" s="303" t="s">
        <v>589</v>
      </c>
      <c r="AS177" s="303" t="s">
        <v>589</v>
      </c>
      <c r="AT177" s="303" t="s">
        <v>589</v>
      </c>
      <c r="AU177" s="303" t="s">
        <v>589</v>
      </c>
      <c r="AV177" s="303" t="s">
        <v>589</v>
      </c>
      <c r="AW177" s="303" t="s">
        <v>589</v>
      </c>
      <c r="AX177" s="303" t="s">
        <v>589</v>
      </c>
      <c r="AY177" s="303" t="s">
        <v>589</v>
      </c>
      <c r="AZ177" s="303" t="s">
        <v>589</v>
      </c>
      <c r="BA177" s="303" t="s">
        <v>589</v>
      </c>
      <c r="BB177" s="303" t="s">
        <v>589</v>
      </c>
      <c r="BC177" s="303" t="s">
        <v>589</v>
      </c>
      <c r="BD177" s="303" t="s">
        <v>589</v>
      </c>
      <c r="BE177" s="303" t="s">
        <v>589</v>
      </c>
      <c r="BF177" s="303" t="s">
        <v>589</v>
      </c>
      <c r="BG177" s="303" t="s">
        <v>589</v>
      </c>
      <c r="BH177" s="303" t="s">
        <v>589</v>
      </c>
      <c r="BI177" s="303" t="s">
        <v>589</v>
      </c>
      <c r="BJ177" s="303" t="s">
        <v>589</v>
      </c>
      <c r="BK177" s="303" t="s">
        <v>589</v>
      </c>
      <c r="BL177" s="303" t="s">
        <v>589</v>
      </c>
      <c r="BM177" s="303" t="s">
        <v>589</v>
      </c>
      <c r="BN177" s="303" t="s">
        <v>589</v>
      </c>
      <c r="BO177" s="303" t="s">
        <v>589</v>
      </c>
      <c r="BP177" s="303" t="s">
        <v>589</v>
      </c>
      <c r="BQ177" s="303" t="s">
        <v>589</v>
      </c>
      <c r="BR177" s="303" t="s">
        <v>589</v>
      </c>
      <c r="BS177" s="303" t="s">
        <v>589</v>
      </c>
      <c r="BT177" s="303" t="s">
        <v>589</v>
      </c>
      <c r="BU177" s="303" t="s">
        <v>589</v>
      </c>
      <c r="BV177" s="303" t="s">
        <v>589</v>
      </c>
      <c r="BW177" s="303" t="s">
        <v>589</v>
      </c>
      <c r="BX177" s="303" t="s">
        <v>589</v>
      </c>
      <c r="BY177" s="303" t="s">
        <v>589</v>
      </c>
      <c r="BZ177" s="303" t="s">
        <v>589</v>
      </c>
      <c r="CA177" s="303" t="s">
        <v>589</v>
      </c>
      <c r="CB177" s="303" t="s">
        <v>589</v>
      </c>
      <c r="CC177" s="303" t="s">
        <v>589</v>
      </c>
      <c r="CD177" s="303" t="s">
        <v>589</v>
      </c>
      <c r="CE177" s="303" t="s">
        <v>589</v>
      </c>
      <c r="CF177" s="303" t="s">
        <v>589</v>
      </c>
      <c r="CG177" s="303" t="s">
        <v>589</v>
      </c>
    </row>
    <row r="178" spans="1:85" ht="78" customHeight="1">
      <c r="A178" s="67" t="s">
        <v>521</v>
      </c>
      <c r="B178" s="113" t="s">
        <v>685</v>
      </c>
      <c r="C178" s="304" t="s">
        <v>700</v>
      </c>
      <c r="D178" s="304" t="s">
        <v>589</v>
      </c>
      <c r="E178" s="304" t="s">
        <v>589</v>
      </c>
      <c r="F178" s="304" t="s">
        <v>589</v>
      </c>
      <c r="G178" s="304" t="s">
        <v>589</v>
      </c>
      <c r="H178" s="304" t="s">
        <v>589</v>
      </c>
      <c r="I178" s="304" t="s">
        <v>589</v>
      </c>
      <c r="J178" s="304" t="s">
        <v>589</v>
      </c>
      <c r="K178" s="304" t="s">
        <v>589</v>
      </c>
      <c r="L178" s="304" t="s">
        <v>589</v>
      </c>
      <c r="M178" s="304" t="s">
        <v>589</v>
      </c>
      <c r="N178" s="304" t="s">
        <v>589</v>
      </c>
      <c r="O178" s="335">
        <v>0</v>
      </c>
      <c r="P178" s="303" t="s">
        <v>589</v>
      </c>
      <c r="Q178" s="303" t="s">
        <v>589</v>
      </c>
      <c r="R178" s="303" t="s">
        <v>589</v>
      </c>
      <c r="S178" s="303" t="s">
        <v>589</v>
      </c>
      <c r="T178" s="303" t="s">
        <v>589</v>
      </c>
      <c r="U178" s="303" t="s">
        <v>589</v>
      </c>
      <c r="V178" s="303" t="s">
        <v>589</v>
      </c>
      <c r="W178" s="303" t="s">
        <v>589</v>
      </c>
      <c r="X178" s="303" t="s">
        <v>589</v>
      </c>
      <c r="Y178" s="303" t="s">
        <v>589</v>
      </c>
      <c r="Z178" s="303" t="s">
        <v>589</v>
      </c>
      <c r="AA178" s="303" t="s">
        <v>589</v>
      </c>
      <c r="AB178" s="303" t="s">
        <v>589</v>
      </c>
      <c r="AC178" s="303" t="s">
        <v>589</v>
      </c>
      <c r="AD178" s="303" t="s">
        <v>589</v>
      </c>
      <c r="AE178" s="303" t="s">
        <v>589</v>
      </c>
      <c r="AF178" s="303" t="s">
        <v>589</v>
      </c>
      <c r="AG178" s="303" t="s">
        <v>589</v>
      </c>
      <c r="AH178" s="303" t="s">
        <v>589</v>
      </c>
      <c r="AI178" s="303" t="s">
        <v>589</v>
      </c>
      <c r="AJ178" s="303" t="s">
        <v>589</v>
      </c>
      <c r="AK178" s="303" t="s">
        <v>589</v>
      </c>
      <c r="AL178" s="303" t="s">
        <v>589</v>
      </c>
      <c r="AM178" s="303" t="s">
        <v>589</v>
      </c>
      <c r="AN178" s="303" t="s">
        <v>589</v>
      </c>
      <c r="AO178" s="303" t="s">
        <v>589</v>
      </c>
      <c r="AP178" s="303" t="s">
        <v>589</v>
      </c>
      <c r="AQ178" s="303" t="s">
        <v>589</v>
      </c>
      <c r="AR178" s="303" t="s">
        <v>589</v>
      </c>
      <c r="AS178" s="303" t="s">
        <v>589</v>
      </c>
      <c r="AT178" s="303" t="s">
        <v>589</v>
      </c>
      <c r="AU178" s="303" t="s">
        <v>589</v>
      </c>
      <c r="AV178" s="303" t="s">
        <v>589</v>
      </c>
      <c r="AW178" s="303" t="s">
        <v>589</v>
      </c>
      <c r="AX178" s="303" t="s">
        <v>589</v>
      </c>
      <c r="AY178" s="303" t="s">
        <v>589</v>
      </c>
      <c r="AZ178" s="303" t="s">
        <v>589</v>
      </c>
      <c r="BA178" s="303" t="s">
        <v>589</v>
      </c>
      <c r="BB178" s="303" t="s">
        <v>589</v>
      </c>
      <c r="BC178" s="303" t="s">
        <v>589</v>
      </c>
      <c r="BD178" s="303" t="s">
        <v>589</v>
      </c>
      <c r="BE178" s="303" t="s">
        <v>589</v>
      </c>
      <c r="BF178" s="303" t="s">
        <v>589</v>
      </c>
      <c r="BG178" s="303" t="s">
        <v>589</v>
      </c>
      <c r="BH178" s="303" t="s">
        <v>589</v>
      </c>
      <c r="BI178" s="303" t="s">
        <v>589</v>
      </c>
      <c r="BJ178" s="303" t="s">
        <v>589</v>
      </c>
      <c r="BK178" s="303" t="s">
        <v>589</v>
      </c>
      <c r="BL178" s="303" t="s">
        <v>589</v>
      </c>
      <c r="BM178" s="303" t="s">
        <v>589</v>
      </c>
      <c r="BN178" s="303" t="s">
        <v>589</v>
      </c>
      <c r="BO178" s="303" t="s">
        <v>589</v>
      </c>
      <c r="BP178" s="303" t="s">
        <v>589</v>
      </c>
      <c r="BQ178" s="303" t="s">
        <v>589</v>
      </c>
      <c r="BR178" s="303" t="s">
        <v>589</v>
      </c>
      <c r="BS178" s="303" t="s">
        <v>589</v>
      </c>
      <c r="BT178" s="303" t="s">
        <v>589</v>
      </c>
      <c r="BU178" s="303" t="s">
        <v>589</v>
      </c>
      <c r="BV178" s="303" t="s">
        <v>589</v>
      </c>
      <c r="BW178" s="303" t="s">
        <v>589</v>
      </c>
      <c r="BX178" s="303" t="s">
        <v>589</v>
      </c>
      <c r="BY178" s="303" t="s">
        <v>589</v>
      </c>
      <c r="BZ178" s="303" t="s">
        <v>589</v>
      </c>
      <c r="CA178" s="303" t="s">
        <v>589</v>
      </c>
      <c r="CB178" s="303" t="s">
        <v>589</v>
      </c>
      <c r="CC178" s="303" t="s">
        <v>589</v>
      </c>
      <c r="CD178" s="303" t="s">
        <v>589</v>
      </c>
      <c r="CE178" s="303" t="s">
        <v>589</v>
      </c>
      <c r="CF178" s="303" t="s">
        <v>589</v>
      </c>
      <c r="CG178" s="303" t="s">
        <v>589</v>
      </c>
    </row>
    <row r="179" spans="1:85" ht="54" customHeight="1">
      <c r="A179" s="67" t="s">
        <v>572</v>
      </c>
      <c r="B179" s="113" t="s">
        <v>686</v>
      </c>
      <c r="C179" s="304" t="s">
        <v>700</v>
      </c>
      <c r="D179" s="304" t="s">
        <v>589</v>
      </c>
      <c r="E179" s="304" t="s">
        <v>589</v>
      </c>
      <c r="F179" s="304" t="s">
        <v>589</v>
      </c>
      <c r="G179" s="304" t="s">
        <v>589</v>
      </c>
      <c r="H179" s="304" t="s">
        <v>589</v>
      </c>
      <c r="I179" s="304" t="s">
        <v>589</v>
      </c>
      <c r="J179" s="304" t="s">
        <v>589</v>
      </c>
      <c r="K179" s="304" t="s">
        <v>589</v>
      </c>
      <c r="L179" s="304" t="s">
        <v>589</v>
      </c>
      <c r="M179" s="304" t="s">
        <v>589</v>
      </c>
      <c r="N179" s="304" t="s">
        <v>589</v>
      </c>
      <c r="O179" s="335">
        <v>0</v>
      </c>
      <c r="P179" s="303" t="s">
        <v>589</v>
      </c>
      <c r="Q179" s="303" t="s">
        <v>589</v>
      </c>
      <c r="R179" s="303" t="s">
        <v>589</v>
      </c>
      <c r="S179" s="303" t="s">
        <v>589</v>
      </c>
      <c r="T179" s="303" t="s">
        <v>589</v>
      </c>
      <c r="U179" s="303" t="s">
        <v>589</v>
      </c>
      <c r="V179" s="303" t="s">
        <v>589</v>
      </c>
      <c r="W179" s="303" t="s">
        <v>589</v>
      </c>
      <c r="X179" s="303" t="s">
        <v>589</v>
      </c>
      <c r="Y179" s="303" t="s">
        <v>589</v>
      </c>
      <c r="Z179" s="303" t="s">
        <v>589</v>
      </c>
      <c r="AA179" s="303" t="s">
        <v>589</v>
      </c>
      <c r="AB179" s="303" t="s">
        <v>589</v>
      </c>
      <c r="AC179" s="303" t="s">
        <v>589</v>
      </c>
      <c r="AD179" s="303" t="s">
        <v>589</v>
      </c>
      <c r="AE179" s="303" t="s">
        <v>589</v>
      </c>
      <c r="AF179" s="303" t="s">
        <v>589</v>
      </c>
      <c r="AG179" s="303" t="s">
        <v>589</v>
      </c>
      <c r="AH179" s="303" t="s">
        <v>589</v>
      </c>
      <c r="AI179" s="303" t="s">
        <v>589</v>
      </c>
      <c r="AJ179" s="303" t="s">
        <v>589</v>
      </c>
      <c r="AK179" s="303" t="s">
        <v>589</v>
      </c>
      <c r="AL179" s="303" t="s">
        <v>589</v>
      </c>
      <c r="AM179" s="303" t="s">
        <v>589</v>
      </c>
      <c r="AN179" s="303" t="s">
        <v>589</v>
      </c>
      <c r="AO179" s="303" t="s">
        <v>589</v>
      </c>
      <c r="AP179" s="303" t="s">
        <v>589</v>
      </c>
      <c r="AQ179" s="303" t="s">
        <v>589</v>
      </c>
      <c r="AR179" s="303" t="s">
        <v>589</v>
      </c>
      <c r="AS179" s="303" t="s">
        <v>589</v>
      </c>
      <c r="AT179" s="303" t="s">
        <v>589</v>
      </c>
      <c r="AU179" s="303" t="s">
        <v>589</v>
      </c>
      <c r="AV179" s="303" t="s">
        <v>589</v>
      </c>
      <c r="AW179" s="303" t="s">
        <v>589</v>
      </c>
      <c r="AX179" s="303" t="s">
        <v>589</v>
      </c>
      <c r="AY179" s="303" t="s">
        <v>589</v>
      </c>
      <c r="AZ179" s="303" t="s">
        <v>589</v>
      </c>
      <c r="BA179" s="303" t="s">
        <v>589</v>
      </c>
      <c r="BB179" s="303" t="s">
        <v>589</v>
      </c>
      <c r="BC179" s="303" t="s">
        <v>589</v>
      </c>
      <c r="BD179" s="303" t="s">
        <v>589</v>
      </c>
      <c r="BE179" s="303" t="s">
        <v>589</v>
      </c>
      <c r="BF179" s="303" t="s">
        <v>589</v>
      </c>
      <c r="BG179" s="303" t="s">
        <v>589</v>
      </c>
      <c r="BH179" s="303" t="s">
        <v>589</v>
      </c>
      <c r="BI179" s="303" t="s">
        <v>589</v>
      </c>
      <c r="BJ179" s="303" t="s">
        <v>589</v>
      </c>
      <c r="BK179" s="303" t="s">
        <v>589</v>
      </c>
      <c r="BL179" s="303" t="s">
        <v>589</v>
      </c>
      <c r="BM179" s="303" t="s">
        <v>589</v>
      </c>
      <c r="BN179" s="303" t="s">
        <v>589</v>
      </c>
      <c r="BO179" s="303" t="s">
        <v>589</v>
      </c>
      <c r="BP179" s="303" t="s">
        <v>589</v>
      </c>
      <c r="BQ179" s="303" t="s">
        <v>589</v>
      </c>
      <c r="BR179" s="303" t="s">
        <v>589</v>
      </c>
      <c r="BS179" s="303" t="s">
        <v>589</v>
      </c>
      <c r="BT179" s="303" t="s">
        <v>589</v>
      </c>
      <c r="BU179" s="303" t="s">
        <v>589</v>
      </c>
      <c r="BV179" s="303" t="s">
        <v>589</v>
      </c>
      <c r="BW179" s="303" t="s">
        <v>589</v>
      </c>
      <c r="BX179" s="303" t="s">
        <v>589</v>
      </c>
      <c r="BY179" s="303" t="s">
        <v>589</v>
      </c>
      <c r="BZ179" s="303" t="s">
        <v>589</v>
      </c>
      <c r="CA179" s="303" t="s">
        <v>589</v>
      </c>
      <c r="CB179" s="303" t="s">
        <v>589</v>
      </c>
      <c r="CC179" s="303" t="s">
        <v>589</v>
      </c>
      <c r="CD179" s="303" t="s">
        <v>589</v>
      </c>
      <c r="CE179" s="303" t="s">
        <v>589</v>
      </c>
      <c r="CF179" s="303" t="s">
        <v>589</v>
      </c>
      <c r="CG179" s="303" t="s">
        <v>589</v>
      </c>
    </row>
    <row r="180" spans="1:85" ht="71.45" customHeight="1">
      <c r="A180" s="67" t="s">
        <v>573</v>
      </c>
      <c r="B180" s="113" t="s">
        <v>687</v>
      </c>
      <c r="C180" s="304" t="s">
        <v>700</v>
      </c>
      <c r="D180" s="304" t="s">
        <v>589</v>
      </c>
      <c r="E180" s="304" t="s">
        <v>589</v>
      </c>
      <c r="F180" s="304" t="s">
        <v>589</v>
      </c>
      <c r="G180" s="304" t="s">
        <v>589</v>
      </c>
      <c r="H180" s="304" t="s">
        <v>589</v>
      </c>
      <c r="I180" s="304" t="s">
        <v>589</v>
      </c>
      <c r="J180" s="304" t="s">
        <v>589</v>
      </c>
      <c r="K180" s="304" t="s">
        <v>589</v>
      </c>
      <c r="L180" s="304" t="s">
        <v>589</v>
      </c>
      <c r="M180" s="304" t="s">
        <v>589</v>
      </c>
      <c r="N180" s="304" t="s">
        <v>589</v>
      </c>
      <c r="O180" s="335">
        <v>0</v>
      </c>
      <c r="P180" s="303" t="s">
        <v>589</v>
      </c>
      <c r="Q180" s="303" t="s">
        <v>589</v>
      </c>
      <c r="R180" s="303" t="s">
        <v>589</v>
      </c>
      <c r="S180" s="303" t="s">
        <v>589</v>
      </c>
      <c r="T180" s="303" t="s">
        <v>589</v>
      </c>
      <c r="U180" s="303" t="s">
        <v>589</v>
      </c>
      <c r="V180" s="303" t="s">
        <v>589</v>
      </c>
      <c r="W180" s="303" t="s">
        <v>589</v>
      </c>
      <c r="X180" s="303" t="s">
        <v>589</v>
      </c>
      <c r="Y180" s="303" t="s">
        <v>589</v>
      </c>
      <c r="Z180" s="303" t="s">
        <v>589</v>
      </c>
      <c r="AA180" s="303" t="s">
        <v>589</v>
      </c>
      <c r="AB180" s="303" t="s">
        <v>589</v>
      </c>
      <c r="AC180" s="303" t="s">
        <v>589</v>
      </c>
      <c r="AD180" s="303" t="s">
        <v>589</v>
      </c>
      <c r="AE180" s="303" t="s">
        <v>589</v>
      </c>
      <c r="AF180" s="303" t="s">
        <v>589</v>
      </c>
      <c r="AG180" s="303" t="s">
        <v>589</v>
      </c>
      <c r="AH180" s="303" t="s">
        <v>589</v>
      </c>
      <c r="AI180" s="303" t="s">
        <v>589</v>
      </c>
      <c r="AJ180" s="303" t="s">
        <v>589</v>
      </c>
      <c r="AK180" s="303" t="s">
        <v>589</v>
      </c>
      <c r="AL180" s="303" t="s">
        <v>589</v>
      </c>
      <c r="AM180" s="303" t="s">
        <v>589</v>
      </c>
      <c r="AN180" s="303" t="s">
        <v>589</v>
      </c>
      <c r="AO180" s="303" t="s">
        <v>589</v>
      </c>
      <c r="AP180" s="303" t="s">
        <v>589</v>
      </c>
      <c r="AQ180" s="303" t="s">
        <v>589</v>
      </c>
      <c r="AR180" s="303" t="s">
        <v>589</v>
      </c>
      <c r="AS180" s="303" t="s">
        <v>589</v>
      </c>
      <c r="AT180" s="303" t="s">
        <v>589</v>
      </c>
      <c r="AU180" s="303" t="s">
        <v>589</v>
      </c>
      <c r="AV180" s="303" t="s">
        <v>589</v>
      </c>
      <c r="AW180" s="303" t="s">
        <v>589</v>
      </c>
      <c r="AX180" s="303" t="s">
        <v>589</v>
      </c>
      <c r="AY180" s="303" t="s">
        <v>589</v>
      </c>
      <c r="AZ180" s="303" t="s">
        <v>589</v>
      </c>
      <c r="BA180" s="303" t="s">
        <v>589</v>
      </c>
      <c r="BB180" s="303" t="s">
        <v>589</v>
      </c>
      <c r="BC180" s="303" t="s">
        <v>589</v>
      </c>
      <c r="BD180" s="303" t="s">
        <v>589</v>
      </c>
      <c r="BE180" s="303" t="s">
        <v>589</v>
      </c>
      <c r="BF180" s="303" t="s">
        <v>589</v>
      </c>
      <c r="BG180" s="303" t="s">
        <v>589</v>
      </c>
      <c r="BH180" s="303" t="s">
        <v>589</v>
      </c>
      <c r="BI180" s="303" t="s">
        <v>589</v>
      </c>
      <c r="BJ180" s="303" t="s">
        <v>589</v>
      </c>
      <c r="BK180" s="303" t="s">
        <v>589</v>
      </c>
      <c r="BL180" s="303" t="s">
        <v>589</v>
      </c>
      <c r="BM180" s="303" t="s">
        <v>589</v>
      </c>
      <c r="BN180" s="303" t="s">
        <v>589</v>
      </c>
      <c r="BO180" s="303" t="s">
        <v>589</v>
      </c>
      <c r="BP180" s="303" t="s">
        <v>589</v>
      </c>
      <c r="BQ180" s="303" t="s">
        <v>589</v>
      </c>
      <c r="BR180" s="303" t="s">
        <v>589</v>
      </c>
      <c r="BS180" s="303" t="s">
        <v>589</v>
      </c>
      <c r="BT180" s="303" t="s">
        <v>589</v>
      </c>
      <c r="BU180" s="303" t="s">
        <v>589</v>
      </c>
      <c r="BV180" s="303" t="s">
        <v>589</v>
      </c>
      <c r="BW180" s="303" t="s">
        <v>589</v>
      </c>
      <c r="BX180" s="303" t="s">
        <v>589</v>
      </c>
      <c r="BY180" s="303" t="s">
        <v>589</v>
      </c>
      <c r="BZ180" s="303" t="s">
        <v>589</v>
      </c>
      <c r="CA180" s="303" t="s">
        <v>589</v>
      </c>
      <c r="CB180" s="303" t="s">
        <v>589</v>
      </c>
      <c r="CC180" s="303" t="s">
        <v>589</v>
      </c>
      <c r="CD180" s="303" t="s">
        <v>589</v>
      </c>
      <c r="CE180" s="303" t="s">
        <v>589</v>
      </c>
      <c r="CF180" s="303" t="s">
        <v>589</v>
      </c>
      <c r="CG180" s="303" t="s">
        <v>589</v>
      </c>
    </row>
    <row r="181" spans="1:85" ht="87" customHeight="1">
      <c r="A181" s="67" t="s">
        <v>688</v>
      </c>
      <c r="B181" s="113" t="s">
        <v>689</v>
      </c>
      <c r="C181" s="304" t="s">
        <v>700</v>
      </c>
      <c r="D181" s="304" t="s">
        <v>589</v>
      </c>
      <c r="E181" s="304" t="s">
        <v>589</v>
      </c>
      <c r="F181" s="304" t="s">
        <v>589</v>
      </c>
      <c r="G181" s="304" t="s">
        <v>589</v>
      </c>
      <c r="H181" s="304" t="s">
        <v>589</v>
      </c>
      <c r="I181" s="304" t="s">
        <v>589</v>
      </c>
      <c r="J181" s="304" t="s">
        <v>589</v>
      </c>
      <c r="K181" s="304" t="s">
        <v>589</v>
      </c>
      <c r="L181" s="304" t="s">
        <v>589</v>
      </c>
      <c r="M181" s="304" t="s">
        <v>589</v>
      </c>
      <c r="N181" s="304" t="s">
        <v>589</v>
      </c>
      <c r="O181" s="335">
        <v>0</v>
      </c>
      <c r="P181" s="303" t="s">
        <v>589</v>
      </c>
      <c r="Q181" s="303" t="s">
        <v>589</v>
      </c>
      <c r="R181" s="303" t="s">
        <v>589</v>
      </c>
      <c r="S181" s="303" t="s">
        <v>589</v>
      </c>
      <c r="T181" s="303" t="s">
        <v>589</v>
      </c>
      <c r="U181" s="303" t="s">
        <v>589</v>
      </c>
      <c r="V181" s="303" t="s">
        <v>589</v>
      </c>
      <c r="W181" s="303" t="s">
        <v>589</v>
      </c>
      <c r="X181" s="303" t="s">
        <v>589</v>
      </c>
      <c r="Y181" s="303" t="s">
        <v>589</v>
      </c>
      <c r="Z181" s="303" t="s">
        <v>589</v>
      </c>
      <c r="AA181" s="303" t="s">
        <v>589</v>
      </c>
      <c r="AB181" s="303" t="s">
        <v>589</v>
      </c>
      <c r="AC181" s="303" t="s">
        <v>589</v>
      </c>
      <c r="AD181" s="303" t="s">
        <v>589</v>
      </c>
      <c r="AE181" s="303" t="s">
        <v>589</v>
      </c>
      <c r="AF181" s="303" t="s">
        <v>589</v>
      </c>
      <c r="AG181" s="303" t="s">
        <v>589</v>
      </c>
      <c r="AH181" s="303" t="s">
        <v>589</v>
      </c>
      <c r="AI181" s="303" t="s">
        <v>589</v>
      </c>
      <c r="AJ181" s="303" t="s">
        <v>589</v>
      </c>
      <c r="AK181" s="303" t="s">
        <v>589</v>
      </c>
      <c r="AL181" s="303" t="s">
        <v>589</v>
      </c>
      <c r="AM181" s="303" t="s">
        <v>589</v>
      </c>
      <c r="AN181" s="303" t="s">
        <v>589</v>
      </c>
      <c r="AO181" s="303" t="s">
        <v>589</v>
      </c>
      <c r="AP181" s="303" t="s">
        <v>589</v>
      </c>
      <c r="AQ181" s="303" t="s">
        <v>589</v>
      </c>
      <c r="AR181" s="303" t="s">
        <v>589</v>
      </c>
      <c r="AS181" s="303" t="s">
        <v>589</v>
      </c>
      <c r="AT181" s="303" t="s">
        <v>589</v>
      </c>
      <c r="AU181" s="303" t="s">
        <v>589</v>
      </c>
      <c r="AV181" s="303" t="s">
        <v>589</v>
      </c>
      <c r="AW181" s="303" t="s">
        <v>589</v>
      </c>
      <c r="AX181" s="303" t="s">
        <v>589</v>
      </c>
      <c r="AY181" s="303" t="s">
        <v>589</v>
      </c>
      <c r="AZ181" s="303" t="s">
        <v>589</v>
      </c>
      <c r="BA181" s="303" t="s">
        <v>589</v>
      </c>
      <c r="BB181" s="303" t="s">
        <v>589</v>
      </c>
      <c r="BC181" s="303" t="s">
        <v>589</v>
      </c>
      <c r="BD181" s="303" t="s">
        <v>589</v>
      </c>
      <c r="BE181" s="303" t="s">
        <v>589</v>
      </c>
      <c r="BF181" s="303" t="s">
        <v>589</v>
      </c>
      <c r="BG181" s="303" t="s">
        <v>589</v>
      </c>
      <c r="BH181" s="303" t="s">
        <v>589</v>
      </c>
      <c r="BI181" s="303" t="s">
        <v>589</v>
      </c>
      <c r="BJ181" s="303" t="s">
        <v>589</v>
      </c>
      <c r="BK181" s="303" t="s">
        <v>589</v>
      </c>
      <c r="BL181" s="303" t="s">
        <v>589</v>
      </c>
      <c r="BM181" s="303" t="s">
        <v>589</v>
      </c>
      <c r="BN181" s="303" t="s">
        <v>589</v>
      </c>
      <c r="BO181" s="303" t="s">
        <v>589</v>
      </c>
      <c r="BP181" s="303" t="s">
        <v>589</v>
      </c>
      <c r="BQ181" s="303" t="s">
        <v>589</v>
      </c>
      <c r="BR181" s="303" t="s">
        <v>589</v>
      </c>
      <c r="BS181" s="303" t="s">
        <v>589</v>
      </c>
      <c r="BT181" s="303" t="s">
        <v>589</v>
      </c>
      <c r="BU181" s="303" t="s">
        <v>589</v>
      </c>
      <c r="BV181" s="303" t="s">
        <v>589</v>
      </c>
      <c r="BW181" s="303" t="s">
        <v>589</v>
      </c>
      <c r="BX181" s="303" t="s">
        <v>589</v>
      </c>
      <c r="BY181" s="303" t="s">
        <v>589</v>
      </c>
      <c r="BZ181" s="303" t="s">
        <v>589</v>
      </c>
      <c r="CA181" s="303" t="s">
        <v>589</v>
      </c>
      <c r="CB181" s="303" t="s">
        <v>589</v>
      </c>
      <c r="CC181" s="303" t="s">
        <v>589</v>
      </c>
      <c r="CD181" s="303" t="s">
        <v>589</v>
      </c>
      <c r="CE181" s="303" t="s">
        <v>589</v>
      </c>
      <c r="CF181" s="303" t="s">
        <v>589</v>
      </c>
      <c r="CG181" s="303" t="s">
        <v>589</v>
      </c>
    </row>
    <row r="182" spans="1:85" ht="85.9" customHeight="1">
      <c r="A182" s="67" t="s">
        <v>690</v>
      </c>
      <c r="B182" s="113" t="s">
        <v>691</v>
      </c>
      <c r="C182" s="304" t="s">
        <v>700</v>
      </c>
      <c r="D182" s="304" t="s">
        <v>589</v>
      </c>
      <c r="E182" s="304" t="s">
        <v>589</v>
      </c>
      <c r="F182" s="304" t="s">
        <v>589</v>
      </c>
      <c r="G182" s="304" t="s">
        <v>589</v>
      </c>
      <c r="H182" s="304" t="s">
        <v>589</v>
      </c>
      <c r="I182" s="304" t="s">
        <v>589</v>
      </c>
      <c r="J182" s="304" t="s">
        <v>589</v>
      </c>
      <c r="K182" s="304" t="s">
        <v>589</v>
      </c>
      <c r="L182" s="304" t="s">
        <v>589</v>
      </c>
      <c r="M182" s="304" t="s">
        <v>589</v>
      </c>
      <c r="N182" s="304" t="s">
        <v>589</v>
      </c>
      <c r="O182" s="335">
        <v>0</v>
      </c>
      <c r="P182" s="303" t="s">
        <v>589</v>
      </c>
      <c r="Q182" s="303" t="s">
        <v>589</v>
      </c>
      <c r="R182" s="303" t="s">
        <v>589</v>
      </c>
      <c r="S182" s="303" t="s">
        <v>589</v>
      </c>
      <c r="T182" s="303" t="s">
        <v>589</v>
      </c>
      <c r="U182" s="303" t="s">
        <v>589</v>
      </c>
      <c r="V182" s="303" t="s">
        <v>589</v>
      </c>
      <c r="W182" s="303" t="s">
        <v>589</v>
      </c>
      <c r="X182" s="303" t="s">
        <v>589</v>
      </c>
      <c r="Y182" s="303" t="s">
        <v>589</v>
      </c>
      <c r="Z182" s="303" t="s">
        <v>589</v>
      </c>
      <c r="AA182" s="303" t="s">
        <v>589</v>
      </c>
      <c r="AB182" s="303" t="s">
        <v>589</v>
      </c>
      <c r="AC182" s="303" t="s">
        <v>589</v>
      </c>
      <c r="AD182" s="303" t="s">
        <v>589</v>
      </c>
      <c r="AE182" s="303" t="s">
        <v>589</v>
      </c>
      <c r="AF182" s="303" t="s">
        <v>589</v>
      </c>
      <c r="AG182" s="303" t="s">
        <v>589</v>
      </c>
      <c r="AH182" s="303" t="s">
        <v>589</v>
      </c>
      <c r="AI182" s="303" t="s">
        <v>589</v>
      </c>
      <c r="AJ182" s="303" t="s">
        <v>589</v>
      </c>
      <c r="AK182" s="303" t="s">
        <v>589</v>
      </c>
      <c r="AL182" s="303" t="s">
        <v>589</v>
      </c>
      <c r="AM182" s="303" t="s">
        <v>589</v>
      </c>
      <c r="AN182" s="303" t="s">
        <v>589</v>
      </c>
      <c r="AO182" s="303" t="s">
        <v>589</v>
      </c>
      <c r="AP182" s="303" t="s">
        <v>589</v>
      </c>
      <c r="AQ182" s="303" t="s">
        <v>589</v>
      </c>
      <c r="AR182" s="303" t="s">
        <v>589</v>
      </c>
      <c r="AS182" s="303" t="s">
        <v>589</v>
      </c>
      <c r="AT182" s="303" t="s">
        <v>589</v>
      </c>
      <c r="AU182" s="303" t="s">
        <v>589</v>
      </c>
      <c r="AV182" s="303" t="s">
        <v>589</v>
      </c>
      <c r="AW182" s="303" t="s">
        <v>589</v>
      </c>
      <c r="AX182" s="303" t="s">
        <v>589</v>
      </c>
      <c r="AY182" s="303" t="s">
        <v>589</v>
      </c>
      <c r="AZ182" s="303" t="s">
        <v>589</v>
      </c>
      <c r="BA182" s="303" t="s">
        <v>589</v>
      </c>
      <c r="BB182" s="303" t="s">
        <v>589</v>
      </c>
      <c r="BC182" s="303" t="s">
        <v>589</v>
      </c>
      <c r="BD182" s="303" t="s">
        <v>589</v>
      </c>
      <c r="BE182" s="303" t="s">
        <v>589</v>
      </c>
      <c r="BF182" s="303" t="s">
        <v>589</v>
      </c>
      <c r="BG182" s="303" t="s">
        <v>589</v>
      </c>
      <c r="BH182" s="303" t="s">
        <v>589</v>
      </c>
      <c r="BI182" s="303" t="s">
        <v>589</v>
      </c>
      <c r="BJ182" s="303" t="s">
        <v>589</v>
      </c>
      <c r="BK182" s="303" t="s">
        <v>589</v>
      </c>
      <c r="BL182" s="303" t="s">
        <v>589</v>
      </c>
      <c r="BM182" s="303" t="s">
        <v>589</v>
      </c>
      <c r="BN182" s="303" t="s">
        <v>589</v>
      </c>
      <c r="BO182" s="303" t="s">
        <v>589</v>
      </c>
      <c r="BP182" s="303" t="s">
        <v>589</v>
      </c>
      <c r="BQ182" s="303" t="s">
        <v>589</v>
      </c>
      <c r="BR182" s="303" t="s">
        <v>589</v>
      </c>
      <c r="BS182" s="303" t="s">
        <v>589</v>
      </c>
      <c r="BT182" s="303" t="s">
        <v>589</v>
      </c>
      <c r="BU182" s="303" t="s">
        <v>589</v>
      </c>
      <c r="BV182" s="303" t="s">
        <v>589</v>
      </c>
      <c r="BW182" s="303" t="s">
        <v>589</v>
      </c>
      <c r="BX182" s="303" t="s">
        <v>589</v>
      </c>
      <c r="BY182" s="303" t="s">
        <v>589</v>
      </c>
      <c r="BZ182" s="303" t="s">
        <v>589</v>
      </c>
      <c r="CA182" s="303" t="s">
        <v>589</v>
      </c>
      <c r="CB182" s="303" t="s">
        <v>589</v>
      </c>
      <c r="CC182" s="303" t="s">
        <v>589</v>
      </c>
      <c r="CD182" s="303" t="s">
        <v>589</v>
      </c>
      <c r="CE182" s="303" t="s">
        <v>589</v>
      </c>
      <c r="CF182" s="303" t="s">
        <v>589</v>
      </c>
      <c r="CG182" s="303" t="s">
        <v>589</v>
      </c>
    </row>
    <row r="183" spans="1:85" ht="79.150000000000006" customHeight="1">
      <c r="A183" s="67" t="s">
        <v>692</v>
      </c>
      <c r="B183" s="113" t="s">
        <v>693</v>
      </c>
      <c r="C183" s="304" t="s">
        <v>700</v>
      </c>
      <c r="D183" s="304" t="s">
        <v>589</v>
      </c>
      <c r="E183" s="304" t="s">
        <v>589</v>
      </c>
      <c r="F183" s="304" t="s">
        <v>589</v>
      </c>
      <c r="G183" s="304" t="s">
        <v>589</v>
      </c>
      <c r="H183" s="304" t="s">
        <v>589</v>
      </c>
      <c r="I183" s="304" t="s">
        <v>589</v>
      </c>
      <c r="J183" s="304" t="s">
        <v>589</v>
      </c>
      <c r="K183" s="304" t="s">
        <v>589</v>
      </c>
      <c r="L183" s="304" t="s">
        <v>589</v>
      </c>
      <c r="M183" s="304" t="s">
        <v>589</v>
      </c>
      <c r="N183" s="304" t="s">
        <v>589</v>
      </c>
      <c r="O183" s="335">
        <v>0</v>
      </c>
      <c r="P183" s="303" t="s">
        <v>589</v>
      </c>
      <c r="Q183" s="303" t="s">
        <v>589</v>
      </c>
      <c r="R183" s="303" t="s">
        <v>589</v>
      </c>
      <c r="S183" s="303" t="s">
        <v>589</v>
      </c>
      <c r="T183" s="303" t="s">
        <v>589</v>
      </c>
      <c r="U183" s="303" t="s">
        <v>589</v>
      </c>
      <c r="V183" s="303" t="s">
        <v>589</v>
      </c>
      <c r="W183" s="303" t="s">
        <v>589</v>
      </c>
      <c r="X183" s="303" t="s">
        <v>589</v>
      </c>
      <c r="Y183" s="303" t="s">
        <v>589</v>
      </c>
      <c r="Z183" s="303" t="s">
        <v>589</v>
      </c>
      <c r="AA183" s="303" t="s">
        <v>589</v>
      </c>
      <c r="AB183" s="303" t="s">
        <v>589</v>
      </c>
      <c r="AC183" s="303" t="s">
        <v>589</v>
      </c>
      <c r="AD183" s="303" t="s">
        <v>589</v>
      </c>
      <c r="AE183" s="303" t="s">
        <v>589</v>
      </c>
      <c r="AF183" s="303" t="s">
        <v>589</v>
      </c>
      <c r="AG183" s="303" t="s">
        <v>589</v>
      </c>
      <c r="AH183" s="303" t="s">
        <v>589</v>
      </c>
      <c r="AI183" s="303" t="s">
        <v>589</v>
      </c>
      <c r="AJ183" s="303" t="s">
        <v>589</v>
      </c>
      <c r="AK183" s="303" t="s">
        <v>589</v>
      </c>
      <c r="AL183" s="303" t="s">
        <v>589</v>
      </c>
      <c r="AM183" s="303" t="s">
        <v>589</v>
      </c>
      <c r="AN183" s="303" t="s">
        <v>589</v>
      </c>
      <c r="AO183" s="303" t="s">
        <v>589</v>
      </c>
      <c r="AP183" s="303" t="s">
        <v>589</v>
      </c>
      <c r="AQ183" s="303" t="s">
        <v>589</v>
      </c>
      <c r="AR183" s="303" t="s">
        <v>589</v>
      </c>
      <c r="AS183" s="303" t="s">
        <v>589</v>
      </c>
      <c r="AT183" s="303" t="s">
        <v>589</v>
      </c>
      <c r="AU183" s="303" t="s">
        <v>589</v>
      </c>
      <c r="AV183" s="303" t="s">
        <v>589</v>
      </c>
      <c r="AW183" s="303" t="s">
        <v>589</v>
      </c>
      <c r="AX183" s="303" t="s">
        <v>589</v>
      </c>
      <c r="AY183" s="303" t="s">
        <v>589</v>
      </c>
      <c r="AZ183" s="303" t="s">
        <v>589</v>
      </c>
      <c r="BA183" s="303" t="s">
        <v>589</v>
      </c>
      <c r="BB183" s="303" t="s">
        <v>589</v>
      </c>
      <c r="BC183" s="303" t="s">
        <v>589</v>
      </c>
      <c r="BD183" s="303" t="s">
        <v>589</v>
      </c>
      <c r="BE183" s="303" t="s">
        <v>589</v>
      </c>
      <c r="BF183" s="303" t="s">
        <v>589</v>
      </c>
      <c r="BG183" s="303" t="s">
        <v>589</v>
      </c>
      <c r="BH183" s="303" t="s">
        <v>589</v>
      </c>
      <c r="BI183" s="303" t="s">
        <v>589</v>
      </c>
      <c r="BJ183" s="303" t="s">
        <v>589</v>
      </c>
      <c r="BK183" s="303" t="s">
        <v>589</v>
      </c>
      <c r="BL183" s="303" t="s">
        <v>589</v>
      </c>
      <c r="BM183" s="303" t="s">
        <v>589</v>
      </c>
      <c r="BN183" s="303" t="s">
        <v>589</v>
      </c>
      <c r="BO183" s="303" t="s">
        <v>589</v>
      </c>
      <c r="BP183" s="303" t="s">
        <v>589</v>
      </c>
      <c r="BQ183" s="303" t="s">
        <v>589</v>
      </c>
      <c r="BR183" s="303" t="s">
        <v>589</v>
      </c>
      <c r="BS183" s="303" t="s">
        <v>589</v>
      </c>
      <c r="BT183" s="303" t="s">
        <v>589</v>
      </c>
      <c r="BU183" s="303" t="s">
        <v>589</v>
      </c>
      <c r="BV183" s="303" t="s">
        <v>589</v>
      </c>
      <c r="BW183" s="303" t="s">
        <v>589</v>
      </c>
      <c r="BX183" s="303" t="s">
        <v>589</v>
      </c>
      <c r="BY183" s="303" t="s">
        <v>589</v>
      </c>
      <c r="BZ183" s="303" t="s">
        <v>589</v>
      </c>
      <c r="CA183" s="303" t="s">
        <v>589</v>
      </c>
      <c r="CB183" s="303" t="s">
        <v>589</v>
      </c>
      <c r="CC183" s="303" t="s">
        <v>589</v>
      </c>
      <c r="CD183" s="303" t="s">
        <v>589</v>
      </c>
      <c r="CE183" s="303" t="s">
        <v>589</v>
      </c>
      <c r="CF183" s="303" t="s">
        <v>589</v>
      </c>
      <c r="CG183" s="303" t="s">
        <v>589</v>
      </c>
    </row>
    <row r="184" spans="1:85" ht="59.45" customHeight="1">
      <c r="A184" s="67" t="s">
        <v>694</v>
      </c>
      <c r="B184" s="113" t="s">
        <v>695</v>
      </c>
      <c r="C184" s="304" t="s">
        <v>700</v>
      </c>
      <c r="D184" s="304" t="s">
        <v>589</v>
      </c>
      <c r="E184" s="304" t="s">
        <v>589</v>
      </c>
      <c r="F184" s="304" t="s">
        <v>589</v>
      </c>
      <c r="G184" s="304" t="s">
        <v>589</v>
      </c>
      <c r="H184" s="304" t="s">
        <v>589</v>
      </c>
      <c r="I184" s="304" t="s">
        <v>589</v>
      </c>
      <c r="J184" s="304" t="s">
        <v>589</v>
      </c>
      <c r="K184" s="304" t="s">
        <v>589</v>
      </c>
      <c r="L184" s="304" t="s">
        <v>589</v>
      </c>
      <c r="M184" s="304" t="s">
        <v>589</v>
      </c>
      <c r="N184" s="304" t="s">
        <v>589</v>
      </c>
      <c r="O184" s="335">
        <v>0</v>
      </c>
      <c r="P184" s="303" t="s">
        <v>589</v>
      </c>
      <c r="Q184" s="303" t="s">
        <v>589</v>
      </c>
      <c r="R184" s="303" t="s">
        <v>589</v>
      </c>
      <c r="S184" s="303" t="s">
        <v>589</v>
      </c>
      <c r="T184" s="303" t="s">
        <v>589</v>
      </c>
      <c r="U184" s="303" t="s">
        <v>589</v>
      </c>
      <c r="V184" s="303" t="s">
        <v>589</v>
      </c>
      <c r="W184" s="303" t="s">
        <v>589</v>
      </c>
      <c r="X184" s="303" t="s">
        <v>589</v>
      </c>
      <c r="Y184" s="303" t="s">
        <v>589</v>
      </c>
      <c r="Z184" s="303" t="s">
        <v>589</v>
      </c>
      <c r="AA184" s="303" t="s">
        <v>589</v>
      </c>
      <c r="AB184" s="303" t="s">
        <v>589</v>
      </c>
      <c r="AC184" s="303" t="s">
        <v>589</v>
      </c>
      <c r="AD184" s="303" t="s">
        <v>589</v>
      </c>
      <c r="AE184" s="303" t="s">
        <v>589</v>
      </c>
      <c r="AF184" s="303" t="s">
        <v>589</v>
      </c>
      <c r="AG184" s="303" t="s">
        <v>589</v>
      </c>
      <c r="AH184" s="303" t="s">
        <v>589</v>
      </c>
      <c r="AI184" s="303" t="s">
        <v>589</v>
      </c>
      <c r="AJ184" s="303" t="s">
        <v>589</v>
      </c>
      <c r="AK184" s="303" t="s">
        <v>589</v>
      </c>
      <c r="AL184" s="303" t="s">
        <v>589</v>
      </c>
      <c r="AM184" s="303" t="s">
        <v>589</v>
      </c>
      <c r="AN184" s="303" t="s">
        <v>589</v>
      </c>
      <c r="AO184" s="303" t="s">
        <v>589</v>
      </c>
      <c r="AP184" s="303" t="s">
        <v>589</v>
      </c>
      <c r="AQ184" s="303" t="s">
        <v>589</v>
      </c>
      <c r="AR184" s="303" t="s">
        <v>589</v>
      </c>
      <c r="AS184" s="303" t="s">
        <v>589</v>
      </c>
      <c r="AT184" s="303" t="s">
        <v>589</v>
      </c>
      <c r="AU184" s="303" t="s">
        <v>589</v>
      </c>
      <c r="AV184" s="303" t="s">
        <v>589</v>
      </c>
      <c r="AW184" s="303" t="s">
        <v>589</v>
      </c>
      <c r="AX184" s="303" t="s">
        <v>589</v>
      </c>
      <c r="AY184" s="303" t="s">
        <v>589</v>
      </c>
      <c r="AZ184" s="303" t="s">
        <v>589</v>
      </c>
      <c r="BA184" s="303" t="s">
        <v>589</v>
      </c>
      <c r="BB184" s="303" t="s">
        <v>589</v>
      </c>
      <c r="BC184" s="303" t="s">
        <v>589</v>
      </c>
      <c r="BD184" s="303" t="s">
        <v>589</v>
      </c>
      <c r="BE184" s="303" t="s">
        <v>589</v>
      </c>
      <c r="BF184" s="303" t="s">
        <v>589</v>
      </c>
      <c r="BG184" s="303" t="s">
        <v>589</v>
      </c>
      <c r="BH184" s="303" t="s">
        <v>589</v>
      </c>
      <c r="BI184" s="303" t="s">
        <v>589</v>
      </c>
      <c r="BJ184" s="303" t="s">
        <v>589</v>
      </c>
      <c r="BK184" s="303" t="s">
        <v>589</v>
      </c>
      <c r="BL184" s="303" t="s">
        <v>589</v>
      </c>
      <c r="BM184" s="303" t="s">
        <v>589</v>
      </c>
      <c r="BN184" s="303" t="s">
        <v>589</v>
      </c>
      <c r="BO184" s="303" t="s">
        <v>589</v>
      </c>
      <c r="BP184" s="303" t="s">
        <v>589</v>
      </c>
      <c r="BQ184" s="303" t="s">
        <v>589</v>
      </c>
      <c r="BR184" s="303" t="s">
        <v>589</v>
      </c>
      <c r="BS184" s="303" t="s">
        <v>589</v>
      </c>
      <c r="BT184" s="303" t="s">
        <v>589</v>
      </c>
      <c r="BU184" s="303" t="s">
        <v>589</v>
      </c>
      <c r="BV184" s="303" t="s">
        <v>589</v>
      </c>
      <c r="BW184" s="303" t="s">
        <v>589</v>
      </c>
      <c r="BX184" s="303" t="s">
        <v>589</v>
      </c>
      <c r="BY184" s="303" t="s">
        <v>589</v>
      </c>
      <c r="BZ184" s="303" t="s">
        <v>589</v>
      </c>
      <c r="CA184" s="303" t="s">
        <v>589</v>
      </c>
      <c r="CB184" s="303" t="s">
        <v>589</v>
      </c>
      <c r="CC184" s="303" t="s">
        <v>589</v>
      </c>
      <c r="CD184" s="303" t="s">
        <v>589</v>
      </c>
      <c r="CE184" s="303" t="s">
        <v>589</v>
      </c>
      <c r="CF184" s="303" t="s">
        <v>589</v>
      </c>
      <c r="CG184" s="303" t="s">
        <v>589</v>
      </c>
    </row>
    <row r="185" spans="1:85" ht="55.9" customHeight="1">
      <c r="A185" s="67" t="s">
        <v>696</v>
      </c>
      <c r="B185" s="113" t="s">
        <v>697</v>
      </c>
      <c r="C185" s="304" t="s">
        <v>700</v>
      </c>
      <c r="D185" s="304" t="s">
        <v>589</v>
      </c>
      <c r="E185" s="304" t="s">
        <v>589</v>
      </c>
      <c r="F185" s="304" t="s">
        <v>589</v>
      </c>
      <c r="G185" s="304" t="s">
        <v>589</v>
      </c>
      <c r="H185" s="304" t="s">
        <v>589</v>
      </c>
      <c r="I185" s="304" t="s">
        <v>589</v>
      </c>
      <c r="J185" s="304" t="s">
        <v>589</v>
      </c>
      <c r="K185" s="304" t="s">
        <v>589</v>
      </c>
      <c r="L185" s="304" t="s">
        <v>589</v>
      </c>
      <c r="M185" s="304" t="s">
        <v>589</v>
      </c>
      <c r="N185" s="304" t="s">
        <v>589</v>
      </c>
      <c r="O185" s="335">
        <v>0</v>
      </c>
      <c r="P185" s="303" t="s">
        <v>589</v>
      </c>
      <c r="Q185" s="303" t="s">
        <v>589</v>
      </c>
      <c r="R185" s="303" t="s">
        <v>589</v>
      </c>
      <c r="S185" s="303" t="s">
        <v>589</v>
      </c>
      <c r="T185" s="303" t="s">
        <v>589</v>
      </c>
      <c r="U185" s="303" t="s">
        <v>589</v>
      </c>
      <c r="V185" s="303" t="s">
        <v>589</v>
      </c>
      <c r="W185" s="303" t="s">
        <v>589</v>
      </c>
      <c r="X185" s="303" t="s">
        <v>589</v>
      </c>
      <c r="Y185" s="303" t="s">
        <v>589</v>
      </c>
      <c r="Z185" s="303" t="s">
        <v>589</v>
      </c>
      <c r="AA185" s="303" t="s">
        <v>589</v>
      </c>
      <c r="AB185" s="303" t="s">
        <v>589</v>
      </c>
      <c r="AC185" s="303" t="s">
        <v>589</v>
      </c>
      <c r="AD185" s="303" t="s">
        <v>589</v>
      </c>
      <c r="AE185" s="303" t="s">
        <v>589</v>
      </c>
      <c r="AF185" s="303" t="s">
        <v>589</v>
      </c>
      <c r="AG185" s="303" t="s">
        <v>589</v>
      </c>
      <c r="AH185" s="303" t="s">
        <v>589</v>
      </c>
      <c r="AI185" s="303" t="s">
        <v>589</v>
      </c>
      <c r="AJ185" s="303" t="s">
        <v>589</v>
      </c>
      <c r="AK185" s="303" t="s">
        <v>589</v>
      </c>
      <c r="AL185" s="303" t="s">
        <v>589</v>
      </c>
      <c r="AM185" s="303" t="s">
        <v>589</v>
      </c>
      <c r="AN185" s="303" t="s">
        <v>589</v>
      </c>
      <c r="AO185" s="303" t="s">
        <v>589</v>
      </c>
      <c r="AP185" s="303" t="s">
        <v>589</v>
      </c>
      <c r="AQ185" s="303" t="s">
        <v>589</v>
      </c>
      <c r="AR185" s="303" t="s">
        <v>589</v>
      </c>
      <c r="AS185" s="303" t="s">
        <v>589</v>
      </c>
      <c r="AT185" s="303" t="s">
        <v>589</v>
      </c>
      <c r="AU185" s="303" t="s">
        <v>589</v>
      </c>
      <c r="AV185" s="303" t="s">
        <v>589</v>
      </c>
      <c r="AW185" s="303" t="s">
        <v>589</v>
      </c>
      <c r="AX185" s="303" t="s">
        <v>589</v>
      </c>
      <c r="AY185" s="303" t="s">
        <v>589</v>
      </c>
      <c r="AZ185" s="303" t="s">
        <v>589</v>
      </c>
      <c r="BA185" s="303" t="s">
        <v>589</v>
      </c>
      <c r="BB185" s="303" t="s">
        <v>589</v>
      </c>
      <c r="BC185" s="303" t="s">
        <v>589</v>
      </c>
      <c r="BD185" s="303" t="s">
        <v>589</v>
      </c>
      <c r="BE185" s="303" t="s">
        <v>589</v>
      </c>
      <c r="BF185" s="303" t="s">
        <v>589</v>
      </c>
      <c r="BG185" s="303" t="s">
        <v>589</v>
      </c>
      <c r="BH185" s="303" t="s">
        <v>589</v>
      </c>
      <c r="BI185" s="303" t="s">
        <v>589</v>
      </c>
      <c r="BJ185" s="303" t="s">
        <v>589</v>
      </c>
      <c r="BK185" s="303" t="s">
        <v>589</v>
      </c>
      <c r="BL185" s="303" t="s">
        <v>589</v>
      </c>
      <c r="BM185" s="303" t="s">
        <v>589</v>
      </c>
      <c r="BN185" s="303" t="s">
        <v>589</v>
      </c>
      <c r="BO185" s="303" t="s">
        <v>589</v>
      </c>
      <c r="BP185" s="303" t="s">
        <v>589</v>
      </c>
      <c r="BQ185" s="303" t="s">
        <v>589</v>
      </c>
      <c r="BR185" s="303" t="s">
        <v>589</v>
      </c>
      <c r="BS185" s="303" t="s">
        <v>589</v>
      </c>
      <c r="BT185" s="303" t="s">
        <v>589</v>
      </c>
      <c r="BU185" s="303" t="s">
        <v>589</v>
      </c>
      <c r="BV185" s="303" t="s">
        <v>589</v>
      </c>
      <c r="BW185" s="303" t="s">
        <v>589</v>
      </c>
      <c r="BX185" s="303" t="s">
        <v>589</v>
      </c>
      <c r="BY185" s="303" t="s">
        <v>589</v>
      </c>
      <c r="BZ185" s="303" t="s">
        <v>589</v>
      </c>
      <c r="CA185" s="303" t="s">
        <v>589</v>
      </c>
      <c r="CB185" s="303" t="s">
        <v>589</v>
      </c>
      <c r="CC185" s="303" t="s">
        <v>589</v>
      </c>
      <c r="CD185" s="303" t="s">
        <v>589</v>
      </c>
      <c r="CE185" s="303" t="s">
        <v>589</v>
      </c>
      <c r="CF185" s="303" t="s">
        <v>589</v>
      </c>
      <c r="CG185" s="303" t="s">
        <v>589</v>
      </c>
    </row>
    <row r="186" spans="1:85" s="323" customFormat="1" ht="34.9" customHeight="1">
      <c r="A186" s="165" t="s">
        <v>698</v>
      </c>
      <c r="B186" s="166" t="s">
        <v>699</v>
      </c>
      <c r="C186" s="322" t="s">
        <v>700</v>
      </c>
      <c r="D186" s="322" t="s">
        <v>589</v>
      </c>
      <c r="E186" s="322" t="s">
        <v>589</v>
      </c>
      <c r="F186" s="322" t="s">
        <v>589</v>
      </c>
      <c r="G186" s="322" t="s">
        <v>589</v>
      </c>
      <c r="H186" s="322" t="s">
        <v>589</v>
      </c>
      <c r="I186" s="322" t="s">
        <v>589</v>
      </c>
      <c r="J186" s="322" t="s">
        <v>589</v>
      </c>
      <c r="K186" s="322" t="s">
        <v>589</v>
      </c>
      <c r="L186" s="322" t="s">
        <v>589</v>
      </c>
      <c r="M186" s="322" t="s">
        <v>589</v>
      </c>
      <c r="N186" s="322">
        <f t="shared" ref="N186:AS186" si="243">SUM(N187:N197)</f>
        <v>0</v>
      </c>
      <c r="O186" s="322">
        <f t="shared" si="243"/>
        <v>0</v>
      </c>
      <c r="P186" s="322">
        <f t="shared" si="243"/>
        <v>0</v>
      </c>
      <c r="Q186" s="322">
        <f t="shared" si="243"/>
        <v>605.64</v>
      </c>
      <c r="R186" s="322">
        <f t="shared" si="243"/>
        <v>0</v>
      </c>
      <c r="S186" s="322">
        <f t="shared" si="243"/>
        <v>605.64</v>
      </c>
      <c r="T186" s="322">
        <f t="shared" si="243"/>
        <v>0</v>
      </c>
      <c r="U186" s="322">
        <f t="shared" si="243"/>
        <v>0</v>
      </c>
      <c r="V186" s="322">
        <f t="shared" si="243"/>
        <v>0</v>
      </c>
      <c r="W186" s="322">
        <f t="shared" si="243"/>
        <v>0</v>
      </c>
      <c r="X186" s="322">
        <f t="shared" si="243"/>
        <v>0</v>
      </c>
      <c r="Y186" s="322">
        <f t="shared" si="243"/>
        <v>436.68</v>
      </c>
      <c r="Z186" s="322">
        <f t="shared" si="243"/>
        <v>0</v>
      </c>
      <c r="AA186" s="322">
        <f t="shared" si="243"/>
        <v>0</v>
      </c>
      <c r="AB186" s="322">
        <f t="shared" si="243"/>
        <v>0</v>
      </c>
      <c r="AC186" s="322">
        <f t="shared" si="243"/>
        <v>436.68</v>
      </c>
      <c r="AD186" s="322">
        <f t="shared" si="243"/>
        <v>0</v>
      </c>
      <c r="AE186" s="322">
        <f t="shared" si="243"/>
        <v>0</v>
      </c>
      <c r="AF186" s="322">
        <f t="shared" si="243"/>
        <v>0</v>
      </c>
      <c r="AG186" s="322">
        <f t="shared" si="243"/>
        <v>0</v>
      </c>
      <c r="AH186" s="322">
        <f t="shared" si="243"/>
        <v>0</v>
      </c>
      <c r="AI186" s="322">
        <f t="shared" si="243"/>
        <v>55.8</v>
      </c>
      <c r="AJ186" s="322">
        <f t="shared" si="243"/>
        <v>0</v>
      </c>
      <c r="AK186" s="322">
        <f t="shared" si="243"/>
        <v>0</v>
      </c>
      <c r="AL186" s="322">
        <f t="shared" si="243"/>
        <v>0</v>
      </c>
      <c r="AM186" s="322">
        <f t="shared" si="243"/>
        <v>55.8</v>
      </c>
      <c r="AN186" s="322">
        <f t="shared" si="243"/>
        <v>0</v>
      </c>
      <c r="AO186" s="322">
        <f t="shared" si="243"/>
        <v>0</v>
      </c>
      <c r="AP186" s="322">
        <f t="shared" si="243"/>
        <v>0</v>
      </c>
      <c r="AQ186" s="322">
        <f t="shared" si="243"/>
        <v>0</v>
      </c>
      <c r="AR186" s="322">
        <f t="shared" si="243"/>
        <v>0</v>
      </c>
      <c r="AS186" s="322">
        <f t="shared" si="243"/>
        <v>19.920000000000002</v>
      </c>
      <c r="AT186" s="322">
        <f t="shared" ref="AT186:CF186" si="244">SUM(AT187:AT197)</f>
        <v>0</v>
      </c>
      <c r="AU186" s="322">
        <f t="shared" si="244"/>
        <v>0</v>
      </c>
      <c r="AV186" s="322">
        <f t="shared" si="244"/>
        <v>0</v>
      </c>
      <c r="AW186" s="322">
        <f t="shared" si="244"/>
        <v>19.920000000000002</v>
      </c>
      <c r="AX186" s="322">
        <f t="shared" si="244"/>
        <v>0</v>
      </c>
      <c r="AY186" s="322">
        <f t="shared" si="244"/>
        <v>0</v>
      </c>
      <c r="AZ186" s="322">
        <f t="shared" si="244"/>
        <v>0</v>
      </c>
      <c r="BA186" s="322">
        <f t="shared" si="244"/>
        <v>0</v>
      </c>
      <c r="BB186" s="322">
        <f t="shared" si="244"/>
        <v>0</v>
      </c>
      <c r="BC186" s="322">
        <f t="shared" si="244"/>
        <v>93.240000000000009</v>
      </c>
      <c r="BD186" s="322">
        <f t="shared" si="244"/>
        <v>0</v>
      </c>
      <c r="BE186" s="322">
        <f t="shared" si="244"/>
        <v>0</v>
      </c>
      <c r="BF186" s="322">
        <f t="shared" si="244"/>
        <v>0</v>
      </c>
      <c r="BG186" s="322">
        <f t="shared" si="244"/>
        <v>93.240000000000009</v>
      </c>
      <c r="BH186" s="322">
        <f t="shared" si="244"/>
        <v>0</v>
      </c>
      <c r="BI186" s="322">
        <f t="shared" si="244"/>
        <v>0</v>
      </c>
      <c r="BJ186" s="322">
        <f t="shared" si="244"/>
        <v>0</v>
      </c>
      <c r="BK186" s="322">
        <f t="shared" si="244"/>
        <v>0</v>
      </c>
      <c r="BL186" s="322">
        <f t="shared" si="244"/>
        <v>0</v>
      </c>
      <c r="BM186" s="322">
        <f t="shared" ref="BM186:BV186" si="245">SUM(BM187:BM197)</f>
        <v>0</v>
      </c>
      <c r="BN186" s="322">
        <f t="shared" si="245"/>
        <v>0</v>
      </c>
      <c r="BO186" s="322">
        <f t="shared" si="245"/>
        <v>0</v>
      </c>
      <c r="BP186" s="322">
        <f t="shared" si="245"/>
        <v>0</v>
      </c>
      <c r="BQ186" s="322">
        <f t="shared" si="245"/>
        <v>0</v>
      </c>
      <c r="BR186" s="322">
        <f t="shared" si="245"/>
        <v>0</v>
      </c>
      <c r="BS186" s="322">
        <f t="shared" si="245"/>
        <v>0</v>
      </c>
      <c r="BT186" s="322">
        <f t="shared" si="245"/>
        <v>0</v>
      </c>
      <c r="BU186" s="322">
        <f t="shared" si="245"/>
        <v>0</v>
      </c>
      <c r="BV186" s="322">
        <f t="shared" si="245"/>
        <v>0</v>
      </c>
      <c r="BW186" s="322">
        <f t="shared" si="244"/>
        <v>605.64</v>
      </c>
      <c r="BX186" s="322">
        <f t="shared" si="244"/>
        <v>0</v>
      </c>
      <c r="BY186" s="322">
        <f t="shared" si="244"/>
        <v>0</v>
      </c>
      <c r="BZ186" s="322">
        <f t="shared" si="244"/>
        <v>0</v>
      </c>
      <c r="CA186" s="322">
        <f t="shared" si="244"/>
        <v>605.64</v>
      </c>
      <c r="CB186" s="322">
        <f t="shared" si="244"/>
        <v>0</v>
      </c>
      <c r="CC186" s="322">
        <f t="shared" si="244"/>
        <v>0</v>
      </c>
      <c r="CD186" s="322">
        <f t="shared" si="244"/>
        <v>0</v>
      </c>
      <c r="CE186" s="322">
        <f t="shared" si="244"/>
        <v>0</v>
      </c>
      <c r="CF186" s="322">
        <f t="shared" si="244"/>
        <v>0</v>
      </c>
      <c r="CG186" s="322" t="s">
        <v>589</v>
      </c>
    </row>
    <row r="187" spans="1:85" s="328" customFormat="1" ht="82.5" customHeight="1">
      <c r="A187" s="288" t="s">
        <v>875</v>
      </c>
      <c r="B187" s="297" t="s">
        <v>1026</v>
      </c>
      <c r="C187" s="333" t="s">
        <v>589</v>
      </c>
      <c r="D187" s="333" t="s">
        <v>589</v>
      </c>
      <c r="E187" s="333">
        <v>2021</v>
      </c>
      <c r="F187" s="333">
        <v>2021</v>
      </c>
      <c r="G187" s="333" t="s">
        <v>589</v>
      </c>
      <c r="H187" s="327" t="s">
        <v>589</v>
      </c>
      <c r="I187" s="327" t="s">
        <v>589</v>
      </c>
      <c r="J187" s="327" t="s">
        <v>589</v>
      </c>
      <c r="K187" s="327" t="s">
        <v>589</v>
      </c>
      <c r="L187" s="327" t="s">
        <v>589</v>
      </c>
      <c r="M187" s="327" t="s">
        <v>589</v>
      </c>
      <c r="N187" s="327">
        <v>0</v>
      </c>
      <c r="O187" s="327">
        <v>0</v>
      </c>
      <c r="P187" s="327">
        <v>0</v>
      </c>
      <c r="Q187" s="325">
        <f>7*1.2</f>
        <v>8.4</v>
      </c>
      <c r="R187" s="327">
        <v>0</v>
      </c>
      <c r="S187" s="325">
        <f>7*1.2</f>
        <v>8.4</v>
      </c>
      <c r="T187" s="327">
        <v>0</v>
      </c>
      <c r="U187" s="327">
        <v>0</v>
      </c>
      <c r="V187" s="325">
        <v>0</v>
      </c>
      <c r="W187" s="325">
        <v>0</v>
      </c>
      <c r="X187" s="325">
        <v>0</v>
      </c>
      <c r="Y187" s="327">
        <f>SUM(Z187:AC187)</f>
        <v>8.4</v>
      </c>
      <c r="Z187" s="327">
        <v>0</v>
      </c>
      <c r="AA187" s="327">
        <v>0</v>
      </c>
      <c r="AB187" s="325">
        <v>0</v>
      </c>
      <c r="AC187" s="327">
        <f>7*1.2</f>
        <v>8.4</v>
      </c>
      <c r="AD187" s="327">
        <f>SUM(AE187:AH187)</f>
        <v>0</v>
      </c>
      <c r="AE187" s="327">
        <v>0</v>
      </c>
      <c r="AF187" s="327">
        <v>0</v>
      </c>
      <c r="AG187" s="327">
        <v>0</v>
      </c>
      <c r="AH187" s="327">
        <v>0</v>
      </c>
      <c r="AI187" s="327">
        <f>SUM(AJ187:AM187)</f>
        <v>0</v>
      </c>
      <c r="AJ187" s="327">
        <v>0</v>
      </c>
      <c r="AK187" s="327">
        <v>0</v>
      </c>
      <c r="AL187" s="325">
        <v>0</v>
      </c>
      <c r="AM187" s="327">
        <v>0</v>
      </c>
      <c r="AN187" s="327">
        <f t="shared" ref="AN187" si="246">SUM(AO187:AR187)</f>
        <v>0</v>
      </c>
      <c r="AO187" s="327">
        <v>0</v>
      </c>
      <c r="AP187" s="327">
        <v>0</v>
      </c>
      <c r="AQ187" s="325">
        <v>0</v>
      </c>
      <c r="AR187" s="327">
        <v>0</v>
      </c>
      <c r="AS187" s="327">
        <f>SUM(AT187:AW187)</f>
        <v>0</v>
      </c>
      <c r="AT187" s="327">
        <v>0</v>
      </c>
      <c r="AU187" s="327">
        <v>0</v>
      </c>
      <c r="AV187" s="325">
        <v>0</v>
      </c>
      <c r="AW187" s="327">
        <v>0</v>
      </c>
      <c r="AX187" s="327">
        <f>SUM(AY187:BB187)</f>
        <v>0</v>
      </c>
      <c r="AY187" s="327">
        <v>0</v>
      </c>
      <c r="AZ187" s="327">
        <v>0</v>
      </c>
      <c r="BA187" s="325">
        <v>0</v>
      </c>
      <c r="BB187" s="327">
        <v>0</v>
      </c>
      <c r="BC187" s="327">
        <f>SUM(BD187:BG187)</f>
        <v>0</v>
      </c>
      <c r="BD187" s="327">
        <v>0</v>
      </c>
      <c r="BE187" s="327">
        <v>0</v>
      </c>
      <c r="BF187" s="325">
        <v>0</v>
      </c>
      <c r="BG187" s="327">
        <v>0</v>
      </c>
      <c r="BH187" s="327">
        <f>SUM(BI187:BL187)</f>
        <v>0</v>
      </c>
      <c r="BI187" s="327">
        <v>0</v>
      </c>
      <c r="BJ187" s="327">
        <v>0</v>
      </c>
      <c r="BK187" s="325">
        <v>0</v>
      </c>
      <c r="BL187" s="327">
        <v>0</v>
      </c>
      <c r="BM187" s="327">
        <f>SUM(BN187:BQ187)</f>
        <v>0</v>
      </c>
      <c r="BN187" s="327">
        <v>0</v>
      </c>
      <c r="BO187" s="327">
        <v>0</v>
      </c>
      <c r="BP187" s="325">
        <v>0</v>
      </c>
      <c r="BQ187" s="327">
        <v>0</v>
      </c>
      <c r="BR187" s="327">
        <f>SUM(BS187:BV187)</f>
        <v>0</v>
      </c>
      <c r="BS187" s="327">
        <v>0</v>
      </c>
      <c r="BT187" s="327">
        <v>0</v>
      </c>
      <c r="BU187" s="325">
        <v>0</v>
      </c>
      <c r="BV187" s="327">
        <v>0</v>
      </c>
      <c r="BW187" s="327">
        <f t="shared" ref="BW187" si="247">SUM(BX187:CA187)</f>
        <v>8.4</v>
      </c>
      <c r="BX187" s="327">
        <f>Z187+AJ187+AT187+BD187+BN187</f>
        <v>0</v>
      </c>
      <c r="BY187" s="327">
        <f t="shared" ref="BY187" si="248">AA187+AK187+AU187+BE187+BO187</f>
        <v>0</v>
      </c>
      <c r="BZ187" s="327">
        <f t="shared" ref="BZ187" si="249">AB187+AL187+AV187+BF187+BP187</f>
        <v>0</v>
      </c>
      <c r="CA187" s="327">
        <f t="shared" ref="CA187" si="250">AC187+AM187+AW187+BG187+BQ187</f>
        <v>8.4</v>
      </c>
      <c r="CB187" s="327">
        <f t="shared" ref="CB187" si="251">SUM(CC187:CF187)</f>
        <v>0</v>
      </c>
      <c r="CC187" s="327">
        <f t="shared" ref="CC187" si="252">AE187+AO187+AY187+BI187+BS187</f>
        <v>0</v>
      </c>
      <c r="CD187" s="327">
        <f t="shared" ref="CD187" si="253">AF187+AP187+AZ187+BJ187+BT187</f>
        <v>0</v>
      </c>
      <c r="CE187" s="327">
        <f t="shared" ref="CE187" si="254">AG187+AQ187+BA187+BK187+BU187</f>
        <v>0</v>
      </c>
      <c r="CF187" s="327">
        <f t="shared" ref="CF187" si="255">AH187+AR187+BB187+BL187+BV187</f>
        <v>0</v>
      </c>
      <c r="CG187" s="327"/>
    </row>
    <row r="188" spans="1:85" s="328" customFormat="1" ht="80.25" customHeight="1">
      <c r="A188" s="288" t="s">
        <v>876</v>
      </c>
      <c r="B188" s="297" t="s">
        <v>1027</v>
      </c>
      <c r="C188" s="333" t="s">
        <v>589</v>
      </c>
      <c r="D188" s="333" t="s">
        <v>589</v>
      </c>
      <c r="E188" s="333">
        <v>2021</v>
      </c>
      <c r="F188" s="333">
        <v>2021</v>
      </c>
      <c r="G188" s="333" t="s">
        <v>589</v>
      </c>
      <c r="H188" s="327" t="s">
        <v>589</v>
      </c>
      <c r="I188" s="327" t="s">
        <v>589</v>
      </c>
      <c r="J188" s="327" t="s">
        <v>589</v>
      </c>
      <c r="K188" s="327" t="s">
        <v>589</v>
      </c>
      <c r="L188" s="327" t="s">
        <v>589</v>
      </c>
      <c r="M188" s="327" t="s">
        <v>589</v>
      </c>
      <c r="N188" s="327">
        <v>0</v>
      </c>
      <c r="O188" s="327">
        <v>0</v>
      </c>
      <c r="P188" s="327">
        <v>0</v>
      </c>
      <c r="Q188" s="325">
        <f>14.4*1.2</f>
        <v>17.28</v>
      </c>
      <c r="R188" s="327">
        <v>0</v>
      </c>
      <c r="S188" s="325">
        <f>14.4*1.2</f>
        <v>17.28</v>
      </c>
      <c r="T188" s="327">
        <v>0</v>
      </c>
      <c r="U188" s="327">
        <v>0</v>
      </c>
      <c r="V188" s="325">
        <v>0</v>
      </c>
      <c r="W188" s="325">
        <v>0</v>
      </c>
      <c r="X188" s="325">
        <v>0</v>
      </c>
      <c r="Y188" s="327">
        <f t="shared" ref="Y188:Y197" si="256">SUM(Z188:AC188)</f>
        <v>8.64</v>
      </c>
      <c r="Z188" s="327">
        <v>0</v>
      </c>
      <c r="AA188" s="327">
        <v>0</v>
      </c>
      <c r="AB188" s="325">
        <v>0</v>
      </c>
      <c r="AC188" s="327">
        <f>7.2*1.2</f>
        <v>8.64</v>
      </c>
      <c r="AD188" s="327">
        <f t="shared" ref="AD188:AD197" si="257">SUM(AE188:AH188)</f>
        <v>0</v>
      </c>
      <c r="AE188" s="327">
        <v>0</v>
      </c>
      <c r="AF188" s="327">
        <v>0</v>
      </c>
      <c r="AG188" s="327">
        <v>0</v>
      </c>
      <c r="AH188" s="327">
        <v>0</v>
      </c>
      <c r="AI188" s="327">
        <f t="shared" ref="AI188:AI197" si="258">SUM(AJ188:AM188)</f>
        <v>0</v>
      </c>
      <c r="AJ188" s="327">
        <v>0</v>
      </c>
      <c r="AK188" s="327">
        <v>0</v>
      </c>
      <c r="AL188" s="325">
        <v>0</v>
      </c>
      <c r="AM188" s="327">
        <v>0</v>
      </c>
      <c r="AN188" s="327">
        <f t="shared" ref="AN188:AN197" si="259">SUM(AO188:AR188)</f>
        <v>0</v>
      </c>
      <c r="AO188" s="327">
        <v>0</v>
      </c>
      <c r="AP188" s="327">
        <v>0</v>
      </c>
      <c r="AQ188" s="325">
        <v>0</v>
      </c>
      <c r="AR188" s="327">
        <v>0</v>
      </c>
      <c r="AS188" s="327">
        <f t="shared" ref="AS188:AS197" si="260">SUM(AT188:AW188)</f>
        <v>0</v>
      </c>
      <c r="AT188" s="327">
        <v>0</v>
      </c>
      <c r="AU188" s="327">
        <v>0</v>
      </c>
      <c r="AV188" s="325">
        <v>0</v>
      </c>
      <c r="AW188" s="327">
        <v>0</v>
      </c>
      <c r="AX188" s="327">
        <f t="shared" ref="AX188:AX197" si="261">SUM(AY188:BB188)</f>
        <v>0</v>
      </c>
      <c r="AY188" s="327">
        <v>0</v>
      </c>
      <c r="AZ188" s="327">
        <v>0</v>
      </c>
      <c r="BA188" s="325">
        <v>0</v>
      </c>
      <c r="BB188" s="327">
        <v>0</v>
      </c>
      <c r="BC188" s="327">
        <f t="shared" ref="BC188:BC197" si="262">SUM(BD188:BG188)</f>
        <v>8.64</v>
      </c>
      <c r="BD188" s="327">
        <v>0</v>
      </c>
      <c r="BE188" s="327">
        <v>0</v>
      </c>
      <c r="BF188" s="325">
        <v>0</v>
      </c>
      <c r="BG188" s="327">
        <f>7.2*1.2</f>
        <v>8.64</v>
      </c>
      <c r="BH188" s="327">
        <f t="shared" ref="BH188:BH197" si="263">SUM(BI188:BL188)</f>
        <v>0</v>
      </c>
      <c r="BI188" s="327">
        <v>0</v>
      </c>
      <c r="BJ188" s="327">
        <v>0</v>
      </c>
      <c r="BK188" s="325">
        <v>0</v>
      </c>
      <c r="BL188" s="327">
        <v>0</v>
      </c>
      <c r="BM188" s="327">
        <f t="shared" ref="BM188:BM197" si="264">SUM(BN188:BQ188)</f>
        <v>0</v>
      </c>
      <c r="BN188" s="327">
        <v>0</v>
      </c>
      <c r="BO188" s="327">
        <v>0</v>
      </c>
      <c r="BP188" s="325">
        <v>0</v>
      </c>
      <c r="BQ188" s="327">
        <v>0</v>
      </c>
      <c r="BR188" s="327">
        <f t="shared" ref="BR188:BR197" si="265">SUM(BS188:BV188)</f>
        <v>0</v>
      </c>
      <c r="BS188" s="327">
        <v>0</v>
      </c>
      <c r="BT188" s="327">
        <v>0</v>
      </c>
      <c r="BU188" s="325">
        <v>0</v>
      </c>
      <c r="BV188" s="327">
        <v>0</v>
      </c>
      <c r="BW188" s="327">
        <f t="shared" ref="BW188:BW197" si="266">SUM(BX188:CA188)</f>
        <v>17.28</v>
      </c>
      <c r="BX188" s="327">
        <f t="shared" ref="BX188:BX197" si="267">Z188+AJ188+AT188+BD188+BN188</f>
        <v>0</v>
      </c>
      <c r="BY188" s="327">
        <f t="shared" ref="BY188:BY197" si="268">AA188+AK188+AU188+BE188+BO188</f>
        <v>0</v>
      </c>
      <c r="BZ188" s="327">
        <f t="shared" ref="BZ188:BZ197" si="269">AB188+AL188+AV188+BF188+BP188</f>
        <v>0</v>
      </c>
      <c r="CA188" s="327">
        <f t="shared" ref="CA188:CA197" si="270">AC188+AM188+AW188+BG188+BQ188</f>
        <v>17.28</v>
      </c>
      <c r="CB188" s="327">
        <f t="shared" ref="CB188:CB197" si="271">SUM(CC188:CF188)</f>
        <v>0</v>
      </c>
      <c r="CC188" s="327">
        <f t="shared" ref="CC188:CC197" si="272">AE188+AO188+AY188+BI188+BS188</f>
        <v>0</v>
      </c>
      <c r="CD188" s="327">
        <f t="shared" ref="CD188:CD197" si="273">AF188+AP188+AZ188+BJ188+BT188</f>
        <v>0</v>
      </c>
      <c r="CE188" s="327">
        <f t="shared" ref="CE188:CE197" si="274">AG188+AQ188+BA188+BK188+BU188</f>
        <v>0</v>
      </c>
      <c r="CF188" s="327">
        <f t="shared" ref="CF188:CF197" si="275">AH188+AR188+BB188+BL188+BV188</f>
        <v>0</v>
      </c>
      <c r="CG188" s="327"/>
    </row>
    <row r="189" spans="1:85" s="328" customFormat="1" ht="87" customHeight="1">
      <c r="A189" s="288" t="s">
        <v>877</v>
      </c>
      <c r="B189" s="289" t="s">
        <v>1028</v>
      </c>
      <c r="C189" s="333" t="s">
        <v>589</v>
      </c>
      <c r="D189" s="333" t="s">
        <v>589</v>
      </c>
      <c r="E189" s="333">
        <v>2021</v>
      </c>
      <c r="F189" s="333">
        <v>2022</v>
      </c>
      <c r="G189" s="333" t="s">
        <v>589</v>
      </c>
      <c r="H189" s="327" t="s">
        <v>589</v>
      </c>
      <c r="I189" s="327" t="s">
        <v>589</v>
      </c>
      <c r="J189" s="327" t="s">
        <v>589</v>
      </c>
      <c r="K189" s="327" t="s">
        <v>589</v>
      </c>
      <c r="L189" s="327" t="s">
        <v>589</v>
      </c>
      <c r="M189" s="327" t="s">
        <v>589</v>
      </c>
      <c r="N189" s="327">
        <v>0</v>
      </c>
      <c r="O189" s="327">
        <v>0</v>
      </c>
      <c r="P189" s="327">
        <v>0</v>
      </c>
      <c r="Q189" s="325">
        <f>75*1.2</f>
        <v>90</v>
      </c>
      <c r="R189" s="327">
        <v>0</v>
      </c>
      <c r="S189" s="325">
        <f>75*1.2</f>
        <v>90</v>
      </c>
      <c r="T189" s="327">
        <v>0</v>
      </c>
      <c r="U189" s="327">
        <v>0</v>
      </c>
      <c r="V189" s="325">
        <v>0</v>
      </c>
      <c r="W189" s="325">
        <v>0</v>
      </c>
      <c r="X189" s="325">
        <v>0</v>
      </c>
      <c r="Y189" s="327">
        <f t="shared" si="256"/>
        <v>27.599999999999998</v>
      </c>
      <c r="Z189" s="327">
        <v>0</v>
      </c>
      <c r="AA189" s="327">
        <v>0</v>
      </c>
      <c r="AB189" s="325">
        <v>0</v>
      </c>
      <c r="AC189" s="327">
        <f>23*1.2</f>
        <v>27.599999999999998</v>
      </c>
      <c r="AD189" s="327">
        <f t="shared" si="257"/>
        <v>0</v>
      </c>
      <c r="AE189" s="327">
        <v>0</v>
      </c>
      <c r="AF189" s="327">
        <v>0</v>
      </c>
      <c r="AG189" s="327">
        <v>0</v>
      </c>
      <c r="AH189" s="327">
        <v>0</v>
      </c>
      <c r="AI189" s="327">
        <f t="shared" si="258"/>
        <v>19.2</v>
      </c>
      <c r="AJ189" s="327">
        <v>0</v>
      </c>
      <c r="AK189" s="327">
        <v>0</v>
      </c>
      <c r="AL189" s="325">
        <v>0</v>
      </c>
      <c r="AM189" s="327">
        <f>16*1.2</f>
        <v>19.2</v>
      </c>
      <c r="AN189" s="327">
        <f t="shared" si="259"/>
        <v>0</v>
      </c>
      <c r="AO189" s="327">
        <v>0</v>
      </c>
      <c r="AP189" s="327">
        <v>0</v>
      </c>
      <c r="AQ189" s="325">
        <v>0</v>
      </c>
      <c r="AR189" s="327">
        <v>0</v>
      </c>
      <c r="AS189" s="327">
        <f t="shared" si="260"/>
        <v>0</v>
      </c>
      <c r="AT189" s="327">
        <v>0</v>
      </c>
      <c r="AU189" s="327">
        <v>0</v>
      </c>
      <c r="AV189" s="325">
        <v>0</v>
      </c>
      <c r="AW189" s="327">
        <v>0</v>
      </c>
      <c r="AX189" s="327">
        <f t="shared" si="261"/>
        <v>0</v>
      </c>
      <c r="AY189" s="327">
        <v>0</v>
      </c>
      <c r="AZ189" s="327">
        <v>0</v>
      </c>
      <c r="BA189" s="325">
        <v>0</v>
      </c>
      <c r="BB189" s="327">
        <v>0</v>
      </c>
      <c r="BC189" s="327">
        <f t="shared" si="262"/>
        <v>43.199999999999996</v>
      </c>
      <c r="BD189" s="327">
        <v>0</v>
      </c>
      <c r="BE189" s="327">
        <v>0</v>
      </c>
      <c r="BF189" s="325">
        <v>0</v>
      </c>
      <c r="BG189" s="327">
        <f>36*1.2</f>
        <v>43.199999999999996</v>
      </c>
      <c r="BH189" s="327">
        <f t="shared" si="263"/>
        <v>0</v>
      </c>
      <c r="BI189" s="327">
        <v>0</v>
      </c>
      <c r="BJ189" s="327">
        <v>0</v>
      </c>
      <c r="BK189" s="325">
        <v>0</v>
      </c>
      <c r="BL189" s="327">
        <v>0</v>
      </c>
      <c r="BM189" s="327">
        <f t="shared" si="264"/>
        <v>0</v>
      </c>
      <c r="BN189" s="327">
        <v>0</v>
      </c>
      <c r="BO189" s="327">
        <v>0</v>
      </c>
      <c r="BP189" s="325">
        <v>0</v>
      </c>
      <c r="BQ189" s="327">
        <v>0</v>
      </c>
      <c r="BR189" s="327">
        <f t="shared" si="265"/>
        <v>0</v>
      </c>
      <c r="BS189" s="327">
        <v>0</v>
      </c>
      <c r="BT189" s="327">
        <v>0</v>
      </c>
      <c r="BU189" s="325">
        <v>0</v>
      </c>
      <c r="BV189" s="327">
        <v>0</v>
      </c>
      <c r="BW189" s="327">
        <f t="shared" si="266"/>
        <v>90</v>
      </c>
      <c r="BX189" s="327">
        <f t="shared" si="267"/>
        <v>0</v>
      </c>
      <c r="BY189" s="327">
        <f t="shared" si="268"/>
        <v>0</v>
      </c>
      <c r="BZ189" s="327">
        <f t="shared" si="269"/>
        <v>0</v>
      </c>
      <c r="CA189" s="327">
        <f t="shared" si="270"/>
        <v>90</v>
      </c>
      <c r="CB189" s="327">
        <f t="shared" si="271"/>
        <v>0</v>
      </c>
      <c r="CC189" s="327">
        <f t="shared" si="272"/>
        <v>0</v>
      </c>
      <c r="CD189" s="327">
        <f t="shared" si="273"/>
        <v>0</v>
      </c>
      <c r="CE189" s="327">
        <f t="shared" si="274"/>
        <v>0</v>
      </c>
      <c r="CF189" s="327">
        <f t="shared" si="275"/>
        <v>0</v>
      </c>
      <c r="CG189" s="327"/>
    </row>
    <row r="190" spans="1:85" s="328" customFormat="1" ht="92.25" customHeight="1">
      <c r="A190" s="288" t="s">
        <v>878</v>
      </c>
      <c r="B190" s="289" t="s">
        <v>1029</v>
      </c>
      <c r="C190" s="333" t="s">
        <v>589</v>
      </c>
      <c r="D190" s="333" t="s">
        <v>589</v>
      </c>
      <c r="E190" s="333">
        <v>2021</v>
      </c>
      <c r="F190" s="333">
        <v>2021</v>
      </c>
      <c r="G190" s="333" t="s">
        <v>589</v>
      </c>
      <c r="H190" s="327" t="s">
        <v>589</v>
      </c>
      <c r="I190" s="327" t="s">
        <v>589</v>
      </c>
      <c r="J190" s="327" t="s">
        <v>589</v>
      </c>
      <c r="K190" s="327" t="s">
        <v>589</v>
      </c>
      <c r="L190" s="327" t="s">
        <v>589</v>
      </c>
      <c r="M190" s="327" t="s">
        <v>589</v>
      </c>
      <c r="N190" s="327">
        <v>0</v>
      </c>
      <c r="O190" s="327">
        <v>0</v>
      </c>
      <c r="P190" s="327">
        <v>0</v>
      </c>
      <c r="Q190" s="325">
        <f>220*1.2</f>
        <v>264</v>
      </c>
      <c r="R190" s="327">
        <v>0</v>
      </c>
      <c r="S190" s="325">
        <f>220*1.2</f>
        <v>264</v>
      </c>
      <c r="T190" s="327">
        <v>0</v>
      </c>
      <c r="U190" s="327">
        <v>0</v>
      </c>
      <c r="V190" s="325">
        <v>0</v>
      </c>
      <c r="W190" s="325">
        <v>0</v>
      </c>
      <c r="X190" s="325">
        <v>0</v>
      </c>
      <c r="Y190" s="327">
        <f t="shared" si="256"/>
        <v>264</v>
      </c>
      <c r="Z190" s="327">
        <v>0</v>
      </c>
      <c r="AA190" s="327">
        <v>0</v>
      </c>
      <c r="AB190" s="325">
        <v>0</v>
      </c>
      <c r="AC190" s="327">
        <f>220*1.2</f>
        <v>264</v>
      </c>
      <c r="AD190" s="327">
        <f t="shared" si="257"/>
        <v>0</v>
      </c>
      <c r="AE190" s="327">
        <v>0</v>
      </c>
      <c r="AF190" s="327">
        <v>0</v>
      </c>
      <c r="AG190" s="327">
        <v>0</v>
      </c>
      <c r="AH190" s="327">
        <v>0</v>
      </c>
      <c r="AI190" s="327">
        <f t="shared" si="258"/>
        <v>0</v>
      </c>
      <c r="AJ190" s="327">
        <v>0</v>
      </c>
      <c r="AK190" s="327">
        <v>0</v>
      </c>
      <c r="AL190" s="325">
        <v>0</v>
      </c>
      <c r="AM190" s="327">
        <v>0</v>
      </c>
      <c r="AN190" s="327">
        <f t="shared" si="259"/>
        <v>0</v>
      </c>
      <c r="AO190" s="327">
        <v>0</v>
      </c>
      <c r="AP190" s="327">
        <v>0</v>
      </c>
      <c r="AQ190" s="325">
        <v>0</v>
      </c>
      <c r="AR190" s="327">
        <v>0</v>
      </c>
      <c r="AS190" s="327">
        <f t="shared" si="260"/>
        <v>0</v>
      </c>
      <c r="AT190" s="327">
        <v>0</v>
      </c>
      <c r="AU190" s="327">
        <v>0</v>
      </c>
      <c r="AV190" s="325">
        <v>0</v>
      </c>
      <c r="AW190" s="327">
        <v>0</v>
      </c>
      <c r="AX190" s="327">
        <f t="shared" si="261"/>
        <v>0</v>
      </c>
      <c r="AY190" s="327">
        <v>0</v>
      </c>
      <c r="AZ190" s="327">
        <v>0</v>
      </c>
      <c r="BA190" s="325">
        <v>0</v>
      </c>
      <c r="BB190" s="327">
        <v>0</v>
      </c>
      <c r="BC190" s="327">
        <f t="shared" si="262"/>
        <v>0</v>
      </c>
      <c r="BD190" s="327">
        <v>0</v>
      </c>
      <c r="BE190" s="327">
        <v>0</v>
      </c>
      <c r="BF190" s="325">
        <v>0</v>
      </c>
      <c r="BG190" s="327">
        <v>0</v>
      </c>
      <c r="BH190" s="327">
        <f t="shared" si="263"/>
        <v>0</v>
      </c>
      <c r="BI190" s="327">
        <v>0</v>
      </c>
      <c r="BJ190" s="327">
        <v>0</v>
      </c>
      <c r="BK190" s="325">
        <v>0</v>
      </c>
      <c r="BL190" s="327">
        <v>0</v>
      </c>
      <c r="BM190" s="327">
        <f t="shared" si="264"/>
        <v>0</v>
      </c>
      <c r="BN190" s="327">
        <v>0</v>
      </c>
      <c r="BO190" s="327">
        <v>0</v>
      </c>
      <c r="BP190" s="325">
        <v>0</v>
      </c>
      <c r="BQ190" s="327">
        <v>0</v>
      </c>
      <c r="BR190" s="327">
        <f t="shared" si="265"/>
        <v>0</v>
      </c>
      <c r="BS190" s="327">
        <v>0</v>
      </c>
      <c r="BT190" s="327">
        <v>0</v>
      </c>
      <c r="BU190" s="325">
        <v>0</v>
      </c>
      <c r="BV190" s="327">
        <v>0</v>
      </c>
      <c r="BW190" s="327">
        <f t="shared" si="266"/>
        <v>264</v>
      </c>
      <c r="BX190" s="327">
        <f t="shared" si="267"/>
        <v>0</v>
      </c>
      <c r="BY190" s="327">
        <f t="shared" si="268"/>
        <v>0</v>
      </c>
      <c r="BZ190" s="327">
        <f t="shared" si="269"/>
        <v>0</v>
      </c>
      <c r="CA190" s="327">
        <f t="shared" si="270"/>
        <v>264</v>
      </c>
      <c r="CB190" s="327">
        <f t="shared" si="271"/>
        <v>0</v>
      </c>
      <c r="CC190" s="327">
        <f t="shared" si="272"/>
        <v>0</v>
      </c>
      <c r="CD190" s="327">
        <f t="shared" si="273"/>
        <v>0</v>
      </c>
      <c r="CE190" s="327">
        <f t="shared" si="274"/>
        <v>0</v>
      </c>
      <c r="CF190" s="327">
        <f t="shared" si="275"/>
        <v>0</v>
      </c>
      <c r="CG190" s="327"/>
    </row>
    <row r="191" spans="1:85" s="328" customFormat="1" ht="91.5" customHeight="1">
      <c r="A191" s="288" t="s">
        <v>879</v>
      </c>
      <c r="B191" s="289" t="s">
        <v>1030</v>
      </c>
      <c r="C191" s="333" t="s">
        <v>589</v>
      </c>
      <c r="D191" s="333" t="s">
        <v>589</v>
      </c>
      <c r="E191" s="333">
        <v>2021</v>
      </c>
      <c r="F191" s="333">
        <v>2024</v>
      </c>
      <c r="G191" s="333" t="s">
        <v>589</v>
      </c>
      <c r="H191" s="327" t="s">
        <v>589</v>
      </c>
      <c r="I191" s="327" t="s">
        <v>589</v>
      </c>
      <c r="J191" s="327" t="s">
        <v>589</v>
      </c>
      <c r="K191" s="327" t="s">
        <v>589</v>
      </c>
      <c r="L191" s="327" t="s">
        <v>589</v>
      </c>
      <c r="M191" s="327" t="s">
        <v>589</v>
      </c>
      <c r="N191" s="327">
        <v>0</v>
      </c>
      <c r="O191" s="327">
        <v>0</v>
      </c>
      <c r="P191" s="327">
        <v>0</v>
      </c>
      <c r="Q191" s="325">
        <f>44.5*1.2</f>
        <v>53.4</v>
      </c>
      <c r="R191" s="327">
        <v>0</v>
      </c>
      <c r="S191" s="325">
        <f>44.5*1.2</f>
        <v>53.4</v>
      </c>
      <c r="T191" s="327">
        <v>0</v>
      </c>
      <c r="U191" s="327">
        <v>0</v>
      </c>
      <c r="V191" s="325">
        <v>0</v>
      </c>
      <c r="W191" s="325">
        <v>0</v>
      </c>
      <c r="X191" s="325">
        <v>0</v>
      </c>
      <c r="Y191" s="327">
        <f t="shared" si="256"/>
        <v>26.4</v>
      </c>
      <c r="Z191" s="327">
        <v>0</v>
      </c>
      <c r="AA191" s="327">
        <v>0</v>
      </c>
      <c r="AB191" s="325">
        <v>0</v>
      </c>
      <c r="AC191" s="327">
        <f>22*1.2</f>
        <v>26.4</v>
      </c>
      <c r="AD191" s="327">
        <f t="shared" si="257"/>
        <v>0</v>
      </c>
      <c r="AE191" s="327">
        <v>0</v>
      </c>
      <c r="AF191" s="327">
        <v>0</v>
      </c>
      <c r="AG191" s="327">
        <v>0</v>
      </c>
      <c r="AH191" s="327">
        <v>0</v>
      </c>
      <c r="AI191" s="327">
        <f t="shared" si="258"/>
        <v>0</v>
      </c>
      <c r="AJ191" s="327">
        <v>0</v>
      </c>
      <c r="AK191" s="327">
        <v>0</v>
      </c>
      <c r="AL191" s="325">
        <v>0</v>
      </c>
      <c r="AM191" s="327">
        <v>0</v>
      </c>
      <c r="AN191" s="327">
        <f t="shared" si="259"/>
        <v>0</v>
      </c>
      <c r="AO191" s="327">
        <v>0</v>
      </c>
      <c r="AP191" s="327">
        <v>0</v>
      </c>
      <c r="AQ191" s="325">
        <v>0</v>
      </c>
      <c r="AR191" s="327">
        <v>0</v>
      </c>
      <c r="AS191" s="327">
        <f t="shared" si="260"/>
        <v>0</v>
      </c>
      <c r="AT191" s="327">
        <v>0</v>
      </c>
      <c r="AU191" s="327">
        <v>0</v>
      </c>
      <c r="AV191" s="325">
        <v>0</v>
      </c>
      <c r="AW191" s="327">
        <v>0</v>
      </c>
      <c r="AX191" s="327">
        <f t="shared" si="261"/>
        <v>0</v>
      </c>
      <c r="AY191" s="327">
        <v>0</v>
      </c>
      <c r="AZ191" s="327">
        <v>0</v>
      </c>
      <c r="BA191" s="325">
        <v>0</v>
      </c>
      <c r="BB191" s="327">
        <v>0</v>
      </c>
      <c r="BC191" s="327">
        <f t="shared" si="262"/>
        <v>27</v>
      </c>
      <c r="BD191" s="327">
        <v>0</v>
      </c>
      <c r="BE191" s="327">
        <v>0</v>
      </c>
      <c r="BF191" s="325">
        <v>0</v>
      </c>
      <c r="BG191" s="327">
        <f>22.5*1.2</f>
        <v>27</v>
      </c>
      <c r="BH191" s="327">
        <f t="shared" si="263"/>
        <v>0</v>
      </c>
      <c r="BI191" s="327">
        <v>0</v>
      </c>
      <c r="BJ191" s="327">
        <v>0</v>
      </c>
      <c r="BK191" s="325">
        <v>0</v>
      </c>
      <c r="BL191" s="327">
        <v>0</v>
      </c>
      <c r="BM191" s="327">
        <f t="shared" si="264"/>
        <v>0</v>
      </c>
      <c r="BN191" s="327">
        <v>0</v>
      </c>
      <c r="BO191" s="327">
        <v>0</v>
      </c>
      <c r="BP191" s="325">
        <v>0</v>
      </c>
      <c r="BQ191" s="327">
        <v>0</v>
      </c>
      <c r="BR191" s="327">
        <f t="shared" si="265"/>
        <v>0</v>
      </c>
      <c r="BS191" s="327">
        <v>0</v>
      </c>
      <c r="BT191" s="327">
        <v>0</v>
      </c>
      <c r="BU191" s="325">
        <v>0</v>
      </c>
      <c r="BV191" s="327">
        <v>0</v>
      </c>
      <c r="BW191" s="327">
        <f t="shared" si="266"/>
        <v>53.4</v>
      </c>
      <c r="BX191" s="327">
        <f t="shared" si="267"/>
        <v>0</v>
      </c>
      <c r="BY191" s="327">
        <f t="shared" si="268"/>
        <v>0</v>
      </c>
      <c r="BZ191" s="327">
        <f t="shared" si="269"/>
        <v>0</v>
      </c>
      <c r="CA191" s="327">
        <f t="shared" si="270"/>
        <v>53.4</v>
      </c>
      <c r="CB191" s="327">
        <f t="shared" si="271"/>
        <v>0</v>
      </c>
      <c r="CC191" s="327">
        <f t="shared" si="272"/>
        <v>0</v>
      </c>
      <c r="CD191" s="327">
        <f t="shared" si="273"/>
        <v>0</v>
      </c>
      <c r="CE191" s="327">
        <f t="shared" si="274"/>
        <v>0</v>
      </c>
      <c r="CF191" s="327">
        <f t="shared" si="275"/>
        <v>0</v>
      </c>
      <c r="CG191" s="327"/>
    </row>
    <row r="192" spans="1:85" s="328" customFormat="1" ht="90.75" customHeight="1">
      <c r="A192" s="288" t="s">
        <v>880</v>
      </c>
      <c r="B192" s="289" t="s">
        <v>1031</v>
      </c>
      <c r="C192" s="333" t="s">
        <v>589</v>
      </c>
      <c r="D192" s="333" t="s">
        <v>589</v>
      </c>
      <c r="E192" s="333">
        <v>2021</v>
      </c>
      <c r="F192" s="333">
        <v>2024</v>
      </c>
      <c r="G192" s="333" t="s">
        <v>589</v>
      </c>
      <c r="H192" s="327" t="s">
        <v>589</v>
      </c>
      <c r="I192" s="327" t="s">
        <v>589</v>
      </c>
      <c r="J192" s="327" t="s">
        <v>589</v>
      </c>
      <c r="K192" s="327" t="s">
        <v>589</v>
      </c>
      <c r="L192" s="327" t="s">
        <v>589</v>
      </c>
      <c r="M192" s="327" t="s">
        <v>589</v>
      </c>
      <c r="N192" s="327">
        <v>0</v>
      </c>
      <c r="O192" s="327">
        <v>0</v>
      </c>
      <c r="P192" s="327">
        <v>0</v>
      </c>
      <c r="Q192" s="325">
        <f>52.6*1.2</f>
        <v>63.12</v>
      </c>
      <c r="R192" s="327">
        <v>0</v>
      </c>
      <c r="S192" s="325">
        <f>52.6*1.2</f>
        <v>63.12</v>
      </c>
      <c r="T192" s="327">
        <v>0</v>
      </c>
      <c r="U192" s="327">
        <v>0</v>
      </c>
      <c r="V192" s="325">
        <v>0</v>
      </c>
      <c r="W192" s="325">
        <v>0</v>
      </c>
      <c r="X192" s="325">
        <v>0</v>
      </c>
      <c r="Y192" s="327">
        <f t="shared" si="256"/>
        <v>28.799999999999997</v>
      </c>
      <c r="Z192" s="327">
        <v>0</v>
      </c>
      <c r="AA192" s="327">
        <v>0</v>
      </c>
      <c r="AB192" s="325">
        <v>0</v>
      </c>
      <c r="AC192" s="327">
        <f>24*1.2</f>
        <v>28.799999999999997</v>
      </c>
      <c r="AD192" s="327">
        <f t="shared" si="257"/>
        <v>0</v>
      </c>
      <c r="AE192" s="327">
        <v>0</v>
      </c>
      <c r="AF192" s="327">
        <v>0</v>
      </c>
      <c r="AG192" s="327">
        <v>0</v>
      </c>
      <c r="AH192" s="327">
        <v>0</v>
      </c>
      <c r="AI192" s="327">
        <f t="shared" si="258"/>
        <v>0</v>
      </c>
      <c r="AJ192" s="327">
        <v>0</v>
      </c>
      <c r="AK192" s="327">
        <v>0</v>
      </c>
      <c r="AL192" s="325">
        <v>0</v>
      </c>
      <c r="AM192" s="327">
        <v>0</v>
      </c>
      <c r="AN192" s="327">
        <f t="shared" si="259"/>
        <v>0</v>
      </c>
      <c r="AO192" s="327">
        <v>0</v>
      </c>
      <c r="AP192" s="327">
        <v>0</v>
      </c>
      <c r="AQ192" s="325">
        <v>0</v>
      </c>
      <c r="AR192" s="327">
        <v>0</v>
      </c>
      <c r="AS192" s="327">
        <f t="shared" si="260"/>
        <v>19.920000000000002</v>
      </c>
      <c r="AT192" s="327">
        <v>0</v>
      </c>
      <c r="AU192" s="327">
        <v>0</v>
      </c>
      <c r="AV192" s="325">
        <v>0</v>
      </c>
      <c r="AW192" s="327">
        <f>16.6*1.2</f>
        <v>19.920000000000002</v>
      </c>
      <c r="AX192" s="327">
        <f t="shared" si="261"/>
        <v>0</v>
      </c>
      <c r="AY192" s="327">
        <v>0</v>
      </c>
      <c r="AZ192" s="327">
        <v>0</v>
      </c>
      <c r="BA192" s="325">
        <v>0</v>
      </c>
      <c r="BB192" s="327">
        <v>0</v>
      </c>
      <c r="BC192" s="327">
        <f t="shared" si="262"/>
        <v>14.399999999999999</v>
      </c>
      <c r="BD192" s="327">
        <v>0</v>
      </c>
      <c r="BE192" s="327">
        <v>0</v>
      </c>
      <c r="BF192" s="325">
        <v>0</v>
      </c>
      <c r="BG192" s="327">
        <f>12*1.2</f>
        <v>14.399999999999999</v>
      </c>
      <c r="BH192" s="327">
        <f t="shared" si="263"/>
        <v>0</v>
      </c>
      <c r="BI192" s="327">
        <v>0</v>
      </c>
      <c r="BJ192" s="327">
        <v>0</v>
      </c>
      <c r="BK192" s="325">
        <v>0</v>
      </c>
      <c r="BL192" s="327">
        <v>0</v>
      </c>
      <c r="BM192" s="327">
        <f t="shared" si="264"/>
        <v>0</v>
      </c>
      <c r="BN192" s="327">
        <v>0</v>
      </c>
      <c r="BO192" s="327">
        <v>0</v>
      </c>
      <c r="BP192" s="325">
        <v>0</v>
      </c>
      <c r="BQ192" s="327">
        <v>0</v>
      </c>
      <c r="BR192" s="327">
        <f t="shared" si="265"/>
        <v>0</v>
      </c>
      <c r="BS192" s="327">
        <v>0</v>
      </c>
      <c r="BT192" s="327">
        <v>0</v>
      </c>
      <c r="BU192" s="325">
        <v>0</v>
      </c>
      <c r="BV192" s="327">
        <v>0</v>
      </c>
      <c r="BW192" s="327">
        <f t="shared" si="266"/>
        <v>63.12</v>
      </c>
      <c r="BX192" s="327">
        <f t="shared" si="267"/>
        <v>0</v>
      </c>
      <c r="BY192" s="327">
        <f t="shared" si="268"/>
        <v>0</v>
      </c>
      <c r="BZ192" s="327">
        <f t="shared" si="269"/>
        <v>0</v>
      </c>
      <c r="CA192" s="327">
        <f t="shared" si="270"/>
        <v>63.12</v>
      </c>
      <c r="CB192" s="327">
        <f t="shared" si="271"/>
        <v>0</v>
      </c>
      <c r="CC192" s="327">
        <f t="shared" si="272"/>
        <v>0</v>
      </c>
      <c r="CD192" s="327">
        <f t="shared" si="273"/>
        <v>0</v>
      </c>
      <c r="CE192" s="327">
        <f t="shared" si="274"/>
        <v>0</v>
      </c>
      <c r="CF192" s="327">
        <f t="shared" si="275"/>
        <v>0</v>
      </c>
      <c r="CG192" s="327"/>
    </row>
    <row r="193" spans="1:85" s="328" customFormat="1" ht="54.75" customHeight="1">
      <c r="A193" s="288" t="s">
        <v>881</v>
      </c>
      <c r="B193" s="289" t="s">
        <v>1032</v>
      </c>
      <c r="C193" s="333" t="s">
        <v>589</v>
      </c>
      <c r="D193" s="333" t="s">
        <v>589</v>
      </c>
      <c r="E193" s="333">
        <v>2021</v>
      </c>
      <c r="F193" s="333">
        <v>2022</v>
      </c>
      <c r="G193" s="333" t="s">
        <v>589</v>
      </c>
      <c r="H193" s="327" t="s">
        <v>589</v>
      </c>
      <c r="I193" s="327" t="s">
        <v>589</v>
      </c>
      <c r="J193" s="327" t="s">
        <v>589</v>
      </c>
      <c r="K193" s="327" t="s">
        <v>589</v>
      </c>
      <c r="L193" s="327" t="s">
        <v>589</v>
      </c>
      <c r="M193" s="327" t="s">
        <v>589</v>
      </c>
      <c r="N193" s="327">
        <v>0</v>
      </c>
      <c r="O193" s="327">
        <v>0</v>
      </c>
      <c r="P193" s="327">
        <v>0</v>
      </c>
      <c r="Q193" s="325">
        <f>24*1.2</f>
        <v>28.799999999999997</v>
      </c>
      <c r="R193" s="327">
        <v>0</v>
      </c>
      <c r="S193" s="325">
        <f>24*1.2</f>
        <v>28.799999999999997</v>
      </c>
      <c r="T193" s="327">
        <v>0</v>
      </c>
      <c r="U193" s="327">
        <v>0</v>
      </c>
      <c r="V193" s="325">
        <v>0</v>
      </c>
      <c r="W193" s="325">
        <v>0</v>
      </c>
      <c r="X193" s="325">
        <v>0</v>
      </c>
      <c r="Y193" s="327">
        <f t="shared" si="256"/>
        <v>19.2</v>
      </c>
      <c r="Z193" s="327">
        <v>0</v>
      </c>
      <c r="AA193" s="327">
        <v>0</v>
      </c>
      <c r="AB193" s="325">
        <v>0</v>
      </c>
      <c r="AC193" s="327">
        <f>16*1.2</f>
        <v>19.2</v>
      </c>
      <c r="AD193" s="327">
        <f t="shared" si="257"/>
        <v>0</v>
      </c>
      <c r="AE193" s="327">
        <v>0</v>
      </c>
      <c r="AF193" s="327">
        <v>0</v>
      </c>
      <c r="AG193" s="327">
        <v>0</v>
      </c>
      <c r="AH193" s="327">
        <v>0</v>
      </c>
      <c r="AI193" s="327">
        <f t="shared" si="258"/>
        <v>9.6</v>
      </c>
      <c r="AJ193" s="327">
        <v>0</v>
      </c>
      <c r="AK193" s="327">
        <v>0</v>
      </c>
      <c r="AL193" s="325">
        <v>0</v>
      </c>
      <c r="AM193" s="327">
        <f>8*1.2</f>
        <v>9.6</v>
      </c>
      <c r="AN193" s="327">
        <f t="shared" si="259"/>
        <v>0</v>
      </c>
      <c r="AO193" s="327">
        <v>0</v>
      </c>
      <c r="AP193" s="327">
        <v>0</v>
      </c>
      <c r="AQ193" s="325">
        <v>0</v>
      </c>
      <c r="AR193" s="327">
        <v>0</v>
      </c>
      <c r="AS193" s="327">
        <f t="shared" si="260"/>
        <v>0</v>
      </c>
      <c r="AT193" s="327">
        <v>0</v>
      </c>
      <c r="AU193" s="327">
        <v>0</v>
      </c>
      <c r="AV193" s="325">
        <v>0</v>
      </c>
      <c r="AW193" s="327">
        <v>0</v>
      </c>
      <c r="AX193" s="327">
        <f t="shared" si="261"/>
        <v>0</v>
      </c>
      <c r="AY193" s="327">
        <v>0</v>
      </c>
      <c r="AZ193" s="327">
        <v>0</v>
      </c>
      <c r="BA193" s="325">
        <v>0</v>
      </c>
      <c r="BB193" s="327">
        <v>0</v>
      </c>
      <c r="BC193" s="327">
        <f t="shared" si="262"/>
        <v>0</v>
      </c>
      <c r="BD193" s="327">
        <v>0</v>
      </c>
      <c r="BE193" s="327">
        <v>0</v>
      </c>
      <c r="BF193" s="325">
        <v>0</v>
      </c>
      <c r="BG193" s="327">
        <v>0</v>
      </c>
      <c r="BH193" s="327">
        <f t="shared" si="263"/>
        <v>0</v>
      </c>
      <c r="BI193" s="327">
        <v>0</v>
      </c>
      <c r="BJ193" s="327">
        <v>0</v>
      </c>
      <c r="BK193" s="325">
        <v>0</v>
      </c>
      <c r="BL193" s="327">
        <v>0</v>
      </c>
      <c r="BM193" s="327">
        <f t="shared" si="264"/>
        <v>0</v>
      </c>
      <c r="BN193" s="327">
        <v>0</v>
      </c>
      <c r="BO193" s="327">
        <v>0</v>
      </c>
      <c r="BP193" s="325">
        <v>0</v>
      </c>
      <c r="BQ193" s="327">
        <v>0</v>
      </c>
      <c r="BR193" s="327">
        <f t="shared" si="265"/>
        <v>0</v>
      </c>
      <c r="BS193" s="327">
        <v>0</v>
      </c>
      <c r="BT193" s="327">
        <v>0</v>
      </c>
      <c r="BU193" s="325">
        <v>0</v>
      </c>
      <c r="BV193" s="327">
        <v>0</v>
      </c>
      <c r="BW193" s="327">
        <f t="shared" si="266"/>
        <v>28.799999999999997</v>
      </c>
      <c r="BX193" s="327">
        <f t="shared" si="267"/>
        <v>0</v>
      </c>
      <c r="BY193" s="327">
        <f t="shared" si="268"/>
        <v>0</v>
      </c>
      <c r="BZ193" s="327">
        <f t="shared" si="269"/>
        <v>0</v>
      </c>
      <c r="CA193" s="327">
        <f t="shared" si="270"/>
        <v>28.799999999999997</v>
      </c>
      <c r="CB193" s="327">
        <f t="shared" si="271"/>
        <v>0</v>
      </c>
      <c r="CC193" s="327">
        <f t="shared" si="272"/>
        <v>0</v>
      </c>
      <c r="CD193" s="327">
        <f t="shared" si="273"/>
        <v>0</v>
      </c>
      <c r="CE193" s="327">
        <f t="shared" si="274"/>
        <v>0</v>
      </c>
      <c r="CF193" s="327">
        <f t="shared" si="275"/>
        <v>0</v>
      </c>
      <c r="CG193" s="327"/>
    </row>
    <row r="194" spans="1:85" s="328" customFormat="1" ht="46.5" customHeight="1">
      <c r="A194" s="288" t="s">
        <v>1022</v>
      </c>
      <c r="B194" s="289" t="s">
        <v>882</v>
      </c>
      <c r="C194" s="333" t="s">
        <v>589</v>
      </c>
      <c r="D194" s="333" t="s">
        <v>589</v>
      </c>
      <c r="E194" s="333">
        <v>2021</v>
      </c>
      <c r="F194" s="333">
        <v>2021</v>
      </c>
      <c r="G194" s="333" t="s">
        <v>589</v>
      </c>
      <c r="H194" s="327" t="s">
        <v>589</v>
      </c>
      <c r="I194" s="327" t="s">
        <v>589</v>
      </c>
      <c r="J194" s="327" t="s">
        <v>589</v>
      </c>
      <c r="K194" s="327" t="s">
        <v>589</v>
      </c>
      <c r="L194" s="327" t="s">
        <v>589</v>
      </c>
      <c r="M194" s="327" t="s">
        <v>589</v>
      </c>
      <c r="N194" s="327">
        <v>0</v>
      </c>
      <c r="O194" s="327">
        <v>0</v>
      </c>
      <c r="P194" s="327">
        <v>0</v>
      </c>
      <c r="Q194" s="325">
        <f>3*1.2</f>
        <v>3.5999999999999996</v>
      </c>
      <c r="R194" s="327">
        <v>0</v>
      </c>
      <c r="S194" s="325">
        <f>3*1.2</f>
        <v>3.5999999999999996</v>
      </c>
      <c r="T194" s="327">
        <v>0</v>
      </c>
      <c r="U194" s="327">
        <v>0</v>
      </c>
      <c r="V194" s="325">
        <v>0</v>
      </c>
      <c r="W194" s="325">
        <v>0</v>
      </c>
      <c r="X194" s="325">
        <v>0</v>
      </c>
      <c r="Y194" s="327">
        <f t="shared" si="256"/>
        <v>3.5999999999999996</v>
      </c>
      <c r="Z194" s="327">
        <v>0</v>
      </c>
      <c r="AA194" s="327">
        <v>0</v>
      </c>
      <c r="AB194" s="325">
        <v>0</v>
      </c>
      <c r="AC194" s="327">
        <f>3*1.2</f>
        <v>3.5999999999999996</v>
      </c>
      <c r="AD194" s="327">
        <f t="shared" si="257"/>
        <v>0</v>
      </c>
      <c r="AE194" s="327">
        <v>0</v>
      </c>
      <c r="AF194" s="327">
        <v>0</v>
      </c>
      <c r="AG194" s="327">
        <v>0</v>
      </c>
      <c r="AH194" s="327">
        <v>0</v>
      </c>
      <c r="AI194" s="327">
        <f t="shared" si="258"/>
        <v>0</v>
      </c>
      <c r="AJ194" s="327">
        <v>0</v>
      </c>
      <c r="AK194" s="327">
        <v>0</v>
      </c>
      <c r="AL194" s="325">
        <v>0</v>
      </c>
      <c r="AM194" s="327">
        <v>0</v>
      </c>
      <c r="AN194" s="327">
        <f t="shared" si="259"/>
        <v>0</v>
      </c>
      <c r="AO194" s="327">
        <v>0</v>
      </c>
      <c r="AP194" s="327">
        <v>0</v>
      </c>
      <c r="AQ194" s="325">
        <v>0</v>
      </c>
      <c r="AR194" s="327">
        <v>0</v>
      </c>
      <c r="AS194" s="327">
        <f t="shared" si="260"/>
        <v>0</v>
      </c>
      <c r="AT194" s="327">
        <v>0</v>
      </c>
      <c r="AU194" s="327">
        <v>0</v>
      </c>
      <c r="AV194" s="325">
        <v>0</v>
      </c>
      <c r="AW194" s="327">
        <v>0</v>
      </c>
      <c r="AX194" s="327">
        <f t="shared" si="261"/>
        <v>0</v>
      </c>
      <c r="AY194" s="327">
        <v>0</v>
      </c>
      <c r="AZ194" s="327">
        <v>0</v>
      </c>
      <c r="BA194" s="325">
        <v>0</v>
      </c>
      <c r="BB194" s="327">
        <v>0</v>
      </c>
      <c r="BC194" s="327">
        <f t="shared" si="262"/>
        <v>0</v>
      </c>
      <c r="BD194" s="327">
        <v>0</v>
      </c>
      <c r="BE194" s="327">
        <v>0</v>
      </c>
      <c r="BF194" s="325">
        <v>0</v>
      </c>
      <c r="BG194" s="327">
        <v>0</v>
      </c>
      <c r="BH194" s="327">
        <f t="shared" si="263"/>
        <v>0</v>
      </c>
      <c r="BI194" s="327">
        <v>0</v>
      </c>
      <c r="BJ194" s="327">
        <v>0</v>
      </c>
      <c r="BK194" s="325">
        <v>0</v>
      </c>
      <c r="BL194" s="327">
        <v>0</v>
      </c>
      <c r="BM194" s="327">
        <f t="shared" si="264"/>
        <v>0</v>
      </c>
      <c r="BN194" s="327">
        <v>0</v>
      </c>
      <c r="BO194" s="327">
        <v>0</v>
      </c>
      <c r="BP194" s="325">
        <v>0</v>
      </c>
      <c r="BQ194" s="327">
        <v>0</v>
      </c>
      <c r="BR194" s="327">
        <f t="shared" si="265"/>
        <v>0</v>
      </c>
      <c r="BS194" s="327">
        <v>0</v>
      </c>
      <c r="BT194" s="327">
        <v>0</v>
      </c>
      <c r="BU194" s="325">
        <v>0</v>
      </c>
      <c r="BV194" s="327">
        <v>0</v>
      </c>
      <c r="BW194" s="327">
        <f t="shared" si="266"/>
        <v>3.5999999999999996</v>
      </c>
      <c r="BX194" s="327">
        <f t="shared" si="267"/>
        <v>0</v>
      </c>
      <c r="BY194" s="327">
        <f t="shared" si="268"/>
        <v>0</v>
      </c>
      <c r="BZ194" s="327">
        <f t="shared" si="269"/>
        <v>0</v>
      </c>
      <c r="CA194" s="327">
        <f t="shared" si="270"/>
        <v>3.5999999999999996</v>
      </c>
      <c r="CB194" s="327">
        <f t="shared" si="271"/>
        <v>0</v>
      </c>
      <c r="CC194" s="327">
        <f t="shared" si="272"/>
        <v>0</v>
      </c>
      <c r="CD194" s="327">
        <f t="shared" si="273"/>
        <v>0</v>
      </c>
      <c r="CE194" s="327">
        <f t="shared" si="274"/>
        <v>0</v>
      </c>
      <c r="CF194" s="327">
        <f t="shared" si="275"/>
        <v>0</v>
      </c>
      <c r="CG194" s="327"/>
    </row>
    <row r="195" spans="1:85" s="328" customFormat="1" ht="84" customHeight="1">
      <c r="A195" s="288" t="s">
        <v>1023</v>
      </c>
      <c r="B195" s="289" t="s">
        <v>1033</v>
      </c>
      <c r="C195" s="333" t="s">
        <v>589</v>
      </c>
      <c r="D195" s="333" t="s">
        <v>589</v>
      </c>
      <c r="E195" s="333">
        <v>2021</v>
      </c>
      <c r="F195" s="333">
        <v>2022</v>
      </c>
      <c r="G195" s="333" t="s">
        <v>589</v>
      </c>
      <c r="H195" s="327" t="s">
        <v>589</v>
      </c>
      <c r="I195" s="327" t="s">
        <v>589</v>
      </c>
      <c r="J195" s="327" t="s">
        <v>589</v>
      </c>
      <c r="K195" s="327" t="s">
        <v>589</v>
      </c>
      <c r="L195" s="327" t="s">
        <v>589</v>
      </c>
      <c r="M195" s="327" t="s">
        <v>589</v>
      </c>
      <c r="N195" s="327">
        <v>0</v>
      </c>
      <c r="O195" s="327">
        <v>0</v>
      </c>
      <c r="P195" s="327">
        <v>0</v>
      </c>
      <c r="Q195" s="325">
        <f>45*1.2</f>
        <v>54</v>
      </c>
      <c r="R195" s="327">
        <v>0</v>
      </c>
      <c r="S195" s="325">
        <f>45*1.2</f>
        <v>54</v>
      </c>
      <c r="T195" s="327">
        <v>0</v>
      </c>
      <c r="U195" s="327">
        <v>0</v>
      </c>
      <c r="V195" s="325">
        <v>0</v>
      </c>
      <c r="W195" s="325">
        <v>0</v>
      </c>
      <c r="X195" s="325">
        <v>0</v>
      </c>
      <c r="Y195" s="327">
        <f t="shared" si="256"/>
        <v>27</v>
      </c>
      <c r="Z195" s="327">
        <v>0</v>
      </c>
      <c r="AA195" s="327">
        <v>0</v>
      </c>
      <c r="AB195" s="325">
        <v>0</v>
      </c>
      <c r="AC195" s="327">
        <f>22.5*1.2</f>
        <v>27</v>
      </c>
      <c r="AD195" s="327">
        <f t="shared" si="257"/>
        <v>0</v>
      </c>
      <c r="AE195" s="327">
        <v>0</v>
      </c>
      <c r="AF195" s="327">
        <v>0</v>
      </c>
      <c r="AG195" s="327">
        <v>0</v>
      </c>
      <c r="AH195" s="327">
        <v>0</v>
      </c>
      <c r="AI195" s="327">
        <f t="shared" si="258"/>
        <v>27</v>
      </c>
      <c r="AJ195" s="327">
        <v>0</v>
      </c>
      <c r="AK195" s="327">
        <v>0</v>
      </c>
      <c r="AL195" s="325">
        <v>0</v>
      </c>
      <c r="AM195" s="327">
        <f>22.5*1.2</f>
        <v>27</v>
      </c>
      <c r="AN195" s="327">
        <f t="shared" si="259"/>
        <v>0</v>
      </c>
      <c r="AO195" s="327">
        <v>0</v>
      </c>
      <c r="AP195" s="327">
        <v>0</v>
      </c>
      <c r="AQ195" s="325">
        <v>0</v>
      </c>
      <c r="AR195" s="327">
        <v>0</v>
      </c>
      <c r="AS195" s="327">
        <f t="shared" si="260"/>
        <v>0</v>
      </c>
      <c r="AT195" s="327">
        <v>0</v>
      </c>
      <c r="AU195" s="327">
        <v>0</v>
      </c>
      <c r="AV195" s="325">
        <v>0</v>
      </c>
      <c r="AW195" s="327">
        <v>0</v>
      </c>
      <c r="AX195" s="327">
        <f t="shared" si="261"/>
        <v>0</v>
      </c>
      <c r="AY195" s="327">
        <v>0</v>
      </c>
      <c r="AZ195" s="327">
        <v>0</v>
      </c>
      <c r="BA195" s="325">
        <v>0</v>
      </c>
      <c r="BB195" s="327">
        <v>0</v>
      </c>
      <c r="BC195" s="327">
        <f t="shared" si="262"/>
        <v>0</v>
      </c>
      <c r="BD195" s="327">
        <v>0</v>
      </c>
      <c r="BE195" s="327">
        <v>0</v>
      </c>
      <c r="BF195" s="325">
        <v>0</v>
      </c>
      <c r="BG195" s="327">
        <v>0</v>
      </c>
      <c r="BH195" s="327">
        <f t="shared" si="263"/>
        <v>0</v>
      </c>
      <c r="BI195" s="327">
        <v>0</v>
      </c>
      <c r="BJ195" s="327">
        <v>0</v>
      </c>
      <c r="BK195" s="325">
        <v>0</v>
      </c>
      <c r="BL195" s="327">
        <v>0</v>
      </c>
      <c r="BM195" s="327">
        <f t="shared" si="264"/>
        <v>0</v>
      </c>
      <c r="BN195" s="327">
        <v>0</v>
      </c>
      <c r="BO195" s="327">
        <v>0</v>
      </c>
      <c r="BP195" s="325">
        <v>0</v>
      </c>
      <c r="BQ195" s="327">
        <v>0</v>
      </c>
      <c r="BR195" s="327">
        <f t="shared" si="265"/>
        <v>0</v>
      </c>
      <c r="BS195" s="327">
        <v>0</v>
      </c>
      <c r="BT195" s="327">
        <v>0</v>
      </c>
      <c r="BU195" s="325">
        <v>0</v>
      </c>
      <c r="BV195" s="327">
        <v>0</v>
      </c>
      <c r="BW195" s="327">
        <f t="shared" si="266"/>
        <v>54</v>
      </c>
      <c r="BX195" s="327">
        <f t="shared" si="267"/>
        <v>0</v>
      </c>
      <c r="BY195" s="327">
        <f t="shared" si="268"/>
        <v>0</v>
      </c>
      <c r="BZ195" s="327">
        <f t="shared" si="269"/>
        <v>0</v>
      </c>
      <c r="CA195" s="327">
        <f t="shared" si="270"/>
        <v>54</v>
      </c>
      <c r="CB195" s="327">
        <f t="shared" si="271"/>
        <v>0</v>
      </c>
      <c r="CC195" s="327">
        <f t="shared" si="272"/>
        <v>0</v>
      </c>
      <c r="CD195" s="327">
        <f t="shared" si="273"/>
        <v>0</v>
      </c>
      <c r="CE195" s="327">
        <f t="shared" si="274"/>
        <v>0</v>
      </c>
      <c r="CF195" s="327">
        <f t="shared" si="275"/>
        <v>0</v>
      </c>
      <c r="CG195" s="327"/>
    </row>
    <row r="196" spans="1:85" s="328" customFormat="1" ht="75" customHeight="1">
      <c r="A196" s="288" t="s">
        <v>1024</v>
      </c>
      <c r="B196" s="289" t="s">
        <v>1034</v>
      </c>
      <c r="C196" s="333" t="s">
        <v>589</v>
      </c>
      <c r="D196" s="333" t="s">
        <v>589</v>
      </c>
      <c r="E196" s="333">
        <v>2021</v>
      </c>
      <c r="F196" s="333">
        <v>2021</v>
      </c>
      <c r="G196" s="333" t="s">
        <v>589</v>
      </c>
      <c r="H196" s="327" t="s">
        <v>589</v>
      </c>
      <c r="I196" s="327" t="s">
        <v>589</v>
      </c>
      <c r="J196" s="327" t="s">
        <v>589</v>
      </c>
      <c r="K196" s="327" t="s">
        <v>589</v>
      </c>
      <c r="L196" s="327" t="s">
        <v>589</v>
      </c>
      <c r="M196" s="327" t="s">
        <v>589</v>
      </c>
      <c r="N196" s="327">
        <v>0</v>
      </c>
      <c r="O196" s="327">
        <v>0</v>
      </c>
      <c r="P196" s="327">
        <v>0</v>
      </c>
      <c r="Q196" s="325">
        <f>4.2*1.2</f>
        <v>5.04</v>
      </c>
      <c r="R196" s="327">
        <v>0</v>
      </c>
      <c r="S196" s="325">
        <f>4.2*1.2</f>
        <v>5.04</v>
      </c>
      <c r="T196" s="327">
        <v>0</v>
      </c>
      <c r="U196" s="327">
        <v>0</v>
      </c>
      <c r="V196" s="325">
        <v>0</v>
      </c>
      <c r="W196" s="325">
        <v>0</v>
      </c>
      <c r="X196" s="325">
        <v>0</v>
      </c>
      <c r="Y196" s="327">
        <f t="shared" si="256"/>
        <v>5.04</v>
      </c>
      <c r="Z196" s="327">
        <v>0</v>
      </c>
      <c r="AA196" s="327">
        <v>0</v>
      </c>
      <c r="AB196" s="325">
        <v>0</v>
      </c>
      <c r="AC196" s="327">
        <f>4.2*1.2</f>
        <v>5.04</v>
      </c>
      <c r="AD196" s="327">
        <f t="shared" si="257"/>
        <v>0</v>
      </c>
      <c r="AE196" s="327">
        <v>0</v>
      </c>
      <c r="AF196" s="327">
        <v>0</v>
      </c>
      <c r="AG196" s="327">
        <v>0</v>
      </c>
      <c r="AH196" s="327">
        <v>0</v>
      </c>
      <c r="AI196" s="327">
        <f t="shared" si="258"/>
        <v>0</v>
      </c>
      <c r="AJ196" s="327">
        <v>0</v>
      </c>
      <c r="AK196" s="327">
        <v>0</v>
      </c>
      <c r="AL196" s="325">
        <v>0</v>
      </c>
      <c r="AM196" s="327">
        <v>0</v>
      </c>
      <c r="AN196" s="327">
        <f t="shared" si="259"/>
        <v>0</v>
      </c>
      <c r="AO196" s="327">
        <v>0</v>
      </c>
      <c r="AP196" s="327">
        <v>0</v>
      </c>
      <c r="AQ196" s="325">
        <v>0</v>
      </c>
      <c r="AR196" s="327">
        <v>0</v>
      </c>
      <c r="AS196" s="327">
        <f t="shared" si="260"/>
        <v>0</v>
      </c>
      <c r="AT196" s="327">
        <v>0</v>
      </c>
      <c r="AU196" s="327">
        <v>0</v>
      </c>
      <c r="AV196" s="325">
        <v>0</v>
      </c>
      <c r="AW196" s="327">
        <v>0</v>
      </c>
      <c r="AX196" s="327">
        <f t="shared" si="261"/>
        <v>0</v>
      </c>
      <c r="AY196" s="327">
        <v>0</v>
      </c>
      <c r="AZ196" s="327">
        <v>0</v>
      </c>
      <c r="BA196" s="325">
        <v>0</v>
      </c>
      <c r="BB196" s="327">
        <v>0</v>
      </c>
      <c r="BC196" s="327">
        <f t="shared" si="262"/>
        <v>0</v>
      </c>
      <c r="BD196" s="327">
        <v>0</v>
      </c>
      <c r="BE196" s="327">
        <v>0</v>
      </c>
      <c r="BF196" s="325">
        <v>0</v>
      </c>
      <c r="BG196" s="327">
        <v>0</v>
      </c>
      <c r="BH196" s="327">
        <f t="shared" si="263"/>
        <v>0</v>
      </c>
      <c r="BI196" s="327">
        <v>0</v>
      </c>
      <c r="BJ196" s="327">
        <v>0</v>
      </c>
      <c r="BK196" s="325">
        <v>0</v>
      </c>
      <c r="BL196" s="327">
        <v>0</v>
      </c>
      <c r="BM196" s="327">
        <f t="shared" si="264"/>
        <v>0</v>
      </c>
      <c r="BN196" s="327">
        <v>0</v>
      </c>
      <c r="BO196" s="327">
        <v>0</v>
      </c>
      <c r="BP196" s="325">
        <v>0</v>
      </c>
      <c r="BQ196" s="327">
        <v>0</v>
      </c>
      <c r="BR196" s="327">
        <f t="shared" si="265"/>
        <v>0</v>
      </c>
      <c r="BS196" s="327">
        <v>0</v>
      </c>
      <c r="BT196" s="327">
        <v>0</v>
      </c>
      <c r="BU196" s="325">
        <v>0</v>
      </c>
      <c r="BV196" s="327">
        <v>0</v>
      </c>
      <c r="BW196" s="327">
        <f t="shared" si="266"/>
        <v>5.04</v>
      </c>
      <c r="BX196" s="327">
        <f t="shared" si="267"/>
        <v>0</v>
      </c>
      <c r="BY196" s="327">
        <f t="shared" si="268"/>
        <v>0</v>
      </c>
      <c r="BZ196" s="327">
        <f t="shared" si="269"/>
        <v>0</v>
      </c>
      <c r="CA196" s="327">
        <f t="shared" si="270"/>
        <v>5.04</v>
      </c>
      <c r="CB196" s="327">
        <f t="shared" si="271"/>
        <v>0</v>
      </c>
      <c r="CC196" s="327">
        <f t="shared" si="272"/>
        <v>0</v>
      </c>
      <c r="CD196" s="327">
        <f t="shared" si="273"/>
        <v>0</v>
      </c>
      <c r="CE196" s="327">
        <f t="shared" si="274"/>
        <v>0</v>
      </c>
      <c r="CF196" s="327">
        <f t="shared" si="275"/>
        <v>0</v>
      </c>
      <c r="CG196" s="327"/>
    </row>
    <row r="197" spans="1:85" s="328" customFormat="1" ht="108.75" customHeight="1">
      <c r="A197" s="288" t="s">
        <v>1025</v>
      </c>
      <c r="B197" s="289" t="s">
        <v>1035</v>
      </c>
      <c r="C197" s="333" t="s">
        <v>589</v>
      </c>
      <c r="D197" s="333" t="s">
        <v>589</v>
      </c>
      <c r="E197" s="333">
        <v>2021</v>
      </c>
      <c r="F197" s="333">
        <v>2021</v>
      </c>
      <c r="G197" s="333" t="s">
        <v>589</v>
      </c>
      <c r="H197" s="327" t="s">
        <v>589</v>
      </c>
      <c r="I197" s="327" t="s">
        <v>589</v>
      </c>
      <c r="J197" s="327" t="s">
        <v>589</v>
      </c>
      <c r="K197" s="327" t="s">
        <v>589</v>
      </c>
      <c r="L197" s="327" t="s">
        <v>589</v>
      </c>
      <c r="M197" s="327" t="s">
        <v>589</v>
      </c>
      <c r="N197" s="327">
        <v>0</v>
      </c>
      <c r="O197" s="327">
        <v>0</v>
      </c>
      <c r="P197" s="327">
        <v>0</v>
      </c>
      <c r="Q197" s="325">
        <f>15*1.2</f>
        <v>18</v>
      </c>
      <c r="R197" s="327">
        <v>0</v>
      </c>
      <c r="S197" s="325">
        <f>15*1.2</f>
        <v>18</v>
      </c>
      <c r="T197" s="327">
        <v>0</v>
      </c>
      <c r="U197" s="327">
        <v>0</v>
      </c>
      <c r="V197" s="325">
        <v>0</v>
      </c>
      <c r="W197" s="325">
        <v>0</v>
      </c>
      <c r="X197" s="325">
        <v>0</v>
      </c>
      <c r="Y197" s="327">
        <f t="shared" si="256"/>
        <v>18</v>
      </c>
      <c r="Z197" s="327">
        <v>0</v>
      </c>
      <c r="AA197" s="327">
        <v>0</v>
      </c>
      <c r="AB197" s="325">
        <v>0</v>
      </c>
      <c r="AC197" s="327">
        <f>15*1.2</f>
        <v>18</v>
      </c>
      <c r="AD197" s="327">
        <f t="shared" si="257"/>
        <v>0</v>
      </c>
      <c r="AE197" s="327">
        <v>0</v>
      </c>
      <c r="AF197" s="327">
        <v>0</v>
      </c>
      <c r="AG197" s="327">
        <v>0</v>
      </c>
      <c r="AH197" s="327">
        <v>0</v>
      </c>
      <c r="AI197" s="327">
        <f t="shared" si="258"/>
        <v>0</v>
      </c>
      <c r="AJ197" s="327">
        <v>0</v>
      </c>
      <c r="AK197" s="327">
        <v>0</v>
      </c>
      <c r="AL197" s="325">
        <v>0</v>
      </c>
      <c r="AM197" s="327">
        <v>0</v>
      </c>
      <c r="AN197" s="327">
        <f t="shared" si="259"/>
        <v>0</v>
      </c>
      <c r="AO197" s="327">
        <v>0</v>
      </c>
      <c r="AP197" s="327">
        <v>0</v>
      </c>
      <c r="AQ197" s="325">
        <v>0</v>
      </c>
      <c r="AR197" s="327">
        <v>0</v>
      </c>
      <c r="AS197" s="327">
        <f t="shared" si="260"/>
        <v>0</v>
      </c>
      <c r="AT197" s="327">
        <v>0</v>
      </c>
      <c r="AU197" s="327">
        <v>0</v>
      </c>
      <c r="AV197" s="325">
        <v>0</v>
      </c>
      <c r="AW197" s="327">
        <v>0</v>
      </c>
      <c r="AX197" s="327">
        <f t="shared" si="261"/>
        <v>0</v>
      </c>
      <c r="AY197" s="327">
        <v>0</v>
      </c>
      <c r="AZ197" s="327">
        <v>0</v>
      </c>
      <c r="BA197" s="325">
        <v>0</v>
      </c>
      <c r="BB197" s="327">
        <v>0</v>
      </c>
      <c r="BC197" s="327">
        <f t="shared" si="262"/>
        <v>0</v>
      </c>
      <c r="BD197" s="327">
        <v>0</v>
      </c>
      <c r="BE197" s="327">
        <v>0</v>
      </c>
      <c r="BF197" s="325">
        <v>0</v>
      </c>
      <c r="BG197" s="327">
        <v>0</v>
      </c>
      <c r="BH197" s="327">
        <f t="shared" si="263"/>
        <v>0</v>
      </c>
      <c r="BI197" s="327">
        <v>0</v>
      </c>
      <c r="BJ197" s="327">
        <v>0</v>
      </c>
      <c r="BK197" s="325">
        <v>0</v>
      </c>
      <c r="BL197" s="327">
        <v>0</v>
      </c>
      <c r="BM197" s="327">
        <f t="shared" si="264"/>
        <v>0</v>
      </c>
      <c r="BN197" s="327">
        <v>0</v>
      </c>
      <c r="BO197" s="327">
        <v>0</v>
      </c>
      <c r="BP197" s="325">
        <v>0</v>
      </c>
      <c r="BQ197" s="327">
        <v>0</v>
      </c>
      <c r="BR197" s="327">
        <f t="shared" si="265"/>
        <v>0</v>
      </c>
      <c r="BS197" s="327">
        <v>0</v>
      </c>
      <c r="BT197" s="327">
        <v>0</v>
      </c>
      <c r="BU197" s="325">
        <v>0</v>
      </c>
      <c r="BV197" s="327">
        <v>0</v>
      </c>
      <c r="BW197" s="327">
        <f t="shared" si="266"/>
        <v>18</v>
      </c>
      <c r="BX197" s="327">
        <f t="shared" si="267"/>
        <v>0</v>
      </c>
      <c r="BY197" s="327">
        <f t="shared" si="268"/>
        <v>0</v>
      </c>
      <c r="BZ197" s="327">
        <f t="shared" si="269"/>
        <v>0</v>
      </c>
      <c r="CA197" s="327">
        <f t="shared" si="270"/>
        <v>18</v>
      </c>
      <c r="CB197" s="327">
        <f t="shared" si="271"/>
        <v>0</v>
      </c>
      <c r="CC197" s="327">
        <f t="shared" si="272"/>
        <v>0</v>
      </c>
      <c r="CD197" s="327">
        <f t="shared" si="273"/>
        <v>0</v>
      </c>
      <c r="CE197" s="327">
        <f t="shared" si="274"/>
        <v>0</v>
      </c>
      <c r="CF197" s="327">
        <f t="shared" si="275"/>
        <v>0</v>
      </c>
      <c r="CG197" s="327"/>
    </row>
    <row r="198" spans="1:85">
      <c r="A198" s="124"/>
      <c r="B198" s="157"/>
      <c r="C198" s="336"/>
      <c r="D198" s="336"/>
      <c r="E198" s="336"/>
      <c r="F198" s="336"/>
      <c r="G198" s="336"/>
      <c r="H198" s="336"/>
      <c r="I198" s="336"/>
      <c r="J198" s="336"/>
      <c r="K198" s="336"/>
      <c r="L198" s="336"/>
      <c r="M198" s="336"/>
      <c r="N198" s="336"/>
      <c r="O198" s="336"/>
      <c r="P198" s="336"/>
      <c r="Q198" s="336"/>
      <c r="R198" s="336"/>
      <c r="S198" s="336"/>
      <c r="T198" s="336"/>
      <c r="U198" s="336"/>
      <c r="V198" s="336"/>
      <c r="W198" s="336"/>
      <c r="X198" s="336"/>
      <c r="Y198" s="336"/>
      <c r="Z198" s="336"/>
      <c r="AA198" s="336"/>
      <c r="AB198" s="336"/>
      <c r="AC198" s="336"/>
      <c r="AD198" s="336"/>
      <c r="AE198" s="336"/>
      <c r="AF198" s="336"/>
      <c r="AG198" s="336"/>
      <c r="AH198" s="336"/>
      <c r="AI198" s="336"/>
      <c r="AJ198" s="336"/>
      <c r="AK198" s="336"/>
      <c r="AL198" s="336"/>
      <c r="AM198" s="336"/>
      <c r="AN198" s="336"/>
      <c r="AO198" s="336"/>
      <c r="AP198" s="336"/>
      <c r="AQ198" s="336"/>
      <c r="AR198" s="336"/>
      <c r="AS198" s="336"/>
      <c r="AT198" s="336"/>
      <c r="AU198" s="336"/>
      <c r="AV198" s="336"/>
      <c r="AW198" s="336"/>
      <c r="AX198" s="336"/>
      <c r="AY198" s="336"/>
      <c r="AZ198" s="336"/>
      <c r="BA198" s="336"/>
      <c r="BB198" s="336"/>
      <c r="BC198" s="336"/>
      <c r="BD198" s="336"/>
      <c r="BE198" s="336"/>
      <c r="BF198" s="336"/>
      <c r="BG198" s="336"/>
      <c r="BH198" s="336"/>
      <c r="BI198" s="336"/>
      <c r="BJ198" s="336"/>
      <c r="BK198" s="336"/>
      <c r="BL198" s="336"/>
      <c r="BM198" s="336"/>
      <c r="BN198" s="336"/>
      <c r="BO198" s="336"/>
      <c r="BP198" s="336"/>
      <c r="BQ198" s="336"/>
      <c r="BR198" s="336"/>
      <c r="BS198" s="336"/>
      <c r="BT198" s="336"/>
      <c r="BU198" s="336"/>
      <c r="BV198" s="336"/>
      <c r="BW198" s="336"/>
      <c r="BX198" s="336"/>
      <c r="BY198" s="336"/>
      <c r="BZ198" s="336"/>
      <c r="CA198" s="336"/>
      <c r="CB198" s="337"/>
      <c r="CC198" s="337"/>
      <c r="CD198" s="337"/>
      <c r="CE198" s="337"/>
      <c r="CF198" s="337"/>
      <c r="CG198" s="337"/>
    </row>
    <row r="200" spans="1:85" ht="55.5" customHeight="1">
      <c r="A200" s="373" t="s">
        <v>1112</v>
      </c>
      <c r="B200" s="373"/>
      <c r="C200" s="373"/>
      <c r="D200" s="373"/>
      <c r="E200" s="373"/>
      <c r="F200" s="373"/>
      <c r="G200" s="373"/>
      <c r="H200" s="373"/>
      <c r="I200" s="373"/>
      <c r="J200" s="373"/>
      <c r="K200" s="373"/>
      <c r="L200" s="373"/>
      <c r="M200" s="373"/>
      <c r="N200" s="373"/>
      <c r="O200" s="373"/>
      <c r="P200" s="373"/>
      <c r="Q200" s="338"/>
      <c r="R200" s="338"/>
      <c r="S200" s="338"/>
      <c r="T200" s="338"/>
      <c r="U200" s="338"/>
    </row>
    <row r="201" spans="1:85" ht="40.5" customHeight="1">
      <c r="A201" s="366" t="s">
        <v>1113</v>
      </c>
      <c r="B201" s="366"/>
      <c r="C201" s="366"/>
      <c r="D201" s="366"/>
      <c r="E201" s="366"/>
      <c r="F201" s="366"/>
      <c r="G201" s="366"/>
      <c r="H201" s="366"/>
      <c r="I201" s="366"/>
      <c r="J201" s="366"/>
      <c r="K201" s="366"/>
      <c r="L201" s="366"/>
      <c r="M201" s="366"/>
      <c r="N201" s="366"/>
      <c r="O201" s="366"/>
      <c r="P201" s="366"/>
      <c r="Q201" s="339"/>
      <c r="R201" s="339"/>
      <c r="S201" s="339"/>
      <c r="T201" s="339"/>
      <c r="U201" s="339"/>
    </row>
    <row r="202" spans="1:85" ht="57.75" customHeight="1">
      <c r="A202" s="366" t="s">
        <v>1114</v>
      </c>
      <c r="B202" s="366"/>
      <c r="C202" s="366"/>
      <c r="D202" s="366"/>
      <c r="E202" s="366"/>
      <c r="F202" s="366"/>
      <c r="G202" s="366"/>
      <c r="H202" s="366"/>
      <c r="I202" s="366"/>
      <c r="J202" s="366"/>
      <c r="K202" s="366"/>
      <c r="L202" s="366"/>
      <c r="M202" s="366"/>
      <c r="N202" s="366"/>
      <c r="O202" s="366"/>
      <c r="P202" s="366"/>
      <c r="Q202" s="339"/>
      <c r="R202" s="339"/>
      <c r="S202" s="339"/>
      <c r="T202" s="339"/>
      <c r="U202" s="339"/>
    </row>
    <row r="203" spans="1:85" ht="37.5" customHeight="1">
      <c r="A203" s="366" t="s">
        <v>1115</v>
      </c>
      <c r="B203" s="366"/>
      <c r="C203" s="366"/>
      <c r="D203" s="366"/>
      <c r="E203" s="366"/>
      <c r="F203" s="366"/>
      <c r="G203" s="366"/>
      <c r="H203" s="366"/>
      <c r="I203" s="366"/>
      <c r="J203" s="366"/>
      <c r="K203" s="366"/>
      <c r="L203" s="366"/>
      <c r="M203" s="366"/>
      <c r="N203" s="366"/>
      <c r="O203" s="366"/>
      <c r="P203" s="366"/>
      <c r="Q203" s="339"/>
      <c r="R203" s="339"/>
      <c r="S203" s="339"/>
      <c r="T203" s="339"/>
      <c r="U203" s="339"/>
    </row>
    <row r="204" spans="1:85" ht="53.25" customHeight="1">
      <c r="A204" s="367"/>
      <c r="B204" s="367"/>
      <c r="C204" s="367"/>
      <c r="D204" s="367"/>
      <c r="E204" s="367"/>
      <c r="F204" s="367"/>
      <c r="G204" s="367"/>
      <c r="H204" s="367"/>
      <c r="I204" s="367"/>
      <c r="J204" s="367"/>
      <c r="K204" s="367"/>
      <c r="L204" s="367"/>
      <c r="M204" s="367"/>
      <c r="N204" s="367"/>
      <c r="O204" s="367"/>
      <c r="P204" s="367"/>
      <c r="Q204" s="340"/>
      <c r="R204" s="340"/>
      <c r="S204" s="340"/>
      <c r="T204" s="340"/>
      <c r="U204" s="340"/>
      <c r="V204" s="338"/>
    </row>
    <row r="205" spans="1:85">
      <c r="A205" s="368"/>
      <c r="B205" s="368"/>
      <c r="C205" s="368"/>
      <c r="D205" s="368"/>
      <c r="E205" s="368"/>
      <c r="F205" s="368"/>
      <c r="G205" s="368"/>
      <c r="H205" s="368"/>
      <c r="I205" s="368"/>
      <c r="J205" s="368"/>
      <c r="K205" s="368"/>
      <c r="L205" s="368"/>
      <c r="M205" s="368"/>
      <c r="N205" s="368"/>
      <c r="O205" s="368"/>
      <c r="P205" s="368"/>
    </row>
    <row r="206" spans="1:85">
      <c r="B206" s="363"/>
      <c r="C206" s="363"/>
      <c r="D206" s="363"/>
      <c r="E206" s="363"/>
      <c r="F206" s="363"/>
      <c r="G206" s="363"/>
      <c r="H206" s="363"/>
      <c r="I206" s="363"/>
      <c r="J206" s="363"/>
      <c r="K206" s="363"/>
      <c r="L206" s="363"/>
      <c r="M206" s="363"/>
      <c r="N206" s="363"/>
      <c r="O206" s="363"/>
      <c r="P206" s="363"/>
      <c r="Q206" s="363"/>
      <c r="R206" s="363"/>
      <c r="S206" s="363"/>
      <c r="T206" s="363"/>
      <c r="U206" s="363"/>
      <c r="V206" s="363"/>
    </row>
    <row r="207" spans="1:85">
      <c r="B207" s="369"/>
      <c r="C207" s="369"/>
      <c r="D207" s="369"/>
      <c r="E207" s="369"/>
      <c r="F207" s="369"/>
      <c r="G207" s="369"/>
      <c r="H207" s="369"/>
      <c r="I207" s="369"/>
      <c r="J207" s="369"/>
      <c r="K207" s="369"/>
      <c r="L207" s="369"/>
      <c r="M207" s="369"/>
      <c r="N207" s="369"/>
      <c r="O207" s="369"/>
      <c r="P207" s="369"/>
      <c r="Q207" s="369"/>
      <c r="R207" s="369"/>
      <c r="S207" s="369"/>
      <c r="T207" s="369"/>
      <c r="U207" s="369"/>
      <c r="V207" s="369"/>
    </row>
    <row r="208" spans="1:85">
      <c r="B208" s="363"/>
      <c r="C208" s="363"/>
      <c r="D208" s="363"/>
      <c r="E208" s="363"/>
      <c r="F208" s="363"/>
      <c r="G208" s="363"/>
      <c r="H208" s="363"/>
      <c r="I208" s="363"/>
      <c r="J208" s="363"/>
      <c r="K208" s="363"/>
      <c r="L208" s="363"/>
      <c r="M208" s="363"/>
      <c r="N208" s="363"/>
      <c r="O208" s="363"/>
      <c r="P208" s="363"/>
      <c r="Q208" s="363"/>
      <c r="R208" s="363"/>
      <c r="S208" s="363"/>
      <c r="T208" s="363"/>
      <c r="U208" s="363"/>
      <c r="V208" s="363"/>
    </row>
    <row r="209" spans="2:22">
      <c r="B209" s="364"/>
      <c r="C209" s="364"/>
      <c r="D209" s="364"/>
      <c r="E209" s="364"/>
      <c r="F209" s="364"/>
      <c r="G209" s="364"/>
      <c r="H209" s="364"/>
      <c r="I209" s="364"/>
      <c r="J209" s="364"/>
      <c r="K209" s="364"/>
      <c r="L209" s="364"/>
      <c r="M209" s="364"/>
      <c r="N209" s="364"/>
      <c r="O209" s="364"/>
      <c r="P209" s="364"/>
      <c r="Q209" s="364"/>
      <c r="R209" s="364"/>
      <c r="S209" s="364"/>
      <c r="T209" s="364"/>
      <c r="U209" s="364"/>
      <c r="V209" s="364"/>
    </row>
    <row r="210" spans="2:22">
      <c r="B210" s="341"/>
      <c r="C210" s="307"/>
      <c r="D210" s="307"/>
      <c r="E210" s="307"/>
      <c r="F210" s="307"/>
      <c r="G210" s="307"/>
      <c r="H210" s="307"/>
      <c r="I210" s="307"/>
      <c r="J210" s="307"/>
      <c r="K210" s="307"/>
      <c r="L210" s="307"/>
    </row>
    <row r="211" spans="2:22">
      <c r="B211" s="365"/>
      <c r="C211" s="365"/>
      <c r="D211" s="365"/>
      <c r="E211" s="365"/>
      <c r="F211" s="365"/>
      <c r="G211" s="365"/>
      <c r="H211" s="365"/>
      <c r="I211" s="365"/>
      <c r="J211" s="365"/>
      <c r="K211" s="365"/>
      <c r="L211" s="365"/>
      <c r="M211" s="365"/>
      <c r="N211" s="365"/>
      <c r="O211" s="365"/>
      <c r="P211" s="365"/>
      <c r="Q211" s="365"/>
      <c r="R211" s="365"/>
      <c r="S211" s="365"/>
      <c r="T211" s="365"/>
      <c r="U211" s="365"/>
      <c r="V211" s="365"/>
    </row>
  </sheetData>
  <sheetProtection password="84F4" sheet="1" objects="1" scenarios="1"/>
  <mergeCells count="51">
    <mergeCell ref="A5:AH5"/>
    <mergeCell ref="A11:AH11"/>
    <mergeCell ref="A12:AH12"/>
    <mergeCell ref="A13:AH13"/>
    <mergeCell ref="A10:AH10"/>
    <mergeCell ref="A6:AH6"/>
    <mergeCell ref="A7:AH7"/>
    <mergeCell ref="A8:AH8"/>
    <mergeCell ref="A9:AH9"/>
    <mergeCell ref="CG15:CG17"/>
    <mergeCell ref="C15:C17"/>
    <mergeCell ref="A15:A17"/>
    <mergeCell ref="N15:N17"/>
    <mergeCell ref="E15:E17"/>
    <mergeCell ref="CB16:CF16"/>
    <mergeCell ref="AI15:CF15"/>
    <mergeCell ref="AX16:BB16"/>
    <mergeCell ref="H15:M15"/>
    <mergeCell ref="H16:J16"/>
    <mergeCell ref="AS16:AW16"/>
    <mergeCell ref="BW16:CA16"/>
    <mergeCell ref="AI16:AM16"/>
    <mergeCell ref="AN16:AR16"/>
    <mergeCell ref="BM16:BQ16"/>
    <mergeCell ref="BR16:BV16"/>
    <mergeCell ref="BC16:BG16"/>
    <mergeCell ref="BH16:BL16"/>
    <mergeCell ref="A200:P200"/>
    <mergeCell ref="F15:G16"/>
    <mergeCell ref="K16:M16"/>
    <mergeCell ref="O15:O17"/>
    <mergeCell ref="P16:Q16"/>
    <mergeCell ref="B15:B17"/>
    <mergeCell ref="D15:D17"/>
    <mergeCell ref="V15:X16"/>
    <mergeCell ref="T15:U16"/>
    <mergeCell ref="R16:S16"/>
    <mergeCell ref="P15:S15"/>
    <mergeCell ref="Y16:AC16"/>
    <mergeCell ref="AD16:AH16"/>
    <mergeCell ref="Y15:AH15"/>
    <mergeCell ref="B208:V208"/>
    <mergeCell ref="B209:V209"/>
    <mergeCell ref="B211:V211"/>
    <mergeCell ref="A201:P201"/>
    <mergeCell ref="A202:P202"/>
    <mergeCell ref="A203:P203"/>
    <mergeCell ref="A204:P204"/>
    <mergeCell ref="A205:P205"/>
    <mergeCell ref="B206:V206"/>
    <mergeCell ref="B207:V207"/>
  </mergeCells>
  <phoneticPr fontId="15" type="noConversion"/>
  <printOptions horizontalCentered="1"/>
  <pageMargins left="0.70866141732283472" right="0.70866141732283472" top="0.74803149606299213" bottom="0.74803149606299213" header="0.31496062992125984" footer="0.31496062992125984"/>
  <pageSetup paperSize="8" scale="41" fitToWidth="2" orientation="landscape" r:id="rId1"/>
  <headerFooter differentFirst="1">
    <oddHeader>&amp;C&amp;P</oddHeader>
    <oddFooter>&amp;C&amp;G</oddFooter>
    <firstFooter>&amp;C&amp;G</firstFooter>
  </headerFooter>
  <colBreaks count="1" manualBreakCount="1">
    <brk id="33" min="1" max="277" man="1"/>
  </colBreaks>
  <drawing r:id="rId2"/>
  <legacyDrawingHF r:id="rId3"/>
</worksheet>
</file>

<file path=xl/worksheets/sheet4.xml><?xml version="1.0" encoding="utf-8"?>
<worksheet xmlns="http://schemas.openxmlformats.org/spreadsheetml/2006/main" xmlns:r="http://schemas.openxmlformats.org/officeDocument/2006/relationships">
  <sheetPr>
    <tabColor rgb="FF92D050"/>
    <pageSetUpPr fitToPage="1"/>
  </sheetPr>
  <dimension ref="A1:BV197"/>
  <sheetViews>
    <sheetView view="pageBreakPreview" zoomScale="60" zoomScaleNormal="70" workbookViewId="0">
      <pane ySplit="17" topLeftCell="A18" activePane="bottomLeft" state="frozen"/>
      <selection pane="bottomLeft"/>
    </sheetView>
  </sheetViews>
  <sheetFormatPr defaultColWidth="9" defaultRowHeight="15.75"/>
  <cols>
    <col min="1" max="1" width="10.875" style="1" customWidth="1"/>
    <col min="2" max="2" width="36.875" style="1" bestFit="1" customWidth="1"/>
    <col min="3" max="3" width="17.875" style="1" customWidth="1"/>
    <col min="4" max="4" width="7.625" style="1" customWidth="1"/>
    <col min="5" max="5" width="9.125" style="1" customWidth="1"/>
    <col min="6" max="6" width="13" style="1" customWidth="1"/>
    <col min="7" max="7" width="14.375" style="1" customWidth="1"/>
    <col min="8" max="8" width="16" style="1" customWidth="1"/>
    <col min="9" max="10" width="19" style="1" customWidth="1"/>
    <col min="11" max="11" width="8.375" style="1" customWidth="1"/>
    <col min="12" max="12" width="7.5" style="2" customWidth="1"/>
    <col min="13" max="13" width="9.5" style="2" customWidth="1"/>
    <col min="14" max="14" width="8.75" style="2" customWidth="1"/>
    <col min="15" max="15" width="9.25" style="2" customWidth="1"/>
    <col min="16" max="16" width="9.875" style="2" customWidth="1"/>
    <col min="17" max="20" width="9.25" style="2" customWidth="1"/>
    <col min="21" max="21" width="11.25" style="2" customWidth="1"/>
    <col min="22" max="22" width="12.375" style="2" customWidth="1"/>
    <col min="23" max="23" width="11.75" style="79" customWidth="1"/>
    <col min="24" max="24" width="12.25" style="79" customWidth="1"/>
    <col min="25" max="25" width="13.75" style="2" customWidth="1"/>
    <col min="26" max="26" width="15.375" style="2" customWidth="1"/>
    <col min="27" max="27" width="14.125" style="2" customWidth="1"/>
    <col min="28" max="28" width="15.875" style="79" customWidth="1"/>
    <col min="29" max="32" width="16.625" style="2" customWidth="1"/>
    <col min="33" max="36" width="16.625" style="79" customWidth="1"/>
    <col min="37" max="40" width="16.625" style="2" customWidth="1"/>
    <col min="41" max="41" width="19.5" style="2" customWidth="1"/>
    <col min="42" max="42" width="7.25" style="2" customWidth="1"/>
    <col min="43" max="43" width="9.875" style="2" customWidth="1"/>
    <col min="44" max="44" width="7.125" style="2" customWidth="1"/>
    <col min="45" max="45" width="6" style="1" customWidth="1"/>
    <col min="46" max="46" width="8.375" style="1" customWidth="1"/>
    <col min="47" max="47" width="5.625" style="1" customWidth="1"/>
    <col min="48" max="48" width="7.375" style="1" customWidth="1"/>
    <col min="49" max="49" width="10" style="1" customWidth="1"/>
    <col min="50" max="50" width="7.875" style="1" customWidth="1"/>
    <col min="51" max="51" width="6.75" style="1" customWidth="1"/>
    <col min="52" max="52" width="9" style="1" customWidth="1"/>
    <col min="53" max="53" width="6.125" style="1" customWidth="1"/>
    <col min="54" max="54" width="6.75" style="1" customWidth="1"/>
    <col min="55" max="55" width="9.375" style="1" customWidth="1"/>
    <col min="56" max="56" width="7.375" style="1" customWidth="1"/>
    <col min="57" max="63" width="7.25" style="1" customWidth="1"/>
    <col min="64" max="64" width="8.625" style="1" customWidth="1"/>
    <col min="65" max="65" width="6.125" style="1" customWidth="1"/>
    <col min="66" max="66" width="6.875" style="1" customWidth="1"/>
    <col min="67" max="67" width="9.625" style="1" customWidth="1"/>
    <col min="68" max="68" width="6.75" style="1" customWidth="1"/>
    <col min="69" max="69" width="7.75" style="1" customWidth="1"/>
    <col min="70" max="16384" width="9" style="1"/>
  </cols>
  <sheetData>
    <row r="1" spans="1:74" s="279" customFormat="1" ht="59.1" customHeight="1">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row>
    <row r="2" spans="1:74" ht="18.75">
      <c r="A2" s="2"/>
      <c r="B2" s="2"/>
      <c r="C2" s="2"/>
      <c r="D2" s="2"/>
      <c r="E2" s="2"/>
      <c r="F2" s="2"/>
      <c r="G2" s="2"/>
      <c r="H2" s="2"/>
      <c r="I2" s="2"/>
      <c r="J2" s="79"/>
      <c r="K2" s="2"/>
      <c r="AO2" s="24" t="s">
        <v>303</v>
      </c>
      <c r="AS2" s="2"/>
      <c r="AT2" s="2"/>
      <c r="AU2" s="2"/>
      <c r="AV2" s="2"/>
      <c r="AW2" s="2"/>
    </row>
    <row r="3" spans="1:74" ht="18.75">
      <c r="A3" s="2"/>
      <c r="B3" s="2"/>
      <c r="C3" s="2"/>
      <c r="D3" s="2"/>
      <c r="E3" s="2"/>
      <c r="F3" s="2"/>
      <c r="G3" s="2"/>
      <c r="H3" s="2"/>
      <c r="I3" s="2"/>
      <c r="J3" s="79"/>
      <c r="K3" s="2"/>
      <c r="AO3" s="14" t="s">
        <v>1</v>
      </c>
      <c r="AS3" s="2"/>
      <c r="AT3" s="2"/>
      <c r="AU3" s="2"/>
      <c r="AV3" s="2"/>
      <c r="AW3" s="2"/>
    </row>
    <row r="4" spans="1:74" ht="18.75">
      <c r="A4" s="2"/>
      <c r="B4" s="2"/>
      <c r="C4" s="2"/>
      <c r="D4" s="2"/>
      <c r="E4" s="2"/>
      <c r="F4" s="2"/>
      <c r="G4" s="2"/>
      <c r="H4" s="2"/>
      <c r="I4" s="2"/>
      <c r="J4" s="79"/>
      <c r="K4" s="2"/>
      <c r="AN4" s="1"/>
      <c r="AO4" s="14" t="s">
        <v>815</v>
      </c>
      <c r="AS4" s="2"/>
      <c r="AT4" s="2"/>
      <c r="AU4" s="2"/>
      <c r="AV4" s="2"/>
      <c r="AW4" s="2"/>
    </row>
    <row r="5" spans="1:74" ht="18.75">
      <c r="A5" s="395" t="s">
        <v>372</v>
      </c>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79"/>
      <c r="AQ5" s="79"/>
      <c r="AR5" s="79"/>
      <c r="AS5" s="79"/>
      <c r="AT5" s="79"/>
      <c r="AU5" s="79"/>
      <c r="AV5" s="79"/>
      <c r="AW5" s="79"/>
    </row>
    <row r="6" spans="1:74" ht="18.75">
      <c r="A6" s="93"/>
      <c r="B6" s="93"/>
      <c r="C6" s="93"/>
      <c r="D6" s="93"/>
      <c r="E6" s="93"/>
      <c r="F6" s="93"/>
      <c r="G6" s="93"/>
      <c r="H6" s="93"/>
      <c r="I6" s="93"/>
      <c r="J6" s="96"/>
      <c r="K6" s="93"/>
      <c r="L6" s="93"/>
      <c r="M6" s="93"/>
      <c r="N6" s="93"/>
      <c r="O6" s="93"/>
      <c r="P6" s="93"/>
      <c r="Q6" s="93"/>
      <c r="R6" s="93"/>
      <c r="S6" s="93"/>
      <c r="T6" s="93"/>
      <c r="U6" s="93"/>
      <c r="V6" s="93"/>
      <c r="W6" s="93"/>
      <c r="X6" s="93"/>
      <c r="Y6" s="93"/>
      <c r="Z6" s="93"/>
      <c r="AA6" s="93"/>
      <c r="AB6" s="97"/>
      <c r="AC6" s="93"/>
      <c r="AD6" s="93"/>
      <c r="AE6" s="93"/>
      <c r="AF6" s="93"/>
      <c r="AG6" s="246"/>
      <c r="AH6" s="246"/>
      <c r="AI6" s="246"/>
      <c r="AJ6" s="246"/>
      <c r="AK6" s="93"/>
      <c r="AL6" s="93"/>
      <c r="AM6" s="93"/>
      <c r="AN6" s="93"/>
      <c r="AO6" s="93"/>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row>
    <row r="7" spans="1:74" ht="18.75">
      <c r="A7" s="357" t="s">
        <v>756</v>
      </c>
      <c r="B7" s="357"/>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row>
    <row r="8" spans="1:74">
      <c r="A8" s="358" t="s">
        <v>292</v>
      </c>
      <c r="B8" s="358"/>
      <c r="C8" s="358"/>
      <c r="D8" s="358"/>
      <c r="E8" s="358"/>
      <c r="F8" s="358"/>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row>
    <row r="9" spans="1:74" ht="18.75">
      <c r="A9" s="79"/>
      <c r="B9" s="79"/>
      <c r="C9" s="79"/>
      <c r="D9" s="79"/>
      <c r="E9" s="79"/>
      <c r="F9" s="79"/>
      <c r="G9" s="79"/>
      <c r="H9" s="79"/>
      <c r="I9" s="79"/>
      <c r="J9" s="79"/>
      <c r="K9" s="79"/>
      <c r="L9" s="79"/>
      <c r="M9" s="79"/>
      <c r="N9" s="79"/>
      <c r="O9" s="79"/>
      <c r="P9" s="79"/>
      <c r="Q9" s="79"/>
      <c r="R9" s="79"/>
      <c r="S9" s="79"/>
      <c r="T9" s="79"/>
      <c r="U9" s="79"/>
      <c r="V9" s="79"/>
      <c r="Y9" s="79"/>
      <c r="Z9" s="79"/>
      <c r="AA9" s="79"/>
      <c r="AC9" s="79"/>
      <c r="AD9" s="79"/>
      <c r="AE9" s="79"/>
      <c r="AF9" s="79"/>
      <c r="AK9" s="79"/>
      <c r="AL9" s="79"/>
      <c r="AM9" s="79"/>
      <c r="AN9" s="14"/>
      <c r="AO9" s="79"/>
      <c r="AS9" s="2"/>
      <c r="AT9" s="2"/>
      <c r="AU9" s="2"/>
      <c r="AV9" s="2"/>
      <c r="AW9" s="2"/>
    </row>
    <row r="10" spans="1:74" ht="18.75">
      <c r="A10" s="354" t="s">
        <v>1125</v>
      </c>
      <c r="B10" s="354"/>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4"/>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row>
    <row r="11" spans="1:74" ht="18.75">
      <c r="A11" s="78"/>
      <c r="B11" s="78"/>
      <c r="C11" s="78"/>
      <c r="D11" s="78"/>
      <c r="E11" s="78"/>
      <c r="F11" s="78"/>
      <c r="G11" s="78"/>
      <c r="H11" s="78"/>
      <c r="I11" s="78"/>
      <c r="J11" s="96"/>
      <c r="K11" s="78"/>
      <c r="L11" s="78"/>
      <c r="M11" s="78"/>
      <c r="N11" s="78"/>
      <c r="O11" s="78"/>
      <c r="P11" s="78"/>
      <c r="Q11" s="78"/>
      <c r="R11" s="78"/>
      <c r="S11" s="78"/>
      <c r="T11" s="78"/>
      <c r="U11" s="78"/>
      <c r="V11" s="78"/>
      <c r="W11" s="78"/>
      <c r="X11" s="78"/>
      <c r="Y11" s="78"/>
      <c r="Z11" s="78"/>
      <c r="AA11" s="78"/>
      <c r="AB11" s="97"/>
      <c r="AC11" s="78"/>
      <c r="AD11" s="78"/>
      <c r="AE11" s="78"/>
      <c r="AF11" s="78"/>
      <c r="AG11" s="246"/>
      <c r="AH11" s="246"/>
      <c r="AI11" s="246"/>
      <c r="AJ11" s="246"/>
      <c r="AK11" s="78"/>
      <c r="AL11" s="78"/>
      <c r="AM11" s="78"/>
      <c r="AN11" s="78"/>
      <c r="AO11" s="78"/>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row>
    <row r="12" spans="1:74" ht="18.75">
      <c r="A12" s="354" t="s">
        <v>964</v>
      </c>
      <c r="B12" s="354"/>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4"/>
      <c r="AM12" s="354"/>
      <c r="AN12" s="354"/>
      <c r="AO12" s="354"/>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row>
    <row r="13" spans="1:74">
      <c r="A13" s="359" t="s">
        <v>624</v>
      </c>
      <c r="B13" s="359"/>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59"/>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row>
    <row r="14" spans="1:74" ht="15.75" customHeight="1">
      <c r="A14" s="398"/>
      <c r="B14" s="398"/>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c r="AM14" s="398"/>
      <c r="AN14" s="398"/>
      <c r="AO14" s="19"/>
      <c r="AS14" s="2"/>
      <c r="AT14" s="2"/>
      <c r="AU14" s="2"/>
      <c r="AV14" s="2"/>
      <c r="AW14" s="2"/>
      <c r="AX14" s="2"/>
      <c r="AY14" s="2"/>
      <c r="AZ14" s="2"/>
      <c r="BA14" s="2"/>
      <c r="BB14" s="2"/>
      <c r="BC14" s="2"/>
      <c r="BD14" s="2"/>
      <c r="BE14" s="2"/>
      <c r="BF14" s="2"/>
      <c r="BG14" s="2"/>
      <c r="BH14" s="2"/>
      <c r="BI14" s="2"/>
      <c r="BJ14" s="2"/>
      <c r="BK14" s="2"/>
      <c r="BL14" s="2"/>
      <c r="BM14" s="2"/>
      <c r="BN14" s="2"/>
      <c r="BO14" s="2"/>
      <c r="BP14" s="2"/>
      <c r="BQ14" s="2"/>
    </row>
    <row r="15" spans="1:74" ht="72.75" customHeight="1">
      <c r="A15" s="397" t="s">
        <v>162</v>
      </c>
      <c r="B15" s="397" t="s">
        <v>30</v>
      </c>
      <c r="C15" s="397" t="s">
        <v>4</v>
      </c>
      <c r="D15" s="400" t="s">
        <v>163</v>
      </c>
      <c r="E15" s="400" t="s">
        <v>165</v>
      </c>
      <c r="F15" s="397" t="s">
        <v>166</v>
      </c>
      <c r="G15" s="397"/>
      <c r="H15" s="396" t="s">
        <v>485</v>
      </c>
      <c r="I15" s="396"/>
      <c r="J15" s="396" t="s">
        <v>883</v>
      </c>
      <c r="K15" s="397" t="s">
        <v>192</v>
      </c>
      <c r="L15" s="397"/>
      <c r="M15" s="397"/>
      <c r="N15" s="397"/>
      <c r="O15" s="397"/>
      <c r="P15" s="397"/>
      <c r="Q15" s="397"/>
      <c r="R15" s="397"/>
      <c r="S15" s="397"/>
      <c r="T15" s="397"/>
      <c r="U15" s="397" t="s">
        <v>191</v>
      </c>
      <c r="V15" s="397"/>
      <c r="W15" s="397"/>
      <c r="X15" s="397"/>
      <c r="Y15" s="397"/>
      <c r="Z15" s="397"/>
      <c r="AA15" s="397" t="s">
        <v>1119</v>
      </c>
      <c r="AB15" s="397"/>
      <c r="AC15" s="397" t="s">
        <v>486</v>
      </c>
      <c r="AD15" s="397"/>
      <c r="AE15" s="397"/>
      <c r="AF15" s="397"/>
      <c r="AG15" s="397"/>
      <c r="AH15" s="397"/>
      <c r="AI15" s="397"/>
      <c r="AJ15" s="397"/>
      <c r="AK15" s="397"/>
      <c r="AL15" s="397"/>
      <c r="AM15" s="397"/>
      <c r="AN15" s="397"/>
      <c r="AO15" s="397" t="s">
        <v>386</v>
      </c>
      <c r="AS15" s="2"/>
      <c r="AT15" s="2"/>
      <c r="AU15" s="2"/>
      <c r="AV15" s="2"/>
      <c r="AW15" s="2"/>
      <c r="AX15" s="2"/>
      <c r="AY15" s="2"/>
      <c r="AZ15" s="2"/>
      <c r="BA15" s="2"/>
      <c r="BB15" s="2"/>
      <c r="BC15" s="2"/>
      <c r="BD15" s="2"/>
      <c r="BE15" s="2"/>
      <c r="BF15" s="2"/>
      <c r="BG15" s="2"/>
      <c r="BH15" s="2"/>
      <c r="BI15" s="2"/>
      <c r="BJ15" s="2"/>
      <c r="BK15" s="2"/>
      <c r="BL15" s="2"/>
      <c r="BM15" s="2"/>
      <c r="BN15" s="2"/>
      <c r="BO15" s="2"/>
      <c r="BP15" s="2"/>
      <c r="BQ15" s="2"/>
    </row>
    <row r="16" spans="1:74" ht="66" customHeight="1">
      <c r="A16" s="397"/>
      <c r="B16" s="397"/>
      <c r="C16" s="397"/>
      <c r="D16" s="400"/>
      <c r="E16" s="400"/>
      <c r="F16" s="397"/>
      <c r="G16" s="397"/>
      <c r="H16" s="396"/>
      <c r="I16" s="396"/>
      <c r="J16" s="396"/>
      <c r="K16" s="397" t="s">
        <v>19</v>
      </c>
      <c r="L16" s="397"/>
      <c r="M16" s="397"/>
      <c r="N16" s="397"/>
      <c r="O16" s="397"/>
      <c r="P16" s="397" t="s">
        <v>168</v>
      </c>
      <c r="Q16" s="397"/>
      <c r="R16" s="397"/>
      <c r="S16" s="397"/>
      <c r="T16" s="397"/>
      <c r="U16" s="397" t="s">
        <v>1116</v>
      </c>
      <c r="V16" s="397"/>
      <c r="W16" s="397" t="s">
        <v>1117</v>
      </c>
      <c r="X16" s="397"/>
      <c r="Y16" s="397" t="s">
        <v>1118</v>
      </c>
      <c r="Z16" s="397"/>
      <c r="AA16" s="397"/>
      <c r="AB16" s="397"/>
      <c r="AC16" s="399" t="s">
        <v>836</v>
      </c>
      <c r="AD16" s="399"/>
      <c r="AE16" s="399" t="s">
        <v>884</v>
      </c>
      <c r="AF16" s="399"/>
      <c r="AG16" s="399" t="s">
        <v>885</v>
      </c>
      <c r="AH16" s="399"/>
      <c r="AI16" s="399" t="s">
        <v>886</v>
      </c>
      <c r="AJ16" s="399"/>
      <c r="AK16" s="399" t="s">
        <v>1120</v>
      </c>
      <c r="AL16" s="399"/>
      <c r="AM16" s="397" t="s">
        <v>38</v>
      </c>
      <c r="AN16" s="396" t="s">
        <v>392</v>
      </c>
      <c r="AO16" s="397"/>
      <c r="AS16" s="2"/>
      <c r="AT16" s="2"/>
      <c r="AU16" s="2"/>
      <c r="AV16" s="2"/>
      <c r="AW16" s="2"/>
      <c r="AX16" s="2"/>
      <c r="AY16" s="2"/>
      <c r="AZ16" s="2"/>
      <c r="BA16" s="2"/>
      <c r="BB16" s="2"/>
      <c r="BC16" s="2"/>
      <c r="BD16" s="2"/>
      <c r="BE16" s="2"/>
      <c r="BF16" s="2"/>
      <c r="BG16" s="2"/>
      <c r="BH16" s="2"/>
      <c r="BI16" s="2"/>
      <c r="BJ16" s="2"/>
      <c r="BK16" s="2"/>
      <c r="BL16" s="2"/>
      <c r="BM16" s="2"/>
      <c r="BN16" s="2"/>
      <c r="BO16" s="2"/>
      <c r="BP16" s="2"/>
      <c r="BQ16" s="2"/>
    </row>
    <row r="17" spans="1:69" ht="135" customHeight="1">
      <c r="A17" s="397"/>
      <c r="B17" s="397"/>
      <c r="C17" s="397"/>
      <c r="D17" s="400"/>
      <c r="E17" s="400"/>
      <c r="F17" s="152" t="s">
        <v>19</v>
      </c>
      <c r="G17" s="152" t="s">
        <v>158</v>
      </c>
      <c r="H17" s="154" t="s">
        <v>387</v>
      </c>
      <c r="I17" s="154" t="s">
        <v>158</v>
      </c>
      <c r="J17" s="396"/>
      <c r="K17" s="153" t="s">
        <v>14</v>
      </c>
      <c r="L17" s="153" t="s">
        <v>28</v>
      </c>
      <c r="M17" s="153" t="s">
        <v>29</v>
      </c>
      <c r="N17" s="72" t="s">
        <v>138</v>
      </c>
      <c r="O17" s="72" t="s">
        <v>139</v>
      </c>
      <c r="P17" s="153" t="s">
        <v>14</v>
      </c>
      <c r="Q17" s="153" t="s">
        <v>28</v>
      </c>
      <c r="R17" s="153" t="s">
        <v>29</v>
      </c>
      <c r="S17" s="72" t="s">
        <v>138</v>
      </c>
      <c r="T17" s="72" t="s">
        <v>139</v>
      </c>
      <c r="U17" s="153" t="s">
        <v>13</v>
      </c>
      <c r="V17" s="153" t="s">
        <v>21</v>
      </c>
      <c r="W17" s="153" t="s">
        <v>13</v>
      </c>
      <c r="X17" s="153" t="s">
        <v>21</v>
      </c>
      <c r="Y17" s="153" t="s">
        <v>13</v>
      </c>
      <c r="Z17" s="153" t="s">
        <v>21</v>
      </c>
      <c r="AA17" s="152" t="s">
        <v>498</v>
      </c>
      <c r="AB17" s="152" t="s">
        <v>389</v>
      </c>
      <c r="AC17" s="172" t="s">
        <v>19</v>
      </c>
      <c r="AD17" s="152" t="s">
        <v>389</v>
      </c>
      <c r="AE17" s="172" t="s">
        <v>19</v>
      </c>
      <c r="AF17" s="152" t="s">
        <v>388</v>
      </c>
      <c r="AG17" s="245" t="s">
        <v>19</v>
      </c>
      <c r="AH17" s="245" t="s">
        <v>388</v>
      </c>
      <c r="AI17" s="245" t="s">
        <v>19</v>
      </c>
      <c r="AJ17" s="245" t="s">
        <v>388</v>
      </c>
      <c r="AK17" s="172" t="s">
        <v>19</v>
      </c>
      <c r="AL17" s="152" t="s">
        <v>388</v>
      </c>
      <c r="AM17" s="397"/>
      <c r="AN17" s="396"/>
      <c r="AO17" s="397"/>
      <c r="AS17" s="2"/>
      <c r="AT17" s="2"/>
      <c r="AU17" s="2"/>
      <c r="AV17" s="2"/>
      <c r="AW17" s="2"/>
      <c r="AX17" s="2"/>
      <c r="AY17" s="2"/>
      <c r="AZ17" s="2"/>
      <c r="BA17" s="2"/>
      <c r="BB17" s="2"/>
      <c r="BC17" s="2"/>
      <c r="BD17" s="2"/>
      <c r="BE17" s="2"/>
      <c r="BF17" s="2"/>
      <c r="BG17" s="2"/>
      <c r="BH17" s="2"/>
      <c r="BI17" s="2"/>
      <c r="BJ17" s="2"/>
      <c r="BK17" s="2"/>
      <c r="BL17" s="2"/>
      <c r="BM17" s="2"/>
      <c r="BN17" s="2"/>
      <c r="BO17" s="2"/>
      <c r="BP17" s="2"/>
      <c r="BQ17" s="2"/>
    </row>
    <row r="18" spans="1:69" ht="19.5" customHeight="1">
      <c r="A18" s="152">
        <v>1</v>
      </c>
      <c r="B18" s="152">
        <v>2</v>
      </c>
      <c r="C18" s="152">
        <v>3</v>
      </c>
      <c r="D18" s="152">
        <v>4</v>
      </c>
      <c r="E18" s="152">
        <v>5</v>
      </c>
      <c r="F18" s="152">
        <v>6</v>
      </c>
      <c r="G18" s="152">
        <v>7</v>
      </c>
      <c r="H18" s="152">
        <v>8</v>
      </c>
      <c r="I18" s="152">
        <v>9</v>
      </c>
      <c r="J18" s="152">
        <v>10</v>
      </c>
      <c r="K18" s="152">
        <v>11</v>
      </c>
      <c r="L18" s="152">
        <v>12</v>
      </c>
      <c r="M18" s="152">
        <v>13</v>
      </c>
      <c r="N18" s="152">
        <v>14</v>
      </c>
      <c r="O18" s="152">
        <v>15</v>
      </c>
      <c r="P18" s="152">
        <v>16</v>
      </c>
      <c r="Q18" s="152">
        <v>17</v>
      </c>
      <c r="R18" s="152">
        <v>18</v>
      </c>
      <c r="S18" s="152">
        <v>19</v>
      </c>
      <c r="T18" s="152">
        <v>20</v>
      </c>
      <c r="U18" s="152">
        <v>21</v>
      </c>
      <c r="V18" s="152">
        <v>22</v>
      </c>
      <c r="W18" s="152">
        <v>23</v>
      </c>
      <c r="X18" s="152">
        <v>24</v>
      </c>
      <c r="Y18" s="152">
        <v>25</v>
      </c>
      <c r="Z18" s="152">
        <v>26</v>
      </c>
      <c r="AA18" s="152">
        <v>27</v>
      </c>
      <c r="AB18" s="152">
        <v>28</v>
      </c>
      <c r="AC18" s="109" t="s">
        <v>393</v>
      </c>
      <c r="AD18" s="109" t="s">
        <v>394</v>
      </c>
      <c r="AE18" s="109" t="s">
        <v>395</v>
      </c>
      <c r="AF18" s="109" t="s">
        <v>396</v>
      </c>
      <c r="AG18" s="109" t="s">
        <v>397</v>
      </c>
      <c r="AH18" s="109" t="s">
        <v>398</v>
      </c>
      <c r="AI18" s="109" t="s">
        <v>887</v>
      </c>
      <c r="AJ18" s="109" t="s">
        <v>888</v>
      </c>
      <c r="AK18" s="109" t="s">
        <v>889</v>
      </c>
      <c r="AL18" s="109" t="s">
        <v>890</v>
      </c>
      <c r="AM18" s="152">
        <v>30</v>
      </c>
      <c r="AN18" s="152">
        <v>31</v>
      </c>
      <c r="AO18" s="152">
        <v>32</v>
      </c>
      <c r="AS18" s="2"/>
      <c r="AT18" s="2"/>
      <c r="AU18" s="2"/>
      <c r="AV18" s="2"/>
      <c r="AW18" s="2"/>
      <c r="AX18" s="2"/>
      <c r="AY18" s="2"/>
      <c r="AZ18" s="2"/>
      <c r="BA18" s="2"/>
      <c r="BB18" s="2"/>
      <c r="BC18" s="2"/>
      <c r="BD18" s="2"/>
      <c r="BE18" s="2"/>
      <c r="BF18" s="2"/>
      <c r="BG18" s="2"/>
      <c r="BH18" s="2"/>
      <c r="BI18" s="2"/>
      <c r="BJ18" s="2"/>
      <c r="BK18" s="2"/>
      <c r="BL18" s="2"/>
      <c r="BM18" s="2"/>
      <c r="BN18" s="2"/>
      <c r="BO18" s="2"/>
      <c r="BP18" s="2"/>
      <c r="BQ18" s="2"/>
    </row>
    <row r="19" spans="1:69" s="168" customFormat="1" ht="31.5">
      <c r="A19" s="165" t="s">
        <v>634</v>
      </c>
      <c r="B19" s="166" t="s">
        <v>635</v>
      </c>
      <c r="C19" s="167" t="s">
        <v>700</v>
      </c>
      <c r="D19" s="204" t="s">
        <v>589</v>
      </c>
      <c r="E19" s="204" t="s">
        <v>589</v>
      </c>
      <c r="F19" s="204" t="s">
        <v>589</v>
      </c>
      <c r="G19" s="204" t="s">
        <v>589</v>
      </c>
      <c r="H19" s="204" t="s">
        <v>589</v>
      </c>
      <c r="I19" s="204" t="s">
        <v>589</v>
      </c>
      <c r="J19" s="204">
        <f>J21+J25</f>
        <v>117.32900000000001</v>
      </c>
      <c r="K19" s="204">
        <f t="shared" ref="K19:AL19" si="0">K21+K25</f>
        <v>4583.0950000000003</v>
      </c>
      <c r="L19" s="204">
        <f t="shared" si="0"/>
        <v>347.73</v>
      </c>
      <c r="M19" s="204">
        <f t="shared" si="0"/>
        <v>3354.665</v>
      </c>
      <c r="N19" s="204">
        <f t="shared" si="0"/>
        <v>880.7</v>
      </c>
      <c r="O19" s="204">
        <f t="shared" si="0"/>
        <v>0</v>
      </c>
      <c r="P19" s="204">
        <f t="shared" si="0"/>
        <v>5330.0950000000003</v>
      </c>
      <c r="Q19" s="204">
        <f t="shared" si="0"/>
        <v>415.73000000000008</v>
      </c>
      <c r="R19" s="204">
        <f t="shared" si="0"/>
        <v>4033.665</v>
      </c>
      <c r="S19" s="204">
        <f t="shared" si="0"/>
        <v>880.7</v>
      </c>
      <c r="T19" s="204">
        <f t="shared" si="0"/>
        <v>0</v>
      </c>
      <c r="U19" s="204" t="str">
        <f t="shared" ref="U19:Y19" si="1">U21</f>
        <v>нд</v>
      </c>
      <c r="V19" s="204">
        <f t="shared" si="0"/>
        <v>971.58800000000008</v>
      </c>
      <c r="W19" s="204" t="str">
        <f t="shared" si="1"/>
        <v>нд</v>
      </c>
      <c r="X19" s="204">
        <f t="shared" si="0"/>
        <v>358.649</v>
      </c>
      <c r="Y19" s="204" t="str">
        <f t="shared" si="1"/>
        <v>нд</v>
      </c>
      <c r="Z19" s="204">
        <f t="shared" si="0"/>
        <v>0</v>
      </c>
      <c r="AA19" s="204">
        <f t="shared" si="0"/>
        <v>121.37400000000001</v>
      </c>
      <c r="AB19" s="204">
        <f t="shared" si="0"/>
        <v>328.36787943999997</v>
      </c>
      <c r="AC19" s="204">
        <f t="shared" si="0"/>
        <v>999.70499999999993</v>
      </c>
      <c r="AD19" s="204">
        <f t="shared" si="0"/>
        <v>257.32299999999998</v>
      </c>
      <c r="AE19" s="204">
        <f t="shared" si="0"/>
        <v>858.43499999999995</v>
      </c>
      <c r="AF19" s="204">
        <f t="shared" si="0"/>
        <v>853.94399999999996</v>
      </c>
      <c r="AG19" s="204">
        <f t="shared" si="0"/>
        <v>783.19</v>
      </c>
      <c r="AH19" s="204">
        <f t="shared" si="0"/>
        <v>641.15199999999993</v>
      </c>
      <c r="AI19" s="204">
        <f t="shared" si="0"/>
        <v>745</v>
      </c>
      <c r="AJ19" s="204">
        <f t="shared" si="0"/>
        <v>709.22600000000011</v>
      </c>
      <c r="AK19" s="204">
        <f t="shared" si="0"/>
        <v>0</v>
      </c>
      <c r="AL19" s="204">
        <f t="shared" si="0"/>
        <v>0</v>
      </c>
      <c r="AM19" s="204">
        <f>AM21+AM25</f>
        <v>3386.33</v>
      </c>
      <c r="AN19" s="204">
        <f>AN21+AN25</f>
        <v>2461.645</v>
      </c>
      <c r="AO19" s="204" t="s">
        <v>589</v>
      </c>
    </row>
    <row r="20" spans="1:69">
      <c r="A20" s="67" t="s">
        <v>636</v>
      </c>
      <c r="B20" s="113" t="s">
        <v>637</v>
      </c>
      <c r="C20" s="90" t="s">
        <v>700</v>
      </c>
      <c r="D20" s="232" t="s">
        <v>589</v>
      </c>
      <c r="E20" s="232" t="s">
        <v>589</v>
      </c>
      <c r="F20" s="232" t="s">
        <v>589</v>
      </c>
      <c r="G20" s="232" t="s">
        <v>589</v>
      </c>
      <c r="H20" s="232" t="s">
        <v>589</v>
      </c>
      <c r="I20" s="232" t="s">
        <v>589</v>
      </c>
      <c r="J20" s="232" t="s">
        <v>589</v>
      </c>
      <c r="K20" s="232" t="s">
        <v>589</v>
      </c>
      <c r="L20" s="232" t="s">
        <v>589</v>
      </c>
      <c r="M20" s="232" t="s">
        <v>589</v>
      </c>
      <c r="N20" s="232" t="s">
        <v>589</v>
      </c>
      <c r="O20" s="232" t="s">
        <v>589</v>
      </c>
      <c r="P20" s="232" t="s">
        <v>589</v>
      </c>
      <c r="Q20" s="232" t="s">
        <v>589</v>
      </c>
      <c r="R20" s="232" t="s">
        <v>589</v>
      </c>
      <c r="S20" s="232" t="s">
        <v>589</v>
      </c>
      <c r="T20" s="232" t="s">
        <v>589</v>
      </c>
      <c r="U20" s="232" t="s">
        <v>589</v>
      </c>
      <c r="V20" s="232" t="s">
        <v>589</v>
      </c>
      <c r="W20" s="232" t="s">
        <v>589</v>
      </c>
      <c r="X20" s="232" t="s">
        <v>589</v>
      </c>
      <c r="Y20" s="232" t="s">
        <v>589</v>
      </c>
      <c r="Z20" s="232" t="s">
        <v>589</v>
      </c>
      <c r="AA20" s="232" t="s">
        <v>589</v>
      </c>
      <c r="AB20" s="232" t="s">
        <v>589</v>
      </c>
      <c r="AC20" s="232" t="s">
        <v>589</v>
      </c>
      <c r="AD20" s="232" t="s">
        <v>589</v>
      </c>
      <c r="AE20" s="232" t="s">
        <v>589</v>
      </c>
      <c r="AF20" s="232" t="s">
        <v>589</v>
      </c>
      <c r="AG20" s="232" t="s">
        <v>589</v>
      </c>
      <c r="AH20" s="232" t="s">
        <v>589</v>
      </c>
      <c r="AI20" s="232" t="s">
        <v>589</v>
      </c>
      <c r="AJ20" s="232" t="s">
        <v>589</v>
      </c>
      <c r="AK20" s="232" t="s">
        <v>589</v>
      </c>
      <c r="AL20" s="232" t="s">
        <v>589</v>
      </c>
      <c r="AM20" s="232" t="s">
        <v>589</v>
      </c>
      <c r="AN20" s="232" t="s">
        <v>589</v>
      </c>
      <c r="AO20" s="232" t="s">
        <v>589</v>
      </c>
    </row>
    <row r="21" spans="1:69" s="168" customFormat="1" ht="31.5">
      <c r="A21" s="165" t="s">
        <v>638</v>
      </c>
      <c r="B21" s="166" t="s">
        <v>639</v>
      </c>
      <c r="C21" s="167" t="s">
        <v>700</v>
      </c>
      <c r="D21" s="204" t="s">
        <v>589</v>
      </c>
      <c r="E21" s="204" t="s">
        <v>589</v>
      </c>
      <c r="F21" s="204" t="s">
        <v>589</v>
      </c>
      <c r="G21" s="204" t="s">
        <v>589</v>
      </c>
      <c r="H21" s="204" t="s">
        <v>589</v>
      </c>
      <c r="I21" s="204" t="s">
        <v>589</v>
      </c>
      <c r="J21" s="204">
        <f>J47</f>
        <v>117.32900000000001</v>
      </c>
      <c r="K21" s="204">
        <f t="shared" ref="K21:AL21" si="2">K47</f>
        <v>4078.3950000000004</v>
      </c>
      <c r="L21" s="204">
        <f t="shared" si="2"/>
        <v>347.73</v>
      </c>
      <c r="M21" s="204">
        <f t="shared" si="2"/>
        <v>3354.665</v>
      </c>
      <c r="N21" s="204">
        <f t="shared" si="2"/>
        <v>376</v>
      </c>
      <c r="O21" s="204">
        <f t="shared" si="2"/>
        <v>0</v>
      </c>
      <c r="P21" s="204">
        <f>P47</f>
        <v>4825.3950000000004</v>
      </c>
      <c r="Q21" s="204">
        <f t="shared" si="2"/>
        <v>415.73000000000008</v>
      </c>
      <c r="R21" s="204">
        <f t="shared" si="2"/>
        <v>4033.665</v>
      </c>
      <c r="S21" s="204">
        <f t="shared" si="2"/>
        <v>376</v>
      </c>
      <c r="T21" s="204">
        <f t="shared" si="2"/>
        <v>0</v>
      </c>
      <c r="U21" s="204" t="str">
        <f t="shared" ref="U21:Y21" si="3">U26</f>
        <v>нд</v>
      </c>
      <c r="V21" s="204">
        <f t="shared" si="2"/>
        <v>971.58800000000008</v>
      </c>
      <c r="W21" s="204" t="str">
        <f t="shared" si="3"/>
        <v>нд</v>
      </c>
      <c r="X21" s="204">
        <f t="shared" si="2"/>
        <v>358.649</v>
      </c>
      <c r="Y21" s="204" t="str">
        <f t="shared" si="3"/>
        <v>нд</v>
      </c>
      <c r="Z21" s="204">
        <f t="shared" si="2"/>
        <v>0</v>
      </c>
      <c r="AA21" s="204">
        <f t="shared" si="2"/>
        <v>121.37400000000001</v>
      </c>
      <c r="AB21" s="204">
        <f t="shared" si="2"/>
        <v>328.36787943999997</v>
      </c>
      <c r="AC21" s="204">
        <f t="shared" si="2"/>
        <v>635.80499999999995</v>
      </c>
      <c r="AD21" s="204">
        <f t="shared" si="2"/>
        <v>257.32299999999998</v>
      </c>
      <c r="AE21" s="204">
        <f t="shared" si="2"/>
        <v>811.93499999999995</v>
      </c>
      <c r="AF21" s="204">
        <f t="shared" si="2"/>
        <v>853.94399999999996</v>
      </c>
      <c r="AG21" s="204">
        <f t="shared" si="2"/>
        <v>766.59</v>
      </c>
      <c r="AH21" s="204">
        <f t="shared" si="2"/>
        <v>641.15199999999993</v>
      </c>
      <c r="AI21" s="204">
        <f t="shared" si="2"/>
        <v>667.3</v>
      </c>
      <c r="AJ21" s="204">
        <f t="shared" si="2"/>
        <v>709.22600000000011</v>
      </c>
      <c r="AK21" s="204">
        <f t="shared" si="2"/>
        <v>0</v>
      </c>
      <c r="AL21" s="204">
        <f t="shared" si="2"/>
        <v>0</v>
      </c>
      <c r="AM21" s="204">
        <f t="shared" ref="AM21:AN21" si="4">AM47</f>
        <v>2881.63</v>
      </c>
      <c r="AN21" s="204">
        <f t="shared" si="4"/>
        <v>2461.645</v>
      </c>
      <c r="AO21" s="204" t="s">
        <v>589</v>
      </c>
    </row>
    <row r="22" spans="1:69" ht="63">
      <c r="A22" s="67" t="s">
        <v>640</v>
      </c>
      <c r="B22" s="113" t="s">
        <v>641</v>
      </c>
      <c r="C22" s="174" t="s">
        <v>700</v>
      </c>
      <c r="D22" s="233" t="s">
        <v>589</v>
      </c>
      <c r="E22" s="233" t="s">
        <v>589</v>
      </c>
      <c r="F22" s="233" t="s">
        <v>589</v>
      </c>
      <c r="G22" s="233" t="s">
        <v>589</v>
      </c>
      <c r="H22" s="233" t="s">
        <v>589</v>
      </c>
      <c r="I22" s="233" t="s">
        <v>589</v>
      </c>
      <c r="J22" s="233" t="s">
        <v>589</v>
      </c>
      <c r="K22" s="233" t="s">
        <v>589</v>
      </c>
      <c r="L22" s="233" t="s">
        <v>589</v>
      </c>
      <c r="M22" s="233" t="s">
        <v>589</v>
      </c>
      <c r="N22" s="233" t="s">
        <v>589</v>
      </c>
      <c r="O22" s="233" t="s">
        <v>589</v>
      </c>
      <c r="P22" s="233" t="s">
        <v>589</v>
      </c>
      <c r="Q22" s="233" t="s">
        <v>589</v>
      </c>
      <c r="R22" s="233" t="s">
        <v>589</v>
      </c>
      <c r="S22" s="233" t="s">
        <v>589</v>
      </c>
      <c r="T22" s="233" t="s">
        <v>589</v>
      </c>
      <c r="U22" s="233" t="s">
        <v>589</v>
      </c>
      <c r="V22" s="233" t="s">
        <v>589</v>
      </c>
      <c r="W22" s="233" t="s">
        <v>589</v>
      </c>
      <c r="X22" s="233" t="s">
        <v>589</v>
      </c>
      <c r="Y22" s="233" t="s">
        <v>589</v>
      </c>
      <c r="Z22" s="233" t="s">
        <v>589</v>
      </c>
      <c r="AA22" s="233" t="s">
        <v>589</v>
      </c>
      <c r="AB22" s="233" t="s">
        <v>589</v>
      </c>
      <c r="AC22" s="233" t="s">
        <v>589</v>
      </c>
      <c r="AD22" s="233" t="s">
        <v>589</v>
      </c>
      <c r="AE22" s="233" t="s">
        <v>589</v>
      </c>
      <c r="AF22" s="233" t="s">
        <v>589</v>
      </c>
      <c r="AG22" s="233" t="s">
        <v>589</v>
      </c>
      <c r="AH22" s="233" t="s">
        <v>589</v>
      </c>
      <c r="AI22" s="233" t="s">
        <v>589</v>
      </c>
      <c r="AJ22" s="233" t="s">
        <v>589</v>
      </c>
      <c r="AK22" s="233" t="s">
        <v>589</v>
      </c>
      <c r="AL22" s="233" t="s">
        <v>589</v>
      </c>
      <c r="AM22" s="233" t="s">
        <v>589</v>
      </c>
      <c r="AN22" s="233" t="s">
        <v>589</v>
      </c>
      <c r="AO22" s="233" t="s">
        <v>589</v>
      </c>
    </row>
    <row r="23" spans="1:69" ht="31.5">
      <c r="A23" s="67" t="s">
        <v>642</v>
      </c>
      <c r="B23" s="113" t="s">
        <v>643</v>
      </c>
      <c r="C23" s="174" t="s">
        <v>700</v>
      </c>
      <c r="D23" s="233" t="s">
        <v>589</v>
      </c>
      <c r="E23" s="233" t="s">
        <v>589</v>
      </c>
      <c r="F23" s="233" t="s">
        <v>589</v>
      </c>
      <c r="G23" s="233" t="s">
        <v>589</v>
      </c>
      <c r="H23" s="233" t="s">
        <v>589</v>
      </c>
      <c r="I23" s="233" t="s">
        <v>589</v>
      </c>
      <c r="J23" s="233" t="s">
        <v>589</v>
      </c>
      <c r="K23" s="233" t="s">
        <v>589</v>
      </c>
      <c r="L23" s="233" t="s">
        <v>589</v>
      </c>
      <c r="M23" s="233" t="s">
        <v>589</v>
      </c>
      <c r="N23" s="233" t="s">
        <v>589</v>
      </c>
      <c r="O23" s="233" t="s">
        <v>589</v>
      </c>
      <c r="P23" s="233" t="s">
        <v>589</v>
      </c>
      <c r="Q23" s="233" t="s">
        <v>589</v>
      </c>
      <c r="R23" s="233" t="s">
        <v>589</v>
      </c>
      <c r="S23" s="233" t="s">
        <v>589</v>
      </c>
      <c r="T23" s="233" t="s">
        <v>589</v>
      </c>
      <c r="U23" s="233" t="s">
        <v>589</v>
      </c>
      <c r="V23" s="233" t="s">
        <v>589</v>
      </c>
      <c r="W23" s="233" t="s">
        <v>589</v>
      </c>
      <c r="X23" s="233" t="s">
        <v>589</v>
      </c>
      <c r="Y23" s="233" t="s">
        <v>589</v>
      </c>
      <c r="Z23" s="233" t="s">
        <v>589</v>
      </c>
      <c r="AA23" s="233" t="s">
        <v>589</v>
      </c>
      <c r="AB23" s="233" t="s">
        <v>589</v>
      </c>
      <c r="AC23" s="233" t="s">
        <v>589</v>
      </c>
      <c r="AD23" s="233" t="s">
        <v>589</v>
      </c>
      <c r="AE23" s="233" t="s">
        <v>589</v>
      </c>
      <c r="AF23" s="233" t="s">
        <v>589</v>
      </c>
      <c r="AG23" s="233" t="s">
        <v>589</v>
      </c>
      <c r="AH23" s="233" t="s">
        <v>589</v>
      </c>
      <c r="AI23" s="233" t="s">
        <v>589</v>
      </c>
      <c r="AJ23" s="233" t="s">
        <v>589</v>
      </c>
      <c r="AK23" s="233" t="s">
        <v>589</v>
      </c>
      <c r="AL23" s="233" t="s">
        <v>589</v>
      </c>
      <c r="AM23" s="233" t="s">
        <v>589</v>
      </c>
      <c r="AN23" s="233" t="s">
        <v>589</v>
      </c>
      <c r="AO23" s="233" t="s">
        <v>589</v>
      </c>
    </row>
    <row r="24" spans="1:69" ht="47.25">
      <c r="A24" s="67" t="s">
        <v>644</v>
      </c>
      <c r="B24" s="113" t="s">
        <v>645</v>
      </c>
      <c r="C24" s="174" t="s">
        <v>700</v>
      </c>
      <c r="D24" s="233" t="s">
        <v>589</v>
      </c>
      <c r="E24" s="233" t="s">
        <v>589</v>
      </c>
      <c r="F24" s="233" t="s">
        <v>589</v>
      </c>
      <c r="G24" s="233" t="s">
        <v>589</v>
      </c>
      <c r="H24" s="233" t="s">
        <v>589</v>
      </c>
      <c r="I24" s="233" t="s">
        <v>589</v>
      </c>
      <c r="J24" s="233" t="s">
        <v>589</v>
      </c>
      <c r="K24" s="233" t="s">
        <v>589</v>
      </c>
      <c r="L24" s="233" t="s">
        <v>589</v>
      </c>
      <c r="M24" s="233" t="s">
        <v>589</v>
      </c>
      <c r="N24" s="233" t="s">
        <v>589</v>
      </c>
      <c r="O24" s="233" t="s">
        <v>589</v>
      </c>
      <c r="P24" s="233" t="s">
        <v>589</v>
      </c>
      <c r="Q24" s="233" t="s">
        <v>589</v>
      </c>
      <c r="R24" s="233" t="s">
        <v>589</v>
      </c>
      <c r="S24" s="233" t="s">
        <v>589</v>
      </c>
      <c r="T24" s="233" t="s">
        <v>589</v>
      </c>
      <c r="U24" s="233" t="s">
        <v>589</v>
      </c>
      <c r="V24" s="233" t="s">
        <v>589</v>
      </c>
      <c r="W24" s="233" t="s">
        <v>589</v>
      </c>
      <c r="X24" s="233" t="s">
        <v>589</v>
      </c>
      <c r="Y24" s="233" t="s">
        <v>589</v>
      </c>
      <c r="Z24" s="233" t="s">
        <v>589</v>
      </c>
      <c r="AA24" s="233" t="s">
        <v>589</v>
      </c>
      <c r="AB24" s="233" t="s">
        <v>589</v>
      </c>
      <c r="AC24" s="233" t="s">
        <v>589</v>
      </c>
      <c r="AD24" s="233" t="s">
        <v>589</v>
      </c>
      <c r="AE24" s="233" t="s">
        <v>589</v>
      </c>
      <c r="AF24" s="233" t="s">
        <v>589</v>
      </c>
      <c r="AG24" s="233" t="s">
        <v>589</v>
      </c>
      <c r="AH24" s="233" t="s">
        <v>589</v>
      </c>
      <c r="AI24" s="233" t="s">
        <v>589</v>
      </c>
      <c r="AJ24" s="233" t="s">
        <v>589</v>
      </c>
      <c r="AK24" s="233" t="s">
        <v>589</v>
      </c>
      <c r="AL24" s="233" t="s">
        <v>589</v>
      </c>
      <c r="AM24" s="233" t="s">
        <v>589</v>
      </c>
      <c r="AN24" s="233" t="s">
        <v>589</v>
      </c>
      <c r="AO24" s="233" t="s">
        <v>589</v>
      </c>
    </row>
    <row r="25" spans="1:69">
      <c r="A25" s="165" t="s">
        <v>646</v>
      </c>
      <c r="B25" s="166" t="s">
        <v>647</v>
      </c>
      <c r="C25" s="167" t="s">
        <v>700</v>
      </c>
      <c r="D25" s="204" t="s">
        <v>589</v>
      </c>
      <c r="E25" s="204" t="s">
        <v>589</v>
      </c>
      <c r="F25" s="204" t="s">
        <v>589</v>
      </c>
      <c r="G25" s="204" t="s">
        <v>589</v>
      </c>
      <c r="H25" s="204" t="s">
        <v>589</v>
      </c>
      <c r="I25" s="204" t="s">
        <v>589</v>
      </c>
      <c r="J25" s="204">
        <f t="shared" ref="J25:T25" si="5">J186</f>
        <v>0</v>
      </c>
      <c r="K25" s="204">
        <f t="shared" si="5"/>
        <v>504.7</v>
      </c>
      <c r="L25" s="204">
        <f t="shared" si="5"/>
        <v>0</v>
      </c>
      <c r="M25" s="204">
        <f t="shared" si="5"/>
        <v>0</v>
      </c>
      <c r="N25" s="204">
        <f t="shared" si="5"/>
        <v>504.7</v>
      </c>
      <c r="O25" s="204">
        <f t="shared" si="5"/>
        <v>0</v>
      </c>
      <c r="P25" s="204">
        <f t="shared" si="5"/>
        <v>504.7</v>
      </c>
      <c r="Q25" s="204">
        <f t="shared" si="5"/>
        <v>0</v>
      </c>
      <c r="R25" s="204">
        <f t="shared" si="5"/>
        <v>0</v>
      </c>
      <c r="S25" s="204">
        <f t="shared" si="5"/>
        <v>504.7</v>
      </c>
      <c r="T25" s="204">
        <f t="shared" si="5"/>
        <v>0</v>
      </c>
      <c r="U25" s="204" t="s">
        <v>589</v>
      </c>
      <c r="V25" s="204">
        <f>V186</f>
        <v>0</v>
      </c>
      <c r="W25" s="204" t="s">
        <v>589</v>
      </c>
      <c r="X25" s="204">
        <f>X186</f>
        <v>0</v>
      </c>
      <c r="Y25" s="204" t="s">
        <v>589</v>
      </c>
      <c r="Z25" s="204">
        <f t="shared" ref="Z25:AL25" si="6">Z186</f>
        <v>0</v>
      </c>
      <c r="AA25" s="204">
        <f t="shared" si="6"/>
        <v>0</v>
      </c>
      <c r="AB25" s="204">
        <f t="shared" si="6"/>
        <v>0</v>
      </c>
      <c r="AC25" s="204">
        <f t="shared" si="6"/>
        <v>363.9</v>
      </c>
      <c r="AD25" s="204">
        <f t="shared" si="6"/>
        <v>0</v>
      </c>
      <c r="AE25" s="204">
        <f t="shared" si="6"/>
        <v>46.5</v>
      </c>
      <c r="AF25" s="204">
        <f t="shared" si="6"/>
        <v>0</v>
      </c>
      <c r="AG25" s="204">
        <f t="shared" si="6"/>
        <v>16.600000000000001</v>
      </c>
      <c r="AH25" s="204">
        <f t="shared" si="6"/>
        <v>0</v>
      </c>
      <c r="AI25" s="204">
        <f t="shared" si="6"/>
        <v>77.7</v>
      </c>
      <c r="AJ25" s="204">
        <f t="shared" si="6"/>
        <v>0</v>
      </c>
      <c r="AK25" s="204">
        <f t="shared" si="6"/>
        <v>0</v>
      </c>
      <c r="AL25" s="204">
        <f t="shared" si="6"/>
        <v>0</v>
      </c>
      <c r="AM25" s="204">
        <f t="shared" ref="AM25:AN25" si="7">AM186</f>
        <v>504.7</v>
      </c>
      <c r="AN25" s="204">
        <f t="shared" si="7"/>
        <v>0</v>
      </c>
      <c r="AO25" s="204" t="s">
        <v>589</v>
      </c>
    </row>
    <row r="26" spans="1:69" s="168" customFormat="1" ht="19.899999999999999" customHeight="1">
      <c r="A26" s="165" t="s">
        <v>511</v>
      </c>
      <c r="B26" s="166" t="s">
        <v>808</v>
      </c>
      <c r="C26" s="167" t="s">
        <v>700</v>
      </c>
      <c r="D26" s="204" t="s">
        <v>589</v>
      </c>
      <c r="E26" s="204" t="s">
        <v>589</v>
      </c>
      <c r="F26" s="204" t="s">
        <v>589</v>
      </c>
      <c r="G26" s="204" t="s">
        <v>589</v>
      </c>
      <c r="H26" s="204" t="s">
        <v>589</v>
      </c>
      <c r="I26" s="204" t="s">
        <v>589</v>
      </c>
      <c r="J26" s="204">
        <f>J19</f>
        <v>117.32900000000001</v>
      </c>
      <c r="K26" s="204">
        <f t="shared" ref="K26:AL26" si="8">K19</f>
        <v>4583.0950000000003</v>
      </c>
      <c r="L26" s="204">
        <f t="shared" si="8"/>
        <v>347.73</v>
      </c>
      <c r="M26" s="204">
        <f t="shared" si="8"/>
        <v>3354.665</v>
      </c>
      <c r="N26" s="204">
        <f t="shared" si="8"/>
        <v>880.7</v>
      </c>
      <c r="O26" s="204">
        <f t="shared" si="8"/>
        <v>0</v>
      </c>
      <c r="P26" s="204">
        <f t="shared" si="8"/>
        <v>5330.0950000000003</v>
      </c>
      <c r="Q26" s="204">
        <f t="shared" si="8"/>
        <v>415.73000000000008</v>
      </c>
      <c r="R26" s="204">
        <f t="shared" si="8"/>
        <v>4033.665</v>
      </c>
      <c r="S26" s="204">
        <f t="shared" si="8"/>
        <v>880.7</v>
      </c>
      <c r="T26" s="204">
        <f t="shared" si="8"/>
        <v>0</v>
      </c>
      <c r="U26" s="204" t="str">
        <f t="shared" ref="U26:Y26" si="9">U47</f>
        <v>нд</v>
      </c>
      <c r="V26" s="204">
        <f t="shared" si="8"/>
        <v>971.58800000000008</v>
      </c>
      <c r="W26" s="204" t="str">
        <f t="shared" si="9"/>
        <v>нд</v>
      </c>
      <c r="X26" s="204">
        <f t="shared" si="8"/>
        <v>358.649</v>
      </c>
      <c r="Y26" s="204" t="str">
        <f t="shared" si="9"/>
        <v>нд</v>
      </c>
      <c r="Z26" s="204">
        <f t="shared" si="8"/>
        <v>0</v>
      </c>
      <c r="AA26" s="204">
        <f t="shared" si="8"/>
        <v>121.37400000000001</v>
      </c>
      <c r="AB26" s="204">
        <f t="shared" si="8"/>
        <v>328.36787943999997</v>
      </c>
      <c r="AC26" s="204">
        <f t="shared" si="8"/>
        <v>999.70499999999993</v>
      </c>
      <c r="AD26" s="204">
        <f t="shared" si="8"/>
        <v>257.32299999999998</v>
      </c>
      <c r="AE26" s="204">
        <f t="shared" si="8"/>
        <v>858.43499999999995</v>
      </c>
      <c r="AF26" s="204">
        <f t="shared" si="8"/>
        <v>853.94399999999996</v>
      </c>
      <c r="AG26" s="204">
        <f t="shared" si="8"/>
        <v>783.19</v>
      </c>
      <c r="AH26" s="204">
        <f t="shared" si="8"/>
        <v>641.15199999999993</v>
      </c>
      <c r="AI26" s="204">
        <f t="shared" si="8"/>
        <v>745</v>
      </c>
      <c r="AJ26" s="204">
        <f t="shared" si="8"/>
        <v>709.22600000000011</v>
      </c>
      <c r="AK26" s="204">
        <f t="shared" si="8"/>
        <v>0</v>
      </c>
      <c r="AL26" s="204">
        <f t="shared" si="8"/>
        <v>0</v>
      </c>
      <c r="AM26" s="204">
        <f t="shared" ref="AM26:AN26" si="10">AM19</f>
        <v>3386.33</v>
      </c>
      <c r="AN26" s="204">
        <f t="shared" si="10"/>
        <v>2461.645</v>
      </c>
      <c r="AO26" s="204" t="s">
        <v>589</v>
      </c>
    </row>
    <row r="27" spans="1:69" ht="31.5">
      <c r="A27" s="67" t="s">
        <v>512</v>
      </c>
      <c r="B27" s="113" t="s">
        <v>648</v>
      </c>
      <c r="C27" s="90" t="s">
        <v>700</v>
      </c>
      <c r="D27" s="90" t="s">
        <v>589</v>
      </c>
      <c r="E27" s="90" t="s">
        <v>589</v>
      </c>
      <c r="F27" s="90" t="s">
        <v>589</v>
      </c>
      <c r="G27" s="90" t="s">
        <v>589</v>
      </c>
      <c r="H27" s="90" t="s">
        <v>589</v>
      </c>
      <c r="I27" s="90" t="s">
        <v>589</v>
      </c>
      <c r="J27" s="90" t="s">
        <v>589</v>
      </c>
      <c r="K27" s="90" t="s">
        <v>589</v>
      </c>
      <c r="L27" s="90" t="s">
        <v>589</v>
      </c>
      <c r="M27" s="90" t="s">
        <v>589</v>
      </c>
      <c r="N27" s="90" t="s">
        <v>589</v>
      </c>
      <c r="O27" s="90" t="s">
        <v>589</v>
      </c>
      <c r="P27" s="90" t="s">
        <v>589</v>
      </c>
      <c r="Q27" s="90" t="s">
        <v>589</v>
      </c>
      <c r="R27" s="90" t="s">
        <v>589</v>
      </c>
      <c r="S27" s="90" t="s">
        <v>589</v>
      </c>
      <c r="T27" s="90" t="s">
        <v>589</v>
      </c>
      <c r="U27" s="90" t="s">
        <v>589</v>
      </c>
      <c r="V27" s="90" t="s">
        <v>589</v>
      </c>
      <c r="W27" s="90" t="s">
        <v>589</v>
      </c>
      <c r="X27" s="90" t="s">
        <v>589</v>
      </c>
      <c r="Y27" s="90" t="s">
        <v>589</v>
      </c>
      <c r="Z27" s="90" t="s">
        <v>589</v>
      </c>
      <c r="AA27" s="90" t="s">
        <v>589</v>
      </c>
      <c r="AB27" s="90" t="s">
        <v>589</v>
      </c>
      <c r="AC27" s="90" t="s">
        <v>589</v>
      </c>
      <c r="AD27" s="90" t="s">
        <v>589</v>
      </c>
      <c r="AE27" s="90" t="s">
        <v>589</v>
      </c>
      <c r="AF27" s="90" t="s">
        <v>589</v>
      </c>
      <c r="AG27" s="90" t="s">
        <v>589</v>
      </c>
      <c r="AH27" s="90" t="s">
        <v>589</v>
      </c>
      <c r="AI27" s="90" t="s">
        <v>589</v>
      </c>
      <c r="AJ27" s="90" t="s">
        <v>589</v>
      </c>
      <c r="AK27" s="90" t="s">
        <v>589</v>
      </c>
      <c r="AL27" s="90" t="s">
        <v>589</v>
      </c>
      <c r="AM27" s="90" t="s">
        <v>589</v>
      </c>
      <c r="AN27" s="90" t="s">
        <v>589</v>
      </c>
      <c r="AO27" s="90" t="s">
        <v>589</v>
      </c>
    </row>
    <row r="28" spans="1:69" ht="47.25">
      <c r="A28" s="67" t="s">
        <v>514</v>
      </c>
      <c r="B28" s="113" t="s">
        <v>649</v>
      </c>
      <c r="C28" s="90" t="s">
        <v>700</v>
      </c>
      <c r="D28" s="90" t="s">
        <v>589</v>
      </c>
      <c r="E28" s="90" t="s">
        <v>589</v>
      </c>
      <c r="F28" s="90" t="s">
        <v>589</v>
      </c>
      <c r="G28" s="90" t="s">
        <v>589</v>
      </c>
      <c r="H28" s="90" t="s">
        <v>589</v>
      </c>
      <c r="I28" s="90" t="s">
        <v>589</v>
      </c>
      <c r="J28" s="90" t="s">
        <v>589</v>
      </c>
      <c r="K28" s="90" t="s">
        <v>589</v>
      </c>
      <c r="L28" s="90" t="s">
        <v>589</v>
      </c>
      <c r="M28" s="90" t="s">
        <v>589</v>
      </c>
      <c r="N28" s="90" t="s">
        <v>589</v>
      </c>
      <c r="O28" s="90" t="s">
        <v>589</v>
      </c>
      <c r="P28" s="90" t="s">
        <v>589</v>
      </c>
      <c r="Q28" s="90" t="s">
        <v>589</v>
      </c>
      <c r="R28" s="90" t="s">
        <v>589</v>
      </c>
      <c r="S28" s="90" t="s">
        <v>589</v>
      </c>
      <c r="T28" s="90" t="s">
        <v>589</v>
      </c>
      <c r="U28" s="90" t="s">
        <v>589</v>
      </c>
      <c r="V28" s="90" t="s">
        <v>589</v>
      </c>
      <c r="W28" s="90" t="s">
        <v>589</v>
      </c>
      <c r="X28" s="90" t="s">
        <v>589</v>
      </c>
      <c r="Y28" s="90" t="s">
        <v>589</v>
      </c>
      <c r="Z28" s="90" t="s">
        <v>589</v>
      </c>
      <c r="AA28" s="90" t="s">
        <v>589</v>
      </c>
      <c r="AB28" s="90" t="s">
        <v>589</v>
      </c>
      <c r="AC28" s="90" t="s">
        <v>589</v>
      </c>
      <c r="AD28" s="90" t="s">
        <v>589</v>
      </c>
      <c r="AE28" s="90" t="s">
        <v>589</v>
      </c>
      <c r="AF28" s="90" t="s">
        <v>589</v>
      </c>
      <c r="AG28" s="90" t="s">
        <v>589</v>
      </c>
      <c r="AH28" s="90" t="s">
        <v>589</v>
      </c>
      <c r="AI28" s="90" t="s">
        <v>589</v>
      </c>
      <c r="AJ28" s="90" t="s">
        <v>589</v>
      </c>
      <c r="AK28" s="90" t="s">
        <v>589</v>
      </c>
      <c r="AL28" s="90" t="s">
        <v>589</v>
      </c>
      <c r="AM28" s="90" t="s">
        <v>589</v>
      </c>
      <c r="AN28" s="90" t="s">
        <v>589</v>
      </c>
      <c r="AO28" s="90" t="s">
        <v>589</v>
      </c>
    </row>
    <row r="29" spans="1:69" ht="63">
      <c r="A29" s="67" t="s">
        <v>537</v>
      </c>
      <c r="B29" s="113" t="s">
        <v>650</v>
      </c>
      <c r="C29" s="90" t="s">
        <v>700</v>
      </c>
      <c r="D29" s="90" t="s">
        <v>589</v>
      </c>
      <c r="E29" s="90" t="s">
        <v>589</v>
      </c>
      <c r="F29" s="90" t="s">
        <v>589</v>
      </c>
      <c r="G29" s="90" t="s">
        <v>589</v>
      </c>
      <c r="H29" s="90" t="s">
        <v>589</v>
      </c>
      <c r="I29" s="90" t="s">
        <v>589</v>
      </c>
      <c r="J29" s="90" t="s">
        <v>589</v>
      </c>
      <c r="K29" s="90" t="s">
        <v>589</v>
      </c>
      <c r="L29" s="90" t="s">
        <v>589</v>
      </c>
      <c r="M29" s="90" t="s">
        <v>589</v>
      </c>
      <c r="N29" s="90" t="s">
        <v>589</v>
      </c>
      <c r="O29" s="90" t="s">
        <v>589</v>
      </c>
      <c r="P29" s="90" t="s">
        <v>589</v>
      </c>
      <c r="Q29" s="90" t="s">
        <v>589</v>
      </c>
      <c r="R29" s="90" t="s">
        <v>589</v>
      </c>
      <c r="S29" s="90" t="s">
        <v>589</v>
      </c>
      <c r="T29" s="90" t="s">
        <v>589</v>
      </c>
      <c r="U29" s="90" t="s">
        <v>589</v>
      </c>
      <c r="V29" s="90" t="s">
        <v>589</v>
      </c>
      <c r="W29" s="90" t="s">
        <v>589</v>
      </c>
      <c r="X29" s="90" t="s">
        <v>589</v>
      </c>
      <c r="Y29" s="90" t="s">
        <v>589</v>
      </c>
      <c r="Z29" s="90" t="s">
        <v>589</v>
      </c>
      <c r="AA29" s="90" t="s">
        <v>589</v>
      </c>
      <c r="AB29" s="90" t="s">
        <v>589</v>
      </c>
      <c r="AC29" s="90" t="s">
        <v>589</v>
      </c>
      <c r="AD29" s="90" t="s">
        <v>589</v>
      </c>
      <c r="AE29" s="90" t="s">
        <v>589</v>
      </c>
      <c r="AF29" s="90" t="s">
        <v>589</v>
      </c>
      <c r="AG29" s="90" t="s">
        <v>589</v>
      </c>
      <c r="AH29" s="90" t="s">
        <v>589</v>
      </c>
      <c r="AI29" s="90" t="s">
        <v>589</v>
      </c>
      <c r="AJ29" s="90" t="s">
        <v>589</v>
      </c>
      <c r="AK29" s="90" t="s">
        <v>589</v>
      </c>
      <c r="AL29" s="90" t="s">
        <v>589</v>
      </c>
      <c r="AM29" s="90" t="s">
        <v>589</v>
      </c>
      <c r="AN29" s="90" t="s">
        <v>589</v>
      </c>
      <c r="AO29" s="90" t="s">
        <v>589</v>
      </c>
    </row>
    <row r="30" spans="1:69" ht="63">
      <c r="A30" s="67" t="s">
        <v>538</v>
      </c>
      <c r="B30" s="113" t="s">
        <v>651</v>
      </c>
      <c r="C30" s="90" t="s">
        <v>700</v>
      </c>
      <c r="D30" s="90" t="s">
        <v>589</v>
      </c>
      <c r="E30" s="90" t="s">
        <v>589</v>
      </c>
      <c r="F30" s="90" t="s">
        <v>589</v>
      </c>
      <c r="G30" s="90" t="s">
        <v>589</v>
      </c>
      <c r="H30" s="90" t="s">
        <v>589</v>
      </c>
      <c r="I30" s="90" t="s">
        <v>589</v>
      </c>
      <c r="J30" s="90" t="s">
        <v>589</v>
      </c>
      <c r="K30" s="90" t="s">
        <v>589</v>
      </c>
      <c r="L30" s="90" t="s">
        <v>589</v>
      </c>
      <c r="M30" s="90" t="s">
        <v>589</v>
      </c>
      <c r="N30" s="90" t="s">
        <v>589</v>
      </c>
      <c r="O30" s="90" t="s">
        <v>589</v>
      </c>
      <c r="P30" s="90" t="s">
        <v>589</v>
      </c>
      <c r="Q30" s="90" t="s">
        <v>589</v>
      </c>
      <c r="R30" s="90" t="s">
        <v>589</v>
      </c>
      <c r="S30" s="90" t="s">
        <v>589</v>
      </c>
      <c r="T30" s="90" t="s">
        <v>589</v>
      </c>
      <c r="U30" s="90" t="s">
        <v>589</v>
      </c>
      <c r="V30" s="90" t="s">
        <v>589</v>
      </c>
      <c r="W30" s="90" t="s">
        <v>589</v>
      </c>
      <c r="X30" s="90" t="s">
        <v>589</v>
      </c>
      <c r="Y30" s="90" t="s">
        <v>589</v>
      </c>
      <c r="Z30" s="90" t="s">
        <v>589</v>
      </c>
      <c r="AA30" s="90" t="s">
        <v>589</v>
      </c>
      <c r="AB30" s="90" t="s">
        <v>589</v>
      </c>
      <c r="AC30" s="90" t="s">
        <v>589</v>
      </c>
      <c r="AD30" s="90" t="s">
        <v>589</v>
      </c>
      <c r="AE30" s="90" t="s">
        <v>589</v>
      </c>
      <c r="AF30" s="90" t="s">
        <v>589</v>
      </c>
      <c r="AG30" s="90" t="s">
        <v>589</v>
      </c>
      <c r="AH30" s="90" t="s">
        <v>589</v>
      </c>
      <c r="AI30" s="90" t="s">
        <v>589</v>
      </c>
      <c r="AJ30" s="90" t="s">
        <v>589</v>
      </c>
      <c r="AK30" s="90" t="s">
        <v>589</v>
      </c>
      <c r="AL30" s="90" t="s">
        <v>589</v>
      </c>
      <c r="AM30" s="90" t="s">
        <v>589</v>
      </c>
      <c r="AN30" s="90" t="s">
        <v>589</v>
      </c>
      <c r="AO30" s="90" t="s">
        <v>589</v>
      </c>
    </row>
    <row r="31" spans="1:69" ht="63">
      <c r="A31" s="67" t="s">
        <v>539</v>
      </c>
      <c r="B31" s="113" t="s">
        <v>652</v>
      </c>
      <c r="C31" s="90" t="s">
        <v>700</v>
      </c>
      <c r="D31" s="90" t="s">
        <v>589</v>
      </c>
      <c r="E31" s="90" t="s">
        <v>589</v>
      </c>
      <c r="F31" s="90" t="s">
        <v>589</v>
      </c>
      <c r="G31" s="90" t="s">
        <v>589</v>
      </c>
      <c r="H31" s="90" t="s">
        <v>589</v>
      </c>
      <c r="I31" s="90" t="s">
        <v>589</v>
      </c>
      <c r="J31" s="90" t="s">
        <v>589</v>
      </c>
      <c r="K31" s="90" t="s">
        <v>589</v>
      </c>
      <c r="L31" s="90" t="s">
        <v>589</v>
      </c>
      <c r="M31" s="90" t="s">
        <v>589</v>
      </c>
      <c r="N31" s="90" t="s">
        <v>589</v>
      </c>
      <c r="O31" s="90" t="s">
        <v>589</v>
      </c>
      <c r="P31" s="90" t="s">
        <v>589</v>
      </c>
      <c r="Q31" s="90" t="s">
        <v>589</v>
      </c>
      <c r="R31" s="90" t="s">
        <v>589</v>
      </c>
      <c r="S31" s="90" t="s">
        <v>589</v>
      </c>
      <c r="T31" s="90" t="s">
        <v>589</v>
      </c>
      <c r="U31" s="90" t="s">
        <v>589</v>
      </c>
      <c r="V31" s="90" t="s">
        <v>589</v>
      </c>
      <c r="W31" s="90" t="s">
        <v>589</v>
      </c>
      <c r="X31" s="90" t="s">
        <v>589</v>
      </c>
      <c r="Y31" s="90" t="s">
        <v>589</v>
      </c>
      <c r="Z31" s="90" t="s">
        <v>589</v>
      </c>
      <c r="AA31" s="90" t="s">
        <v>589</v>
      </c>
      <c r="AB31" s="90" t="s">
        <v>589</v>
      </c>
      <c r="AC31" s="90" t="s">
        <v>589</v>
      </c>
      <c r="AD31" s="90" t="s">
        <v>589</v>
      </c>
      <c r="AE31" s="90" t="s">
        <v>589</v>
      </c>
      <c r="AF31" s="90" t="s">
        <v>589</v>
      </c>
      <c r="AG31" s="90" t="s">
        <v>589</v>
      </c>
      <c r="AH31" s="90" t="s">
        <v>589</v>
      </c>
      <c r="AI31" s="90" t="s">
        <v>589</v>
      </c>
      <c r="AJ31" s="90" t="s">
        <v>589</v>
      </c>
      <c r="AK31" s="90" t="s">
        <v>589</v>
      </c>
      <c r="AL31" s="90" t="s">
        <v>589</v>
      </c>
      <c r="AM31" s="90" t="s">
        <v>589</v>
      </c>
      <c r="AN31" s="90" t="s">
        <v>589</v>
      </c>
      <c r="AO31" s="90" t="s">
        <v>589</v>
      </c>
    </row>
    <row r="32" spans="1:69" ht="47.25">
      <c r="A32" s="67" t="s">
        <v>515</v>
      </c>
      <c r="B32" s="113" t="s">
        <v>653</v>
      </c>
      <c r="C32" s="90" t="s">
        <v>700</v>
      </c>
      <c r="D32" s="90" t="s">
        <v>589</v>
      </c>
      <c r="E32" s="90" t="s">
        <v>589</v>
      </c>
      <c r="F32" s="90" t="s">
        <v>589</v>
      </c>
      <c r="G32" s="90" t="s">
        <v>589</v>
      </c>
      <c r="H32" s="90" t="s">
        <v>589</v>
      </c>
      <c r="I32" s="90" t="s">
        <v>589</v>
      </c>
      <c r="J32" s="90" t="s">
        <v>589</v>
      </c>
      <c r="K32" s="90" t="s">
        <v>589</v>
      </c>
      <c r="L32" s="90" t="s">
        <v>589</v>
      </c>
      <c r="M32" s="90" t="s">
        <v>589</v>
      </c>
      <c r="N32" s="90" t="s">
        <v>589</v>
      </c>
      <c r="O32" s="90" t="s">
        <v>589</v>
      </c>
      <c r="P32" s="90" t="s">
        <v>589</v>
      </c>
      <c r="Q32" s="90" t="s">
        <v>589</v>
      </c>
      <c r="R32" s="90" t="s">
        <v>589</v>
      </c>
      <c r="S32" s="90" t="s">
        <v>589</v>
      </c>
      <c r="T32" s="90" t="s">
        <v>589</v>
      </c>
      <c r="U32" s="90" t="s">
        <v>589</v>
      </c>
      <c r="V32" s="90" t="s">
        <v>589</v>
      </c>
      <c r="W32" s="90" t="s">
        <v>589</v>
      </c>
      <c r="X32" s="90" t="s">
        <v>589</v>
      </c>
      <c r="Y32" s="90" t="s">
        <v>589</v>
      </c>
      <c r="Z32" s="90" t="s">
        <v>589</v>
      </c>
      <c r="AA32" s="90" t="s">
        <v>589</v>
      </c>
      <c r="AB32" s="90" t="s">
        <v>589</v>
      </c>
      <c r="AC32" s="90" t="s">
        <v>589</v>
      </c>
      <c r="AD32" s="90" t="s">
        <v>589</v>
      </c>
      <c r="AE32" s="90" t="s">
        <v>589</v>
      </c>
      <c r="AF32" s="90" t="s">
        <v>589</v>
      </c>
      <c r="AG32" s="90" t="s">
        <v>589</v>
      </c>
      <c r="AH32" s="90" t="s">
        <v>589</v>
      </c>
      <c r="AI32" s="90" t="s">
        <v>589</v>
      </c>
      <c r="AJ32" s="90" t="s">
        <v>589</v>
      </c>
      <c r="AK32" s="90" t="s">
        <v>589</v>
      </c>
      <c r="AL32" s="90" t="s">
        <v>589</v>
      </c>
      <c r="AM32" s="90" t="s">
        <v>589</v>
      </c>
      <c r="AN32" s="90" t="s">
        <v>589</v>
      </c>
      <c r="AO32" s="90" t="s">
        <v>589</v>
      </c>
    </row>
    <row r="33" spans="1:41" ht="78.75">
      <c r="A33" s="67" t="s">
        <v>541</v>
      </c>
      <c r="B33" s="113" t="s">
        <v>654</v>
      </c>
      <c r="C33" s="90" t="s">
        <v>700</v>
      </c>
      <c r="D33" s="90" t="s">
        <v>589</v>
      </c>
      <c r="E33" s="90" t="s">
        <v>589</v>
      </c>
      <c r="F33" s="90" t="s">
        <v>589</v>
      </c>
      <c r="G33" s="90" t="s">
        <v>589</v>
      </c>
      <c r="H33" s="90" t="s">
        <v>589</v>
      </c>
      <c r="I33" s="90" t="s">
        <v>589</v>
      </c>
      <c r="J33" s="90" t="s">
        <v>589</v>
      </c>
      <c r="K33" s="90" t="s">
        <v>589</v>
      </c>
      <c r="L33" s="90" t="s">
        <v>589</v>
      </c>
      <c r="M33" s="90" t="s">
        <v>589</v>
      </c>
      <c r="N33" s="90" t="s">
        <v>589</v>
      </c>
      <c r="O33" s="90" t="s">
        <v>589</v>
      </c>
      <c r="P33" s="90" t="s">
        <v>589</v>
      </c>
      <c r="Q33" s="90" t="s">
        <v>589</v>
      </c>
      <c r="R33" s="90" t="s">
        <v>589</v>
      </c>
      <c r="S33" s="90" t="s">
        <v>589</v>
      </c>
      <c r="T33" s="90" t="s">
        <v>589</v>
      </c>
      <c r="U33" s="90" t="s">
        <v>589</v>
      </c>
      <c r="V33" s="90" t="s">
        <v>589</v>
      </c>
      <c r="W33" s="90" t="s">
        <v>589</v>
      </c>
      <c r="X33" s="90" t="s">
        <v>589</v>
      </c>
      <c r="Y33" s="90" t="s">
        <v>589</v>
      </c>
      <c r="Z33" s="90" t="s">
        <v>589</v>
      </c>
      <c r="AA33" s="90" t="s">
        <v>589</v>
      </c>
      <c r="AB33" s="90" t="s">
        <v>589</v>
      </c>
      <c r="AC33" s="90" t="s">
        <v>589</v>
      </c>
      <c r="AD33" s="90" t="s">
        <v>589</v>
      </c>
      <c r="AE33" s="90" t="s">
        <v>589</v>
      </c>
      <c r="AF33" s="90" t="s">
        <v>589</v>
      </c>
      <c r="AG33" s="90" t="s">
        <v>589</v>
      </c>
      <c r="AH33" s="90" t="s">
        <v>589</v>
      </c>
      <c r="AI33" s="90" t="s">
        <v>589</v>
      </c>
      <c r="AJ33" s="90" t="s">
        <v>589</v>
      </c>
      <c r="AK33" s="90" t="s">
        <v>589</v>
      </c>
      <c r="AL33" s="90" t="s">
        <v>589</v>
      </c>
      <c r="AM33" s="90" t="s">
        <v>589</v>
      </c>
      <c r="AN33" s="90" t="s">
        <v>589</v>
      </c>
      <c r="AO33" s="90" t="s">
        <v>589</v>
      </c>
    </row>
    <row r="34" spans="1:41" ht="47.25">
      <c r="A34" s="67" t="s">
        <v>542</v>
      </c>
      <c r="B34" s="113" t="s">
        <v>655</v>
      </c>
      <c r="C34" s="90" t="s">
        <v>700</v>
      </c>
      <c r="D34" s="90" t="s">
        <v>589</v>
      </c>
      <c r="E34" s="90" t="s">
        <v>589</v>
      </c>
      <c r="F34" s="90" t="s">
        <v>589</v>
      </c>
      <c r="G34" s="90" t="s">
        <v>589</v>
      </c>
      <c r="H34" s="90" t="s">
        <v>589</v>
      </c>
      <c r="I34" s="90" t="s">
        <v>589</v>
      </c>
      <c r="J34" s="90" t="s">
        <v>589</v>
      </c>
      <c r="K34" s="90" t="s">
        <v>589</v>
      </c>
      <c r="L34" s="90" t="s">
        <v>589</v>
      </c>
      <c r="M34" s="90" t="s">
        <v>589</v>
      </c>
      <c r="N34" s="90" t="s">
        <v>589</v>
      </c>
      <c r="O34" s="90" t="s">
        <v>589</v>
      </c>
      <c r="P34" s="90" t="s">
        <v>589</v>
      </c>
      <c r="Q34" s="90" t="s">
        <v>589</v>
      </c>
      <c r="R34" s="90" t="s">
        <v>589</v>
      </c>
      <c r="S34" s="90" t="s">
        <v>589</v>
      </c>
      <c r="T34" s="90" t="s">
        <v>589</v>
      </c>
      <c r="U34" s="90" t="s">
        <v>589</v>
      </c>
      <c r="V34" s="90" t="s">
        <v>589</v>
      </c>
      <c r="W34" s="90" t="s">
        <v>589</v>
      </c>
      <c r="X34" s="90" t="s">
        <v>589</v>
      </c>
      <c r="Y34" s="90" t="s">
        <v>589</v>
      </c>
      <c r="Z34" s="90" t="s">
        <v>589</v>
      </c>
      <c r="AA34" s="90" t="s">
        <v>589</v>
      </c>
      <c r="AB34" s="90" t="s">
        <v>589</v>
      </c>
      <c r="AC34" s="90" t="s">
        <v>589</v>
      </c>
      <c r="AD34" s="90" t="s">
        <v>589</v>
      </c>
      <c r="AE34" s="90" t="s">
        <v>589</v>
      </c>
      <c r="AF34" s="90" t="s">
        <v>589</v>
      </c>
      <c r="AG34" s="90" t="s">
        <v>589</v>
      </c>
      <c r="AH34" s="90" t="s">
        <v>589</v>
      </c>
      <c r="AI34" s="90" t="s">
        <v>589</v>
      </c>
      <c r="AJ34" s="90" t="s">
        <v>589</v>
      </c>
      <c r="AK34" s="90" t="s">
        <v>589</v>
      </c>
      <c r="AL34" s="90" t="s">
        <v>589</v>
      </c>
      <c r="AM34" s="90" t="s">
        <v>589</v>
      </c>
      <c r="AN34" s="90" t="s">
        <v>589</v>
      </c>
      <c r="AO34" s="90" t="s">
        <v>589</v>
      </c>
    </row>
    <row r="35" spans="1:41" ht="47.25">
      <c r="A35" s="67" t="s">
        <v>516</v>
      </c>
      <c r="B35" s="113" t="s">
        <v>656</v>
      </c>
      <c r="C35" s="90" t="s">
        <v>700</v>
      </c>
      <c r="D35" s="90" t="s">
        <v>589</v>
      </c>
      <c r="E35" s="90" t="s">
        <v>589</v>
      </c>
      <c r="F35" s="90" t="s">
        <v>589</v>
      </c>
      <c r="G35" s="90" t="s">
        <v>589</v>
      </c>
      <c r="H35" s="90" t="s">
        <v>589</v>
      </c>
      <c r="I35" s="90" t="s">
        <v>589</v>
      </c>
      <c r="J35" s="90" t="s">
        <v>589</v>
      </c>
      <c r="K35" s="90" t="s">
        <v>589</v>
      </c>
      <c r="L35" s="90" t="s">
        <v>589</v>
      </c>
      <c r="M35" s="90" t="s">
        <v>589</v>
      </c>
      <c r="N35" s="90" t="s">
        <v>589</v>
      </c>
      <c r="O35" s="90" t="s">
        <v>589</v>
      </c>
      <c r="P35" s="90" t="s">
        <v>589</v>
      </c>
      <c r="Q35" s="90" t="s">
        <v>589</v>
      </c>
      <c r="R35" s="90" t="s">
        <v>589</v>
      </c>
      <c r="S35" s="90" t="s">
        <v>589</v>
      </c>
      <c r="T35" s="90" t="s">
        <v>589</v>
      </c>
      <c r="U35" s="90" t="s">
        <v>589</v>
      </c>
      <c r="V35" s="90" t="s">
        <v>589</v>
      </c>
      <c r="W35" s="90" t="s">
        <v>589</v>
      </c>
      <c r="X35" s="90" t="s">
        <v>589</v>
      </c>
      <c r="Y35" s="90" t="s">
        <v>589</v>
      </c>
      <c r="Z35" s="90" t="s">
        <v>589</v>
      </c>
      <c r="AA35" s="90" t="s">
        <v>589</v>
      </c>
      <c r="AB35" s="90" t="s">
        <v>589</v>
      </c>
      <c r="AC35" s="90" t="s">
        <v>589</v>
      </c>
      <c r="AD35" s="90" t="s">
        <v>589</v>
      </c>
      <c r="AE35" s="90" t="s">
        <v>589</v>
      </c>
      <c r="AF35" s="90" t="s">
        <v>589</v>
      </c>
      <c r="AG35" s="90" t="s">
        <v>589</v>
      </c>
      <c r="AH35" s="90" t="s">
        <v>589</v>
      </c>
      <c r="AI35" s="90" t="s">
        <v>589</v>
      </c>
      <c r="AJ35" s="90" t="s">
        <v>589</v>
      </c>
      <c r="AK35" s="90" t="s">
        <v>589</v>
      </c>
      <c r="AL35" s="90" t="s">
        <v>589</v>
      </c>
      <c r="AM35" s="90" t="s">
        <v>589</v>
      </c>
      <c r="AN35" s="90" t="s">
        <v>589</v>
      </c>
      <c r="AO35" s="90" t="s">
        <v>589</v>
      </c>
    </row>
    <row r="36" spans="1:41" ht="47.25">
      <c r="A36" s="67" t="s">
        <v>545</v>
      </c>
      <c r="B36" s="113" t="s">
        <v>657</v>
      </c>
      <c r="C36" s="90" t="s">
        <v>700</v>
      </c>
      <c r="D36" s="90" t="s">
        <v>589</v>
      </c>
      <c r="E36" s="90" t="s">
        <v>589</v>
      </c>
      <c r="F36" s="90" t="s">
        <v>589</v>
      </c>
      <c r="G36" s="90" t="s">
        <v>589</v>
      </c>
      <c r="H36" s="90" t="s">
        <v>589</v>
      </c>
      <c r="I36" s="90" t="s">
        <v>589</v>
      </c>
      <c r="J36" s="90" t="s">
        <v>589</v>
      </c>
      <c r="K36" s="90" t="s">
        <v>589</v>
      </c>
      <c r="L36" s="90" t="s">
        <v>589</v>
      </c>
      <c r="M36" s="90" t="s">
        <v>589</v>
      </c>
      <c r="N36" s="90" t="s">
        <v>589</v>
      </c>
      <c r="O36" s="90" t="s">
        <v>589</v>
      </c>
      <c r="P36" s="90" t="s">
        <v>589</v>
      </c>
      <c r="Q36" s="90" t="s">
        <v>589</v>
      </c>
      <c r="R36" s="90" t="s">
        <v>589</v>
      </c>
      <c r="S36" s="90" t="s">
        <v>589</v>
      </c>
      <c r="T36" s="90" t="s">
        <v>589</v>
      </c>
      <c r="U36" s="90" t="s">
        <v>589</v>
      </c>
      <c r="V36" s="90" t="s">
        <v>589</v>
      </c>
      <c r="W36" s="90" t="s">
        <v>589</v>
      </c>
      <c r="X36" s="90" t="s">
        <v>589</v>
      </c>
      <c r="Y36" s="90" t="s">
        <v>589</v>
      </c>
      <c r="Z36" s="90" t="s">
        <v>589</v>
      </c>
      <c r="AA36" s="90" t="s">
        <v>589</v>
      </c>
      <c r="AB36" s="90" t="s">
        <v>589</v>
      </c>
      <c r="AC36" s="90" t="s">
        <v>589</v>
      </c>
      <c r="AD36" s="90" t="s">
        <v>589</v>
      </c>
      <c r="AE36" s="90" t="s">
        <v>589</v>
      </c>
      <c r="AF36" s="90" t="s">
        <v>589</v>
      </c>
      <c r="AG36" s="90" t="s">
        <v>589</v>
      </c>
      <c r="AH36" s="90" t="s">
        <v>589</v>
      </c>
      <c r="AI36" s="90" t="s">
        <v>589</v>
      </c>
      <c r="AJ36" s="90" t="s">
        <v>589</v>
      </c>
      <c r="AK36" s="90" t="s">
        <v>589</v>
      </c>
      <c r="AL36" s="90" t="s">
        <v>589</v>
      </c>
      <c r="AM36" s="90" t="s">
        <v>589</v>
      </c>
      <c r="AN36" s="90" t="s">
        <v>589</v>
      </c>
      <c r="AO36" s="90" t="s">
        <v>589</v>
      </c>
    </row>
    <row r="37" spans="1:41" ht="126">
      <c r="A37" s="67" t="s">
        <v>545</v>
      </c>
      <c r="B37" s="113" t="s">
        <v>658</v>
      </c>
      <c r="C37" s="90" t="s">
        <v>700</v>
      </c>
      <c r="D37" s="90" t="s">
        <v>589</v>
      </c>
      <c r="E37" s="90" t="s">
        <v>589</v>
      </c>
      <c r="F37" s="90" t="s">
        <v>589</v>
      </c>
      <c r="G37" s="90" t="s">
        <v>589</v>
      </c>
      <c r="H37" s="90" t="s">
        <v>589</v>
      </c>
      <c r="I37" s="90" t="s">
        <v>589</v>
      </c>
      <c r="J37" s="90" t="s">
        <v>589</v>
      </c>
      <c r="K37" s="90" t="s">
        <v>589</v>
      </c>
      <c r="L37" s="90" t="s">
        <v>589</v>
      </c>
      <c r="M37" s="90" t="s">
        <v>589</v>
      </c>
      <c r="N37" s="90" t="s">
        <v>589</v>
      </c>
      <c r="O37" s="90" t="s">
        <v>589</v>
      </c>
      <c r="P37" s="90" t="s">
        <v>589</v>
      </c>
      <c r="Q37" s="90" t="s">
        <v>589</v>
      </c>
      <c r="R37" s="90" t="s">
        <v>589</v>
      </c>
      <c r="S37" s="90" t="s">
        <v>589</v>
      </c>
      <c r="T37" s="90" t="s">
        <v>589</v>
      </c>
      <c r="U37" s="90" t="s">
        <v>589</v>
      </c>
      <c r="V37" s="90" t="s">
        <v>589</v>
      </c>
      <c r="W37" s="90" t="s">
        <v>589</v>
      </c>
      <c r="X37" s="90" t="s">
        <v>589</v>
      </c>
      <c r="Y37" s="90" t="s">
        <v>589</v>
      </c>
      <c r="Z37" s="90" t="s">
        <v>589</v>
      </c>
      <c r="AA37" s="90" t="s">
        <v>589</v>
      </c>
      <c r="AB37" s="90" t="s">
        <v>589</v>
      </c>
      <c r="AC37" s="90" t="s">
        <v>589</v>
      </c>
      <c r="AD37" s="90" t="s">
        <v>589</v>
      </c>
      <c r="AE37" s="90" t="s">
        <v>589</v>
      </c>
      <c r="AF37" s="90" t="s">
        <v>589</v>
      </c>
      <c r="AG37" s="90" t="s">
        <v>589</v>
      </c>
      <c r="AH37" s="90" t="s">
        <v>589</v>
      </c>
      <c r="AI37" s="90" t="s">
        <v>589</v>
      </c>
      <c r="AJ37" s="90" t="s">
        <v>589</v>
      </c>
      <c r="AK37" s="90" t="s">
        <v>589</v>
      </c>
      <c r="AL37" s="90" t="s">
        <v>589</v>
      </c>
      <c r="AM37" s="90" t="s">
        <v>589</v>
      </c>
      <c r="AN37" s="90" t="s">
        <v>589</v>
      </c>
      <c r="AO37" s="90" t="s">
        <v>589</v>
      </c>
    </row>
    <row r="38" spans="1:41" ht="110.25">
      <c r="A38" s="67" t="s">
        <v>545</v>
      </c>
      <c r="B38" s="113" t="s">
        <v>659</v>
      </c>
      <c r="C38" s="90" t="s">
        <v>700</v>
      </c>
      <c r="D38" s="90" t="s">
        <v>589</v>
      </c>
      <c r="E38" s="90" t="s">
        <v>589</v>
      </c>
      <c r="F38" s="90" t="s">
        <v>589</v>
      </c>
      <c r="G38" s="90" t="s">
        <v>589</v>
      </c>
      <c r="H38" s="90" t="s">
        <v>589</v>
      </c>
      <c r="I38" s="90" t="s">
        <v>589</v>
      </c>
      <c r="J38" s="90" t="s">
        <v>589</v>
      </c>
      <c r="K38" s="90" t="s">
        <v>589</v>
      </c>
      <c r="L38" s="90" t="s">
        <v>589</v>
      </c>
      <c r="M38" s="90" t="s">
        <v>589</v>
      </c>
      <c r="N38" s="90" t="s">
        <v>589</v>
      </c>
      <c r="O38" s="90" t="s">
        <v>589</v>
      </c>
      <c r="P38" s="90" t="s">
        <v>589</v>
      </c>
      <c r="Q38" s="90" t="s">
        <v>589</v>
      </c>
      <c r="R38" s="90" t="s">
        <v>589</v>
      </c>
      <c r="S38" s="90" t="s">
        <v>589</v>
      </c>
      <c r="T38" s="90" t="s">
        <v>589</v>
      </c>
      <c r="U38" s="90" t="s">
        <v>589</v>
      </c>
      <c r="V38" s="90" t="s">
        <v>589</v>
      </c>
      <c r="W38" s="90" t="s">
        <v>589</v>
      </c>
      <c r="X38" s="90" t="s">
        <v>589</v>
      </c>
      <c r="Y38" s="90" t="s">
        <v>589</v>
      </c>
      <c r="Z38" s="90" t="s">
        <v>589</v>
      </c>
      <c r="AA38" s="90" t="s">
        <v>589</v>
      </c>
      <c r="AB38" s="90" t="s">
        <v>589</v>
      </c>
      <c r="AC38" s="90" t="s">
        <v>589</v>
      </c>
      <c r="AD38" s="90" t="s">
        <v>589</v>
      </c>
      <c r="AE38" s="90" t="s">
        <v>589</v>
      </c>
      <c r="AF38" s="90" t="s">
        <v>589</v>
      </c>
      <c r="AG38" s="90" t="s">
        <v>589</v>
      </c>
      <c r="AH38" s="90" t="s">
        <v>589</v>
      </c>
      <c r="AI38" s="90" t="s">
        <v>589</v>
      </c>
      <c r="AJ38" s="90" t="s">
        <v>589</v>
      </c>
      <c r="AK38" s="90" t="s">
        <v>589</v>
      </c>
      <c r="AL38" s="90" t="s">
        <v>589</v>
      </c>
      <c r="AM38" s="90" t="s">
        <v>589</v>
      </c>
      <c r="AN38" s="90" t="s">
        <v>589</v>
      </c>
      <c r="AO38" s="90" t="s">
        <v>589</v>
      </c>
    </row>
    <row r="39" spans="1:41" ht="110.25">
      <c r="A39" s="67" t="s">
        <v>545</v>
      </c>
      <c r="B39" s="113" t="s">
        <v>660</v>
      </c>
      <c r="C39" s="90" t="s">
        <v>700</v>
      </c>
      <c r="D39" s="90" t="s">
        <v>589</v>
      </c>
      <c r="E39" s="90" t="s">
        <v>589</v>
      </c>
      <c r="F39" s="90" t="s">
        <v>589</v>
      </c>
      <c r="G39" s="90" t="s">
        <v>589</v>
      </c>
      <c r="H39" s="90" t="s">
        <v>589</v>
      </c>
      <c r="I39" s="90" t="s">
        <v>589</v>
      </c>
      <c r="J39" s="90" t="s">
        <v>589</v>
      </c>
      <c r="K39" s="90" t="s">
        <v>589</v>
      </c>
      <c r="L39" s="90" t="s">
        <v>589</v>
      </c>
      <c r="M39" s="90" t="s">
        <v>589</v>
      </c>
      <c r="N39" s="90" t="s">
        <v>589</v>
      </c>
      <c r="O39" s="90" t="s">
        <v>589</v>
      </c>
      <c r="P39" s="90" t="s">
        <v>589</v>
      </c>
      <c r="Q39" s="90" t="s">
        <v>589</v>
      </c>
      <c r="R39" s="90" t="s">
        <v>589</v>
      </c>
      <c r="S39" s="90" t="s">
        <v>589</v>
      </c>
      <c r="T39" s="90" t="s">
        <v>589</v>
      </c>
      <c r="U39" s="90" t="s">
        <v>589</v>
      </c>
      <c r="V39" s="90" t="s">
        <v>589</v>
      </c>
      <c r="W39" s="90" t="s">
        <v>589</v>
      </c>
      <c r="X39" s="90" t="s">
        <v>589</v>
      </c>
      <c r="Y39" s="90" t="s">
        <v>589</v>
      </c>
      <c r="Z39" s="90" t="s">
        <v>589</v>
      </c>
      <c r="AA39" s="90" t="s">
        <v>589</v>
      </c>
      <c r="AB39" s="90" t="s">
        <v>589</v>
      </c>
      <c r="AC39" s="90" t="s">
        <v>589</v>
      </c>
      <c r="AD39" s="90" t="s">
        <v>589</v>
      </c>
      <c r="AE39" s="90" t="s">
        <v>589</v>
      </c>
      <c r="AF39" s="90" t="s">
        <v>589</v>
      </c>
      <c r="AG39" s="90" t="s">
        <v>589</v>
      </c>
      <c r="AH39" s="90" t="s">
        <v>589</v>
      </c>
      <c r="AI39" s="90" t="s">
        <v>589</v>
      </c>
      <c r="AJ39" s="90" t="s">
        <v>589</v>
      </c>
      <c r="AK39" s="90" t="s">
        <v>589</v>
      </c>
      <c r="AL39" s="90" t="s">
        <v>589</v>
      </c>
      <c r="AM39" s="90" t="s">
        <v>589</v>
      </c>
      <c r="AN39" s="90" t="s">
        <v>589</v>
      </c>
      <c r="AO39" s="90" t="s">
        <v>589</v>
      </c>
    </row>
    <row r="40" spans="1:41" ht="47.25">
      <c r="A40" s="67" t="s">
        <v>546</v>
      </c>
      <c r="B40" s="113" t="s">
        <v>657</v>
      </c>
      <c r="C40" s="90" t="s">
        <v>700</v>
      </c>
      <c r="D40" s="90" t="s">
        <v>589</v>
      </c>
      <c r="E40" s="90" t="s">
        <v>589</v>
      </c>
      <c r="F40" s="90" t="s">
        <v>589</v>
      </c>
      <c r="G40" s="90" t="s">
        <v>589</v>
      </c>
      <c r="H40" s="90" t="s">
        <v>589</v>
      </c>
      <c r="I40" s="90" t="s">
        <v>589</v>
      </c>
      <c r="J40" s="90" t="s">
        <v>589</v>
      </c>
      <c r="K40" s="90" t="s">
        <v>589</v>
      </c>
      <c r="L40" s="90" t="s">
        <v>589</v>
      </c>
      <c r="M40" s="90" t="s">
        <v>589</v>
      </c>
      <c r="N40" s="90" t="s">
        <v>589</v>
      </c>
      <c r="O40" s="90" t="s">
        <v>589</v>
      </c>
      <c r="P40" s="90" t="s">
        <v>589</v>
      </c>
      <c r="Q40" s="90" t="s">
        <v>589</v>
      </c>
      <c r="R40" s="90" t="s">
        <v>589</v>
      </c>
      <c r="S40" s="90" t="s">
        <v>589</v>
      </c>
      <c r="T40" s="90" t="s">
        <v>589</v>
      </c>
      <c r="U40" s="90" t="s">
        <v>589</v>
      </c>
      <c r="V40" s="90" t="s">
        <v>589</v>
      </c>
      <c r="W40" s="90" t="s">
        <v>589</v>
      </c>
      <c r="X40" s="90" t="s">
        <v>589</v>
      </c>
      <c r="Y40" s="90" t="s">
        <v>589</v>
      </c>
      <c r="Z40" s="90" t="s">
        <v>589</v>
      </c>
      <c r="AA40" s="90" t="s">
        <v>589</v>
      </c>
      <c r="AB40" s="90" t="s">
        <v>589</v>
      </c>
      <c r="AC40" s="90" t="s">
        <v>589</v>
      </c>
      <c r="AD40" s="90" t="s">
        <v>589</v>
      </c>
      <c r="AE40" s="90" t="s">
        <v>589</v>
      </c>
      <c r="AF40" s="90" t="s">
        <v>589</v>
      </c>
      <c r="AG40" s="90" t="s">
        <v>589</v>
      </c>
      <c r="AH40" s="90" t="s">
        <v>589</v>
      </c>
      <c r="AI40" s="90" t="s">
        <v>589</v>
      </c>
      <c r="AJ40" s="90" t="s">
        <v>589</v>
      </c>
      <c r="AK40" s="90" t="s">
        <v>589</v>
      </c>
      <c r="AL40" s="90" t="s">
        <v>589</v>
      </c>
      <c r="AM40" s="90" t="s">
        <v>589</v>
      </c>
      <c r="AN40" s="90" t="s">
        <v>589</v>
      </c>
      <c r="AO40" s="90" t="s">
        <v>589</v>
      </c>
    </row>
    <row r="41" spans="1:41" ht="126">
      <c r="A41" s="67" t="s">
        <v>546</v>
      </c>
      <c r="B41" s="113" t="s">
        <v>658</v>
      </c>
      <c r="C41" s="90" t="s">
        <v>700</v>
      </c>
      <c r="D41" s="90" t="s">
        <v>589</v>
      </c>
      <c r="E41" s="90" t="s">
        <v>589</v>
      </c>
      <c r="F41" s="90" t="s">
        <v>589</v>
      </c>
      <c r="G41" s="90" t="s">
        <v>589</v>
      </c>
      <c r="H41" s="90" t="s">
        <v>589</v>
      </c>
      <c r="I41" s="90" t="s">
        <v>589</v>
      </c>
      <c r="J41" s="90" t="s">
        <v>589</v>
      </c>
      <c r="K41" s="90" t="s">
        <v>589</v>
      </c>
      <c r="L41" s="90" t="s">
        <v>589</v>
      </c>
      <c r="M41" s="90" t="s">
        <v>589</v>
      </c>
      <c r="N41" s="90" t="s">
        <v>589</v>
      </c>
      <c r="O41" s="90" t="s">
        <v>589</v>
      </c>
      <c r="P41" s="90" t="s">
        <v>589</v>
      </c>
      <c r="Q41" s="90" t="s">
        <v>589</v>
      </c>
      <c r="R41" s="90" t="s">
        <v>589</v>
      </c>
      <c r="S41" s="90" t="s">
        <v>589</v>
      </c>
      <c r="T41" s="90" t="s">
        <v>589</v>
      </c>
      <c r="U41" s="90" t="s">
        <v>589</v>
      </c>
      <c r="V41" s="90" t="s">
        <v>589</v>
      </c>
      <c r="W41" s="90" t="s">
        <v>589</v>
      </c>
      <c r="X41" s="90" t="s">
        <v>589</v>
      </c>
      <c r="Y41" s="90" t="s">
        <v>589</v>
      </c>
      <c r="Z41" s="90" t="s">
        <v>589</v>
      </c>
      <c r="AA41" s="90" t="s">
        <v>589</v>
      </c>
      <c r="AB41" s="90" t="s">
        <v>589</v>
      </c>
      <c r="AC41" s="90" t="s">
        <v>589</v>
      </c>
      <c r="AD41" s="90" t="s">
        <v>589</v>
      </c>
      <c r="AE41" s="90" t="s">
        <v>589</v>
      </c>
      <c r="AF41" s="90" t="s">
        <v>589</v>
      </c>
      <c r="AG41" s="90" t="s">
        <v>589</v>
      </c>
      <c r="AH41" s="90" t="s">
        <v>589</v>
      </c>
      <c r="AI41" s="90" t="s">
        <v>589</v>
      </c>
      <c r="AJ41" s="90" t="s">
        <v>589</v>
      </c>
      <c r="AK41" s="90" t="s">
        <v>589</v>
      </c>
      <c r="AL41" s="90" t="s">
        <v>589</v>
      </c>
      <c r="AM41" s="90" t="s">
        <v>589</v>
      </c>
      <c r="AN41" s="90" t="s">
        <v>589</v>
      </c>
      <c r="AO41" s="90" t="s">
        <v>589</v>
      </c>
    </row>
    <row r="42" spans="1:41" ht="110.25">
      <c r="A42" s="67" t="s">
        <v>546</v>
      </c>
      <c r="B42" s="113" t="s">
        <v>659</v>
      </c>
      <c r="C42" s="90" t="s">
        <v>700</v>
      </c>
      <c r="D42" s="90" t="s">
        <v>589</v>
      </c>
      <c r="E42" s="90" t="s">
        <v>589</v>
      </c>
      <c r="F42" s="90" t="s">
        <v>589</v>
      </c>
      <c r="G42" s="90" t="s">
        <v>589</v>
      </c>
      <c r="H42" s="90" t="s">
        <v>589</v>
      </c>
      <c r="I42" s="90" t="s">
        <v>589</v>
      </c>
      <c r="J42" s="90" t="s">
        <v>589</v>
      </c>
      <c r="K42" s="90" t="s">
        <v>589</v>
      </c>
      <c r="L42" s="90" t="s">
        <v>589</v>
      </c>
      <c r="M42" s="90" t="s">
        <v>589</v>
      </c>
      <c r="N42" s="90" t="s">
        <v>589</v>
      </c>
      <c r="O42" s="90" t="s">
        <v>589</v>
      </c>
      <c r="P42" s="90" t="s">
        <v>589</v>
      </c>
      <c r="Q42" s="90" t="s">
        <v>589</v>
      </c>
      <c r="R42" s="90" t="s">
        <v>589</v>
      </c>
      <c r="S42" s="90" t="s">
        <v>589</v>
      </c>
      <c r="T42" s="90" t="s">
        <v>589</v>
      </c>
      <c r="U42" s="90" t="s">
        <v>589</v>
      </c>
      <c r="V42" s="90" t="s">
        <v>589</v>
      </c>
      <c r="W42" s="90" t="s">
        <v>589</v>
      </c>
      <c r="X42" s="90" t="s">
        <v>589</v>
      </c>
      <c r="Y42" s="90" t="s">
        <v>589</v>
      </c>
      <c r="Z42" s="90" t="s">
        <v>589</v>
      </c>
      <c r="AA42" s="90" t="s">
        <v>589</v>
      </c>
      <c r="AB42" s="90" t="s">
        <v>589</v>
      </c>
      <c r="AC42" s="90" t="s">
        <v>589</v>
      </c>
      <c r="AD42" s="90" t="s">
        <v>589</v>
      </c>
      <c r="AE42" s="90" t="s">
        <v>589</v>
      </c>
      <c r="AF42" s="90" t="s">
        <v>589</v>
      </c>
      <c r="AG42" s="90" t="s">
        <v>589</v>
      </c>
      <c r="AH42" s="90" t="s">
        <v>589</v>
      </c>
      <c r="AI42" s="90" t="s">
        <v>589</v>
      </c>
      <c r="AJ42" s="90" t="s">
        <v>589</v>
      </c>
      <c r="AK42" s="90" t="s">
        <v>589</v>
      </c>
      <c r="AL42" s="90" t="s">
        <v>589</v>
      </c>
      <c r="AM42" s="90" t="s">
        <v>589</v>
      </c>
      <c r="AN42" s="90" t="s">
        <v>589</v>
      </c>
      <c r="AO42" s="90" t="s">
        <v>589</v>
      </c>
    </row>
    <row r="43" spans="1:41" ht="110.25">
      <c r="A43" s="67" t="s">
        <v>546</v>
      </c>
      <c r="B43" s="113" t="s">
        <v>661</v>
      </c>
      <c r="C43" s="90" t="s">
        <v>700</v>
      </c>
      <c r="D43" s="90" t="s">
        <v>589</v>
      </c>
      <c r="E43" s="90" t="s">
        <v>589</v>
      </c>
      <c r="F43" s="90" t="s">
        <v>589</v>
      </c>
      <c r="G43" s="90" t="s">
        <v>589</v>
      </c>
      <c r="H43" s="90" t="s">
        <v>589</v>
      </c>
      <c r="I43" s="90" t="s">
        <v>589</v>
      </c>
      <c r="J43" s="90" t="s">
        <v>589</v>
      </c>
      <c r="K43" s="90" t="s">
        <v>589</v>
      </c>
      <c r="L43" s="90" t="s">
        <v>589</v>
      </c>
      <c r="M43" s="90" t="s">
        <v>589</v>
      </c>
      <c r="N43" s="90" t="s">
        <v>589</v>
      </c>
      <c r="O43" s="90" t="s">
        <v>589</v>
      </c>
      <c r="P43" s="90" t="s">
        <v>589</v>
      </c>
      <c r="Q43" s="90" t="s">
        <v>589</v>
      </c>
      <c r="R43" s="90" t="s">
        <v>589</v>
      </c>
      <c r="S43" s="90" t="s">
        <v>589</v>
      </c>
      <c r="T43" s="90" t="s">
        <v>589</v>
      </c>
      <c r="U43" s="90" t="s">
        <v>589</v>
      </c>
      <c r="V43" s="90" t="s">
        <v>589</v>
      </c>
      <c r="W43" s="90" t="s">
        <v>589</v>
      </c>
      <c r="X43" s="90" t="s">
        <v>589</v>
      </c>
      <c r="Y43" s="90" t="s">
        <v>589</v>
      </c>
      <c r="Z43" s="90" t="s">
        <v>589</v>
      </c>
      <c r="AA43" s="90" t="s">
        <v>589</v>
      </c>
      <c r="AB43" s="90" t="s">
        <v>589</v>
      </c>
      <c r="AC43" s="90" t="s">
        <v>589</v>
      </c>
      <c r="AD43" s="90" t="s">
        <v>589</v>
      </c>
      <c r="AE43" s="90" t="s">
        <v>589</v>
      </c>
      <c r="AF43" s="90" t="s">
        <v>589</v>
      </c>
      <c r="AG43" s="90" t="s">
        <v>589</v>
      </c>
      <c r="AH43" s="90" t="s">
        <v>589</v>
      </c>
      <c r="AI43" s="90" t="s">
        <v>589</v>
      </c>
      <c r="AJ43" s="90" t="s">
        <v>589</v>
      </c>
      <c r="AK43" s="90" t="s">
        <v>589</v>
      </c>
      <c r="AL43" s="90" t="s">
        <v>589</v>
      </c>
      <c r="AM43" s="90" t="s">
        <v>589</v>
      </c>
      <c r="AN43" s="90" t="s">
        <v>589</v>
      </c>
      <c r="AO43" s="90" t="s">
        <v>589</v>
      </c>
    </row>
    <row r="44" spans="1:41" ht="94.5">
      <c r="A44" s="67" t="s">
        <v>517</v>
      </c>
      <c r="B44" s="113" t="s">
        <v>662</v>
      </c>
      <c r="C44" s="90" t="s">
        <v>700</v>
      </c>
      <c r="D44" s="90" t="s">
        <v>589</v>
      </c>
      <c r="E44" s="90" t="s">
        <v>589</v>
      </c>
      <c r="F44" s="90" t="s">
        <v>589</v>
      </c>
      <c r="G44" s="90" t="s">
        <v>589</v>
      </c>
      <c r="H44" s="90" t="s">
        <v>589</v>
      </c>
      <c r="I44" s="90" t="s">
        <v>589</v>
      </c>
      <c r="J44" s="90" t="s">
        <v>589</v>
      </c>
      <c r="K44" s="90" t="s">
        <v>589</v>
      </c>
      <c r="L44" s="90" t="s">
        <v>589</v>
      </c>
      <c r="M44" s="90" t="s">
        <v>589</v>
      </c>
      <c r="N44" s="90" t="s">
        <v>589</v>
      </c>
      <c r="O44" s="90" t="s">
        <v>589</v>
      </c>
      <c r="P44" s="90" t="s">
        <v>589</v>
      </c>
      <c r="Q44" s="90" t="s">
        <v>589</v>
      </c>
      <c r="R44" s="90" t="s">
        <v>589</v>
      </c>
      <c r="S44" s="90" t="s">
        <v>589</v>
      </c>
      <c r="T44" s="90" t="s">
        <v>589</v>
      </c>
      <c r="U44" s="90" t="s">
        <v>589</v>
      </c>
      <c r="V44" s="90" t="s">
        <v>589</v>
      </c>
      <c r="W44" s="90" t="s">
        <v>589</v>
      </c>
      <c r="X44" s="90" t="s">
        <v>589</v>
      </c>
      <c r="Y44" s="90" t="s">
        <v>589</v>
      </c>
      <c r="Z44" s="90" t="s">
        <v>589</v>
      </c>
      <c r="AA44" s="90" t="s">
        <v>589</v>
      </c>
      <c r="AB44" s="90" t="s">
        <v>589</v>
      </c>
      <c r="AC44" s="90" t="s">
        <v>589</v>
      </c>
      <c r="AD44" s="90" t="s">
        <v>589</v>
      </c>
      <c r="AE44" s="90" t="s">
        <v>589</v>
      </c>
      <c r="AF44" s="90" t="s">
        <v>589</v>
      </c>
      <c r="AG44" s="90" t="s">
        <v>589</v>
      </c>
      <c r="AH44" s="90" t="s">
        <v>589</v>
      </c>
      <c r="AI44" s="90" t="s">
        <v>589</v>
      </c>
      <c r="AJ44" s="90" t="s">
        <v>589</v>
      </c>
      <c r="AK44" s="90" t="s">
        <v>589</v>
      </c>
      <c r="AL44" s="90" t="s">
        <v>589</v>
      </c>
      <c r="AM44" s="90" t="s">
        <v>589</v>
      </c>
      <c r="AN44" s="90" t="s">
        <v>589</v>
      </c>
      <c r="AO44" s="90" t="s">
        <v>589</v>
      </c>
    </row>
    <row r="45" spans="1:41" ht="78.75">
      <c r="A45" s="67" t="s">
        <v>549</v>
      </c>
      <c r="B45" s="113" t="s">
        <v>663</v>
      </c>
      <c r="C45" s="90" t="s">
        <v>700</v>
      </c>
      <c r="D45" s="90" t="s">
        <v>589</v>
      </c>
      <c r="E45" s="90" t="s">
        <v>589</v>
      </c>
      <c r="F45" s="90" t="s">
        <v>589</v>
      </c>
      <c r="G45" s="90" t="s">
        <v>589</v>
      </c>
      <c r="H45" s="90" t="s">
        <v>589</v>
      </c>
      <c r="I45" s="90" t="s">
        <v>589</v>
      </c>
      <c r="J45" s="90" t="s">
        <v>589</v>
      </c>
      <c r="K45" s="90" t="s">
        <v>589</v>
      </c>
      <c r="L45" s="90" t="s">
        <v>589</v>
      </c>
      <c r="M45" s="90" t="s">
        <v>589</v>
      </c>
      <c r="N45" s="90" t="s">
        <v>589</v>
      </c>
      <c r="O45" s="90" t="s">
        <v>589</v>
      </c>
      <c r="P45" s="90" t="s">
        <v>589</v>
      </c>
      <c r="Q45" s="90" t="s">
        <v>589</v>
      </c>
      <c r="R45" s="90" t="s">
        <v>589</v>
      </c>
      <c r="S45" s="90" t="s">
        <v>589</v>
      </c>
      <c r="T45" s="90" t="s">
        <v>589</v>
      </c>
      <c r="U45" s="90" t="s">
        <v>589</v>
      </c>
      <c r="V45" s="90" t="s">
        <v>589</v>
      </c>
      <c r="W45" s="90" t="s">
        <v>589</v>
      </c>
      <c r="X45" s="90" t="s">
        <v>589</v>
      </c>
      <c r="Y45" s="90" t="s">
        <v>589</v>
      </c>
      <c r="Z45" s="90" t="s">
        <v>589</v>
      </c>
      <c r="AA45" s="90" t="s">
        <v>589</v>
      </c>
      <c r="AB45" s="90" t="s">
        <v>589</v>
      </c>
      <c r="AC45" s="90" t="s">
        <v>589</v>
      </c>
      <c r="AD45" s="90" t="s">
        <v>589</v>
      </c>
      <c r="AE45" s="90" t="s">
        <v>589</v>
      </c>
      <c r="AF45" s="90" t="s">
        <v>589</v>
      </c>
      <c r="AG45" s="90" t="s">
        <v>589</v>
      </c>
      <c r="AH45" s="90" t="s">
        <v>589</v>
      </c>
      <c r="AI45" s="90" t="s">
        <v>589</v>
      </c>
      <c r="AJ45" s="90" t="s">
        <v>589</v>
      </c>
      <c r="AK45" s="90" t="s">
        <v>589</v>
      </c>
      <c r="AL45" s="90" t="s">
        <v>589</v>
      </c>
      <c r="AM45" s="90" t="s">
        <v>589</v>
      </c>
      <c r="AN45" s="90" t="s">
        <v>589</v>
      </c>
      <c r="AO45" s="90" t="s">
        <v>589</v>
      </c>
    </row>
    <row r="46" spans="1:41" ht="78.75">
      <c r="A46" s="67" t="s">
        <v>550</v>
      </c>
      <c r="B46" s="113" t="s">
        <v>664</v>
      </c>
      <c r="C46" s="90" t="s">
        <v>700</v>
      </c>
      <c r="D46" s="90" t="s">
        <v>589</v>
      </c>
      <c r="E46" s="90" t="s">
        <v>589</v>
      </c>
      <c r="F46" s="90" t="s">
        <v>589</v>
      </c>
      <c r="G46" s="90" t="s">
        <v>589</v>
      </c>
      <c r="H46" s="90" t="s">
        <v>589</v>
      </c>
      <c r="I46" s="90" t="s">
        <v>589</v>
      </c>
      <c r="J46" s="90" t="s">
        <v>589</v>
      </c>
      <c r="K46" s="90" t="s">
        <v>589</v>
      </c>
      <c r="L46" s="90" t="s">
        <v>589</v>
      </c>
      <c r="M46" s="90" t="s">
        <v>589</v>
      </c>
      <c r="N46" s="90" t="s">
        <v>589</v>
      </c>
      <c r="O46" s="90" t="s">
        <v>589</v>
      </c>
      <c r="P46" s="90" t="s">
        <v>589</v>
      </c>
      <c r="Q46" s="90" t="s">
        <v>589</v>
      </c>
      <c r="R46" s="90" t="s">
        <v>589</v>
      </c>
      <c r="S46" s="90" t="s">
        <v>589</v>
      </c>
      <c r="T46" s="90" t="s">
        <v>589</v>
      </c>
      <c r="U46" s="90" t="s">
        <v>589</v>
      </c>
      <c r="V46" s="90" t="s">
        <v>589</v>
      </c>
      <c r="W46" s="90" t="s">
        <v>589</v>
      </c>
      <c r="X46" s="90" t="s">
        <v>589</v>
      </c>
      <c r="Y46" s="90" t="s">
        <v>589</v>
      </c>
      <c r="Z46" s="90" t="s">
        <v>589</v>
      </c>
      <c r="AA46" s="90" t="s">
        <v>589</v>
      </c>
      <c r="AB46" s="90" t="s">
        <v>589</v>
      </c>
      <c r="AC46" s="90" t="s">
        <v>589</v>
      </c>
      <c r="AD46" s="90" t="s">
        <v>589</v>
      </c>
      <c r="AE46" s="90" t="s">
        <v>589</v>
      </c>
      <c r="AF46" s="90" t="s">
        <v>589</v>
      </c>
      <c r="AG46" s="90" t="s">
        <v>589</v>
      </c>
      <c r="AH46" s="90" t="s">
        <v>589</v>
      </c>
      <c r="AI46" s="90" t="s">
        <v>589</v>
      </c>
      <c r="AJ46" s="90" t="s">
        <v>589</v>
      </c>
      <c r="AK46" s="90" t="s">
        <v>589</v>
      </c>
      <c r="AL46" s="90" t="s">
        <v>589</v>
      </c>
      <c r="AM46" s="90" t="s">
        <v>589</v>
      </c>
      <c r="AN46" s="90" t="s">
        <v>589</v>
      </c>
      <c r="AO46" s="90" t="s">
        <v>589</v>
      </c>
    </row>
    <row r="47" spans="1:41" s="168" customFormat="1" ht="47.25">
      <c r="A47" s="165" t="s">
        <v>513</v>
      </c>
      <c r="B47" s="166" t="s">
        <v>665</v>
      </c>
      <c r="C47" s="167" t="s">
        <v>700</v>
      </c>
      <c r="D47" s="167" t="s">
        <v>589</v>
      </c>
      <c r="E47" s="167" t="s">
        <v>589</v>
      </c>
      <c r="F47" s="167" t="s">
        <v>589</v>
      </c>
      <c r="G47" s="167" t="s">
        <v>589</v>
      </c>
      <c r="H47" s="167" t="s">
        <v>589</v>
      </c>
      <c r="I47" s="167" t="s">
        <v>589</v>
      </c>
      <c r="J47" s="204">
        <f t="shared" ref="J47:T47" si="11">J48+J118</f>
        <v>117.32900000000001</v>
      </c>
      <c r="K47" s="204">
        <f t="shared" si="11"/>
        <v>4078.3950000000004</v>
      </c>
      <c r="L47" s="204">
        <f t="shared" si="11"/>
        <v>347.73</v>
      </c>
      <c r="M47" s="204">
        <f t="shared" si="11"/>
        <v>3354.665</v>
      </c>
      <c r="N47" s="204">
        <f t="shared" si="11"/>
        <v>376</v>
      </c>
      <c r="O47" s="204">
        <f t="shared" si="11"/>
        <v>0</v>
      </c>
      <c r="P47" s="204">
        <f t="shared" si="11"/>
        <v>4825.3950000000004</v>
      </c>
      <c r="Q47" s="204">
        <f t="shared" si="11"/>
        <v>415.73000000000008</v>
      </c>
      <c r="R47" s="204">
        <f t="shared" si="11"/>
        <v>4033.665</v>
      </c>
      <c r="S47" s="204">
        <f t="shared" si="11"/>
        <v>376</v>
      </c>
      <c r="T47" s="204">
        <f t="shared" si="11"/>
        <v>0</v>
      </c>
      <c r="U47" s="204" t="s">
        <v>589</v>
      </c>
      <c r="V47" s="204">
        <f>V48+V118</f>
        <v>971.58800000000008</v>
      </c>
      <c r="W47" s="204" t="s">
        <v>589</v>
      </c>
      <c r="X47" s="204">
        <f>X48+X118</f>
        <v>358.649</v>
      </c>
      <c r="Y47" s="204" t="s">
        <v>589</v>
      </c>
      <c r="Z47" s="204">
        <f>Z48+Z120</f>
        <v>0</v>
      </c>
      <c r="AA47" s="204">
        <f t="shared" ref="AA47:AN47" si="12">AA48+AA118</f>
        <v>121.37400000000001</v>
      </c>
      <c r="AB47" s="204">
        <f t="shared" si="12"/>
        <v>328.36787943999997</v>
      </c>
      <c r="AC47" s="204">
        <f t="shared" si="12"/>
        <v>635.80499999999995</v>
      </c>
      <c r="AD47" s="204">
        <f t="shared" si="12"/>
        <v>257.32299999999998</v>
      </c>
      <c r="AE47" s="204">
        <f t="shared" si="12"/>
        <v>811.93499999999995</v>
      </c>
      <c r="AF47" s="204">
        <f t="shared" si="12"/>
        <v>853.94399999999996</v>
      </c>
      <c r="AG47" s="204">
        <f t="shared" si="12"/>
        <v>766.59</v>
      </c>
      <c r="AH47" s="204">
        <f t="shared" si="12"/>
        <v>641.15199999999993</v>
      </c>
      <c r="AI47" s="204">
        <f t="shared" si="12"/>
        <v>667.3</v>
      </c>
      <c r="AJ47" s="204">
        <f t="shared" si="12"/>
        <v>709.22600000000011</v>
      </c>
      <c r="AK47" s="204">
        <f t="shared" si="12"/>
        <v>0</v>
      </c>
      <c r="AL47" s="204">
        <f t="shared" si="12"/>
        <v>0</v>
      </c>
      <c r="AM47" s="204">
        <f t="shared" si="12"/>
        <v>2881.63</v>
      </c>
      <c r="AN47" s="204">
        <f t="shared" si="12"/>
        <v>2461.645</v>
      </c>
      <c r="AO47" s="204" t="s">
        <v>589</v>
      </c>
    </row>
    <row r="48" spans="1:41" s="214" customFormat="1" ht="78.75">
      <c r="A48" s="165" t="s">
        <v>518</v>
      </c>
      <c r="B48" s="166" t="s">
        <v>666</v>
      </c>
      <c r="C48" s="167" t="s">
        <v>700</v>
      </c>
      <c r="D48" s="167" t="s">
        <v>589</v>
      </c>
      <c r="E48" s="167" t="s">
        <v>589</v>
      </c>
      <c r="F48" s="167" t="s">
        <v>589</v>
      </c>
      <c r="G48" s="167" t="s">
        <v>589</v>
      </c>
      <c r="H48" s="167" t="s">
        <v>589</v>
      </c>
      <c r="I48" s="167" t="s">
        <v>589</v>
      </c>
      <c r="J48" s="204">
        <f t="shared" ref="J48:T48" si="13">J49+J50</f>
        <v>0</v>
      </c>
      <c r="K48" s="204">
        <f t="shared" si="13"/>
        <v>1830.8880000000001</v>
      </c>
      <c r="L48" s="204">
        <f t="shared" si="13"/>
        <v>116.97799999999999</v>
      </c>
      <c r="M48" s="204">
        <f t="shared" si="13"/>
        <v>1337.91</v>
      </c>
      <c r="N48" s="204">
        <f t="shared" si="13"/>
        <v>376</v>
      </c>
      <c r="O48" s="204">
        <f t="shared" si="13"/>
        <v>0</v>
      </c>
      <c r="P48" s="204">
        <f t="shared" si="13"/>
        <v>1830.8880000000001</v>
      </c>
      <c r="Q48" s="204">
        <f t="shared" si="13"/>
        <v>116.97799999999999</v>
      </c>
      <c r="R48" s="204">
        <f t="shared" si="13"/>
        <v>1337.91</v>
      </c>
      <c r="S48" s="204">
        <f t="shared" si="13"/>
        <v>376</v>
      </c>
      <c r="T48" s="204">
        <f t="shared" si="13"/>
        <v>0</v>
      </c>
      <c r="U48" s="167" t="s">
        <v>589</v>
      </c>
      <c r="V48" s="204">
        <f>V49+V50</f>
        <v>252</v>
      </c>
      <c r="W48" s="167" t="s">
        <v>589</v>
      </c>
      <c r="X48" s="204">
        <f>X49+X50</f>
        <v>170.5</v>
      </c>
      <c r="Y48" s="167" t="s">
        <v>589</v>
      </c>
      <c r="Z48" s="204">
        <f t="shared" ref="Z48:AN48" si="14">Z49+Z50</f>
        <v>0</v>
      </c>
      <c r="AA48" s="204">
        <f t="shared" si="14"/>
        <v>4.4459999999999997</v>
      </c>
      <c r="AB48" s="204">
        <f t="shared" si="14"/>
        <v>242.78401600000001</v>
      </c>
      <c r="AC48" s="204">
        <f t="shared" si="14"/>
        <v>297.89999999999998</v>
      </c>
      <c r="AD48" s="204">
        <f t="shared" si="14"/>
        <v>84.02</v>
      </c>
      <c r="AE48" s="204">
        <f t="shared" si="14"/>
        <v>416.26</v>
      </c>
      <c r="AF48" s="204">
        <f t="shared" si="14"/>
        <v>12.622</v>
      </c>
      <c r="AG48" s="204">
        <f t="shared" si="14"/>
        <v>319.75</v>
      </c>
      <c r="AH48" s="204">
        <f t="shared" si="14"/>
        <v>82.9</v>
      </c>
      <c r="AI48" s="204">
        <f t="shared" si="14"/>
        <v>335.55</v>
      </c>
      <c r="AJ48" s="204">
        <f t="shared" si="14"/>
        <v>132.30000000000001</v>
      </c>
      <c r="AK48" s="204">
        <f t="shared" si="14"/>
        <v>0</v>
      </c>
      <c r="AL48" s="204">
        <f t="shared" si="14"/>
        <v>0</v>
      </c>
      <c r="AM48" s="204">
        <f t="shared" si="14"/>
        <v>1369.46</v>
      </c>
      <c r="AN48" s="204">
        <f t="shared" si="14"/>
        <v>311.84199999999998</v>
      </c>
      <c r="AO48" s="167" t="s">
        <v>589</v>
      </c>
    </row>
    <row r="49" spans="1:44" s="214" customFormat="1" ht="31.5">
      <c r="A49" s="165" t="s">
        <v>560</v>
      </c>
      <c r="B49" s="226" t="s">
        <v>667</v>
      </c>
      <c r="C49" s="204" t="s">
        <v>700</v>
      </c>
      <c r="D49" s="204" t="s">
        <v>589</v>
      </c>
      <c r="E49" s="204" t="s">
        <v>589</v>
      </c>
      <c r="F49" s="204" t="s">
        <v>589</v>
      </c>
      <c r="G49" s="204" t="s">
        <v>589</v>
      </c>
      <c r="H49" s="204" t="s">
        <v>589</v>
      </c>
      <c r="I49" s="204" t="s">
        <v>589</v>
      </c>
      <c r="J49" s="204">
        <v>0</v>
      </c>
      <c r="K49" s="204">
        <v>0</v>
      </c>
      <c r="L49" s="204">
        <v>0</v>
      </c>
      <c r="M49" s="204">
        <v>0</v>
      </c>
      <c r="N49" s="204">
        <v>0</v>
      </c>
      <c r="O49" s="204">
        <v>0</v>
      </c>
      <c r="P49" s="204">
        <v>0</v>
      </c>
      <c r="Q49" s="204">
        <v>0</v>
      </c>
      <c r="R49" s="204">
        <v>0</v>
      </c>
      <c r="S49" s="204">
        <v>0</v>
      </c>
      <c r="T49" s="204">
        <v>0</v>
      </c>
      <c r="U49" s="204" t="s">
        <v>589</v>
      </c>
      <c r="V49" s="204">
        <v>0</v>
      </c>
      <c r="W49" s="204" t="s">
        <v>589</v>
      </c>
      <c r="X49" s="204">
        <v>0</v>
      </c>
      <c r="Y49" s="204" t="s">
        <v>589</v>
      </c>
      <c r="Z49" s="204">
        <v>0</v>
      </c>
      <c r="AA49" s="204">
        <v>0</v>
      </c>
      <c r="AB49" s="204">
        <v>0</v>
      </c>
      <c r="AC49" s="204">
        <v>0</v>
      </c>
      <c r="AD49" s="204">
        <v>0</v>
      </c>
      <c r="AE49" s="204">
        <v>0</v>
      </c>
      <c r="AF49" s="204">
        <v>0</v>
      </c>
      <c r="AG49" s="204">
        <v>0</v>
      </c>
      <c r="AH49" s="204">
        <v>0</v>
      </c>
      <c r="AI49" s="204">
        <v>0</v>
      </c>
      <c r="AJ49" s="204">
        <v>0</v>
      </c>
      <c r="AK49" s="204">
        <v>0</v>
      </c>
      <c r="AL49" s="204">
        <v>0</v>
      </c>
      <c r="AM49" s="204">
        <v>0</v>
      </c>
      <c r="AN49" s="204">
        <v>0</v>
      </c>
      <c r="AO49" s="204" t="s">
        <v>589</v>
      </c>
    </row>
    <row r="50" spans="1:44" ht="63">
      <c r="A50" s="194" t="s">
        <v>561</v>
      </c>
      <c r="B50" s="226" t="s">
        <v>668</v>
      </c>
      <c r="C50" s="204" t="s">
        <v>700</v>
      </c>
      <c r="D50" s="204" t="s">
        <v>589</v>
      </c>
      <c r="E50" s="204" t="s">
        <v>589</v>
      </c>
      <c r="F50" s="204" t="s">
        <v>589</v>
      </c>
      <c r="G50" s="204" t="s">
        <v>589</v>
      </c>
      <c r="H50" s="204" t="s">
        <v>589</v>
      </c>
      <c r="I50" s="204" t="s">
        <v>589</v>
      </c>
      <c r="J50" s="204">
        <f>SUM(J51:J117)</f>
        <v>0</v>
      </c>
      <c r="K50" s="264">
        <f t="shared" ref="K50:T50" si="15">SUM(K51:K117)</f>
        <v>1830.8880000000001</v>
      </c>
      <c r="L50" s="264">
        <f t="shared" si="15"/>
        <v>116.97799999999999</v>
      </c>
      <c r="M50" s="264">
        <f>SUM(M51:M117)</f>
        <v>1337.91</v>
      </c>
      <c r="N50" s="264">
        <f t="shared" si="15"/>
        <v>376</v>
      </c>
      <c r="O50" s="264">
        <f t="shared" si="15"/>
        <v>0</v>
      </c>
      <c r="P50" s="264">
        <f t="shared" si="15"/>
        <v>1830.8880000000001</v>
      </c>
      <c r="Q50" s="264">
        <f t="shared" si="15"/>
        <v>116.97799999999999</v>
      </c>
      <c r="R50" s="264">
        <f t="shared" si="15"/>
        <v>1337.91</v>
      </c>
      <c r="S50" s="264">
        <f t="shared" si="15"/>
        <v>376</v>
      </c>
      <c r="T50" s="264">
        <f t="shared" si="15"/>
        <v>0</v>
      </c>
      <c r="U50" s="204" t="s">
        <v>589</v>
      </c>
      <c r="V50" s="204">
        <f>SUM(V51:V117)</f>
        <v>252</v>
      </c>
      <c r="W50" s="204" t="s">
        <v>589</v>
      </c>
      <c r="X50" s="204">
        <f>SUM(X51:X117)</f>
        <v>170.5</v>
      </c>
      <c r="Y50" s="204" t="s">
        <v>589</v>
      </c>
      <c r="Z50" s="204">
        <f>SUM(Z51:Z117)</f>
        <v>0</v>
      </c>
      <c r="AA50" s="264">
        <f t="shared" ref="AA50:AN50" si="16">SUM(AA51:AA117)</f>
        <v>4.4459999999999997</v>
      </c>
      <c r="AB50" s="264">
        <f t="shared" si="16"/>
        <v>242.78401600000001</v>
      </c>
      <c r="AC50" s="264">
        <f t="shared" si="16"/>
        <v>297.89999999999998</v>
      </c>
      <c r="AD50" s="264">
        <f t="shared" si="16"/>
        <v>84.02</v>
      </c>
      <c r="AE50" s="264">
        <f t="shared" si="16"/>
        <v>416.26</v>
      </c>
      <c r="AF50" s="264">
        <f t="shared" si="16"/>
        <v>12.622</v>
      </c>
      <c r="AG50" s="264">
        <f t="shared" si="16"/>
        <v>319.75</v>
      </c>
      <c r="AH50" s="264">
        <f t="shared" si="16"/>
        <v>82.9</v>
      </c>
      <c r="AI50" s="264">
        <f t="shared" si="16"/>
        <v>335.55</v>
      </c>
      <c r="AJ50" s="264">
        <f t="shared" si="16"/>
        <v>132.30000000000001</v>
      </c>
      <c r="AK50" s="264">
        <f t="shared" si="16"/>
        <v>0</v>
      </c>
      <c r="AL50" s="264">
        <f t="shared" si="16"/>
        <v>0</v>
      </c>
      <c r="AM50" s="264">
        <f t="shared" si="16"/>
        <v>1369.46</v>
      </c>
      <c r="AN50" s="264">
        <f t="shared" si="16"/>
        <v>311.84199999999998</v>
      </c>
      <c r="AO50" s="204" t="s">
        <v>589</v>
      </c>
    </row>
    <row r="51" spans="1:44" s="218" customFormat="1" ht="47.25">
      <c r="A51" s="229" t="s">
        <v>561</v>
      </c>
      <c r="B51" s="227" t="s">
        <v>987</v>
      </c>
      <c r="C51" s="225" t="s">
        <v>986</v>
      </c>
      <c r="D51" s="225" t="s">
        <v>762</v>
      </c>
      <c r="E51" s="230">
        <v>2019</v>
      </c>
      <c r="F51" s="230" t="s">
        <v>589</v>
      </c>
      <c r="G51" s="225" t="s">
        <v>589</v>
      </c>
      <c r="H51" s="225" t="s">
        <v>589</v>
      </c>
      <c r="I51" s="225" t="s">
        <v>589</v>
      </c>
      <c r="J51" s="225">
        <v>0</v>
      </c>
      <c r="K51" s="293">
        <f>SUM(L51:O51)</f>
        <v>41.131999999999998</v>
      </c>
      <c r="L51" s="293">
        <v>1.1319999999999999</v>
      </c>
      <c r="M51" s="293">
        <v>40</v>
      </c>
      <c r="N51" s="293">
        <v>0</v>
      </c>
      <c r="O51" s="293">
        <v>0</v>
      </c>
      <c r="P51" s="225">
        <f>SUM(Q51:T51)</f>
        <v>41.131999999999998</v>
      </c>
      <c r="Q51" s="265">
        <v>1.1319999999999999</v>
      </c>
      <c r="R51" s="265">
        <v>40</v>
      </c>
      <c r="S51" s="265">
        <v>0</v>
      </c>
      <c r="T51" s="265">
        <v>0</v>
      </c>
      <c r="U51" s="225" t="s">
        <v>589</v>
      </c>
      <c r="V51" s="225">
        <v>40</v>
      </c>
      <c r="W51" s="225" t="s">
        <v>589</v>
      </c>
      <c r="X51" s="225">
        <v>0</v>
      </c>
      <c r="Y51" s="225" t="s">
        <v>589</v>
      </c>
      <c r="Z51" s="225">
        <v>0</v>
      </c>
      <c r="AA51" s="293">
        <v>2.246</v>
      </c>
      <c r="AB51" s="225">
        <v>62.895963999999999</v>
      </c>
      <c r="AC51" s="293">
        <v>0</v>
      </c>
      <c r="AD51" s="265">
        <v>77.286000000000001</v>
      </c>
      <c r="AE51" s="293">
        <v>0</v>
      </c>
      <c r="AF51" s="225">
        <v>12.622</v>
      </c>
      <c r="AG51" s="225">
        <v>0</v>
      </c>
      <c r="AH51" s="265">
        <v>0</v>
      </c>
      <c r="AI51" s="225">
        <v>0</v>
      </c>
      <c r="AJ51" s="265">
        <v>0</v>
      </c>
      <c r="AK51" s="225">
        <v>0</v>
      </c>
      <c r="AL51" s="265">
        <v>0</v>
      </c>
      <c r="AM51" s="225">
        <f>AC51+AE51+AG51+AI51+AK51</f>
        <v>0</v>
      </c>
      <c r="AN51" s="225">
        <f>AD51+AF51+AH51+AJ51+AL51</f>
        <v>89.908000000000001</v>
      </c>
      <c r="AO51" s="225"/>
      <c r="AP51" s="79"/>
      <c r="AQ51" s="79"/>
      <c r="AR51" s="79"/>
    </row>
    <row r="52" spans="1:44" s="257" customFormat="1" ht="47.25">
      <c r="A52" s="229" t="s">
        <v>561</v>
      </c>
      <c r="B52" s="227" t="s">
        <v>923</v>
      </c>
      <c r="C52" s="225" t="s">
        <v>921</v>
      </c>
      <c r="D52" s="225" t="s">
        <v>762</v>
      </c>
      <c r="E52" s="230">
        <v>2020</v>
      </c>
      <c r="F52" s="230" t="s">
        <v>589</v>
      </c>
      <c r="G52" s="225" t="s">
        <v>589</v>
      </c>
      <c r="H52" s="225" t="s">
        <v>589</v>
      </c>
      <c r="I52" s="225" t="s">
        <v>589</v>
      </c>
      <c r="J52" s="225">
        <v>0</v>
      </c>
      <c r="K52" s="293">
        <f>SUM(L52:O52)</f>
        <v>30</v>
      </c>
      <c r="L52" s="293">
        <v>0</v>
      </c>
      <c r="M52" s="293">
        <v>0</v>
      </c>
      <c r="N52" s="293">
        <v>30</v>
      </c>
      <c r="O52" s="293">
        <v>0</v>
      </c>
      <c r="P52" s="225">
        <f>SUM(Q52:T52)</f>
        <v>30</v>
      </c>
      <c r="Q52" s="265">
        <v>0</v>
      </c>
      <c r="R52" s="265">
        <v>0</v>
      </c>
      <c r="S52" s="265">
        <v>30</v>
      </c>
      <c r="T52" s="265">
        <v>0</v>
      </c>
      <c r="U52" s="225" t="s">
        <v>589</v>
      </c>
      <c r="V52" s="225">
        <v>30</v>
      </c>
      <c r="W52" s="225" t="s">
        <v>589</v>
      </c>
      <c r="X52" s="225">
        <v>0</v>
      </c>
      <c r="Y52" s="225" t="s">
        <v>589</v>
      </c>
      <c r="Z52" s="225">
        <v>0</v>
      </c>
      <c r="AA52" s="293">
        <v>0</v>
      </c>
      <c r="AB52" s="225">
        <v>0</v>
      </c>
      <c r="AC52" s="293">
        <v>0</v>
      </c>
      <c r="AD52" s="293">
        <v>0</v>
      </c>
      <c r="AE52" s="293">
        <v>0</v>
      </c>
      <c r="AF52" s="225">
        <v>0</v>
      </c>
      <c r="AG52" s="225">
        <v>0</v>
      </c>
      <c r="AH52" s="265">
        <v>0</v>
      </c>
      <c r="AI52" s="225">
        <v>0</v>
      </c>
      <c r="AJ52" s="265">
        <v>0</v>
      </c>
      <c r="AK52" s="293">
        <v>0</v>
      </c>
      <c r="AL52" s="293">
        <v>0</v>
      </c>
      <c r="AM52" s="225">
        <f>AC52+AE52+AG52+AI52+AK52</f>
        <v>0</v>
      </c>
      <c r="AN52" s="225">
        <f>AD52+AF52+AH52+AJ52+AL52</f>
        <v>0</v>
      </c>
      <c r="AO52" s="225"/>
      <c r="AP52" s="79"/>
      <c r="AQ52" s="79"/>
      <c r="AR52" s="79"/>
    </row>
    <row r="53" spans="1:44" s="218" customFormat="1" ht="31.5">
      <c r="A53" s="229" t="s">
        <v>561</v>
      </c>
      <c r="B53" s="231" t="s">
        <v>953</v>
      </c>
      <c r="C53" s="225" t="s">
        <v>922</v>
      </c>
      <c r="D53" s="225" t="s">
        <v>762</v>
      </c>
      <c r="E53" s="230">
        <v>2020</v>
      </c>
      <c r="F53" s="230" t="s">
        <v>589</v>
      </c>
      <c r="G53" s="225" t="s">
        <v>589</v>
      </c>
      <c r="H53" s="225" t="s">
        <v>589</v>
      </c>
      <c r="I53" s="225" t="s">
        <v>589</v>
      </c>
      <c r="J53" s="225">
        <v>0</v>
      </c>
      <c r="K53" s="293">
        <f t="shared" ref="K53:K56" si="17">SUM(L53:O53)</f>
        <v>40</v>
      </c>
      <c r="L53" s="293">
        <v>0</v>
      </c>
      <c r="M53" s="293">
        <v>0</v>
      </c>
      <c r="N53" s="293">
        <v>40</v>
      </c>
      <c r="O53" s="293">
        <v>0</v>
      </c>
      <c r="P53" s="225">
        <f t="shared" ref="P53:P56" si="18">SUM(Q53:T53)</f>
        <v>40</v>
      </c>
      <c r="Q53" s="265">
        <v>0</v>
      </c>
      <c r="R53" s="265">
        <v>0</v>
      </c>
      <c r="S53" s="265">
        <v>40</v>
      </c>
      <c r="T53" s="265">
        <v>0</v>
      </c>
      <c r="U53" s="225" t="s">
        <v>589</v>
      </c>
      <c r="V53" s="225">
        <v>40</v>
      </c>
      <c r="W53" s="225" t="s">
        <v>589</v>
      </c>
      <c r="X53" s="225">
        <v>0</v>
      </c>
      <c r="Y53" s="225" t="s">
        <v>589</v>
      </c>
      <c r="Z53" s="225">
        <v>0</v>
      </c>
      <c r="AA53" s="293">
        <v>0</v>
      </c>
      <c r="AB53" s="225">
        <v>0</v>
      </c>
      <c r="AC53" s="293">
        <v>0</v>
      </c>
      <c r="AD53" s="293">
        <v>0</v>
      </c>
      <c r="AE53" s="293">
        <v>0</v>
      </c>
      <c r="AF53" s="293">
        <v>0</v>
      </c>
      <c r="AG53" s="225">
        <v>0</v>
      </c>
      <c r="AH53" s="265">
        <v>0</v>
      </c>
      <c r="AI53" s="225">
        <v>0</v>
      </c>
      <c r="AJ53" s="265">
        <v>0</v>
      </c>
      <c r="AK53" s="293">
        <v>0</v>
      </c>
      <c r="AL53" s="293">
        <v>0</v>
      </c>
      <c r="AM53" s="225">
        <f t="shared" ref="AM53:AM82" si="19">AC53+AE53+AG53+AI53+AK53</f>
        <v>0</v>
      </c>
      <c r="AN53" s="225">
        <f t="shared" ref="AN53:AN82" si="20">AD53+AF53+AH53+AJ53+AL53</f>
        <v>0</v>
      </c>
      <c r="AO53" s="225"/>
      <c r="AP53" s="79"/>
      <c r="AQ53" s="79"/>
      <c r="AR53" s="79"/>
    </row>
    <row r="54" spans="1:44" s="218" customFormat="1" ht="63">
      <c r="A54" s="229" t="s">
        <v>561</v>
      </c>
      <c r="B54" s="231" t="s">
        <v>1008</v>
      </c>
      <c r="C54" s="225" t="s">
        <v>924</v>
      </c>
      <c r="D54" s="225" t="s">
        <v>762</v>
      </c>
      <c r="E54" s="230">
        <v>2022</v>
      </c>
      <c r="F54" s="230" t="s">
        <v>589</v>
      </c>
      <c r="G54" s="225" t="s">
        <v>589</v>
      </c>
      <c r="H54" s="225" t="s">
        <v>589</v>
      </c>
      <c r="I54" s="225" t="s">
        <v>589</v>
      </c>
      <c r="J54" s="225">
        <v>0</v>
      </c>
      <c r="K54" s="293">
        <f t="shared" si="17"/>
        <v>178.8</v>
      </c>
      <c r="L54" s="293">
        <v>16.899999999999999</v>
      </c>
      <c r="M54" s="293">
        <v>161.9</v>
      </c>
      <c r="N54" s="293">
        <v>0</v>
      </c>
      <c r="O54" s="293">
        <v>0</v>
      </c>
      <c r="P54" s="225">
        <f t="shared" si="18"/>
        <v>178.8</v>
      </c>
      <c r="Q54" s="265">
        <v>16.899999999999999</v>
      </c>
      <c r="R54" s="265">
        <v>161.9</v>
      </c>
      <c r="S54" s="265">
        <v>0</v>
      </c>
      <c r="T54" s="265">
        <v>0</v>
      </c>
      <c r="U54" s="225" t="s">
        <v>589</v>
      </c>
      <c r="V54" s="225">
        <v>0</v>
      </c>
      <c r="W54" s="225" t="s">
        <v>589</v>
      </c>
      <c r="X54" s="225">
        <v>0</v>
      </c>
      <c r="Y54" s="225" t="s">
        <v>589</v>
      </c>
      <c r="Z54" s="225">
        <v>0</v>
      </c>
      <c r="AA54" s="293">
        <v>0</v>
      </c>
      <c r="AB54" s="225">
        <v>0</v>
      </c>
      <c r="AC54" s="293">
        <v>0</v>
      </c>
      <c r="AD54" s="293">
        <v>0</v>
      </c>
      <c r="AE54" s="293">
        <v>16.899999999999999</v>
      </c>
      <c r="AF54" s="293">
        <v>0</v>
      </c>
      <c r="AG54" s="225">
        <v>80.95</v>
      </c>
      <c r="AH54" s="265">
        <v>0</v>
      </c>
      <c r="AI54" s="225">
        <v>80.95</v>
      </c>
      <c r="AJ54" s="265">
        <v>16.899999999999999</v>
      </c>
      <c r="AK54" s="293">
        <v>0</v>
      </c>
      <c r="AL54" s="293">
        <v>0</v>
      </c>
      <c r="AM54" s="225">
        <f t="shared" si="19"/>
        <v>178.8</v>
      </c>
      <c r="AN54" s="225">
        <f t="shared" si="20"/>
        <v>16.899999999999999</v>
      </c>
      <c r="AO54" s="225"/>
      <c r="AP54" s="79"/>
      <c r="AQ54" s="79"/>
      <c r="AR54" s="79"/>
    </row>
    <row r="55" spans="1:44" s="218" customFormat="1" ht="47.25">
      <c r="A55" s="229" t="s">
        <v>561</v>
      </c>
      <c r="B55" s="231" t="s">
        <v>1009</v>
      </c>
      <c r="C55" s="225" t="s">
        <v>925</v>
      </c>
      <c r="D55" s="225" t="s">
        <v>762</v>
      </c>
      <c r="E55" s="230">
        <v>2021</v>
      </c>
      <c r="F55" s="230" t="s">
        <v>589</v>
      </c>
      <c r="G55" s="225" t="s">
        <v>589</v>
      </c>
      <c r="H55" s="225" t="s">
        <v>589</v>
      </c>
      <c r="I55" s="225" t="s">
        <v>589</v>
      </c>
      <c r="J55" s="225">
        <v>0</v>
      </c>
      <c r="K55" s="293">
        <f t="shared" si="17"/>
        <v>100.4</v>
      </c>
      <c r="L55" s="293">
        <v>9</v>
      </c>
      <c r="M55" s="293">
        <v>91.4</v>
      </c>
      <c r="N55" s="293">
        <v>0</v>
      </c>
      <c r="O55" s="293">
        <v>0</v>
      </c>
      <c r="P55" s="225">
        <f t="shared" si="18"/>
        <v>100.4</v>
      </c>
      <c r="Q55" s="265">
        <v>9</v>
      </c>
      <c r="R55" s="265">
        <v>91.4</v>
      </c>
      <c r="S55" s="265">
        <v>0</v>
      </c>
      <c r="T55" s="265">
        <v>0</v>
      </c>
      <c r="U55" s="225" t="s">
        <v>589</v>
      </c>
      <c r="V55" s="225">
        <v>0</v>
      </c>
      <c r="W55" s="225" t="s">
        <v>589</v>
      </c>
      <c r="X55" s="225">
        <v>0</v>
      </c>
      <c r="Y55" s="225" t="s">
        <v>589</v>
      </c>
      <c r="Z55" s="225">
        <v>0</v>
      </c>
      <c r="AA55" s="293">
        <v>0</v>
      </c>
      <c r="AB55" s="225">
        <v>0</v>
      </c>
      <c r="AC55" s="293">
        <v>9</v>
      </c>
      <c r="AD55" s="293">
        <v>0</v>
      </c>
      <c r="AE55" s="293">
        <v>50</v>
      </c>
      <c r="AF55" s="293">
        <v>0</v>
      </c>
      <c r="AG55" s="225">
        <v>41.4</v>
      </c>
      <c r="AH55" s="265">
        <v>2</v>
      </c>
      <c r="AI55" s="225">
        <v>0</v>
      </c>
      <c r="AJ55" s="265">
        <v>44.4</v>
      </c>
      <c r="AK55" s="293">
        <v>0</v>
      </c>
      <c r="AL55" s="293">
        <v>0</v>
      </c>
      <c r="AM55" s="225">
        <f t="shared" si="19"/>
        <v>100.4</v>
      </c>
      <c r="AN55" s="225">
        <f t="shared" si="20"/>
        <v>46.4</v>
      </c>
      <c r="AO55" s="225"/>
      <c r="AP55" s="79"/>
      <c r="AQ55" s="79"/>
      <c r="AR55" s="79"/>
    </row>
    <row r="56" spans="1:44" s="218" customFormat="1" ht="31.5">
      <c r="A56" s="229" t="s">
        <v>561</v>
      </c>
      <c r="B56" s="231" t="s">
        <v>1010</v>
      </c>
      <c r="C56" s="225" t="s">
        <v>926</v>
      </c>
      <c r="D56" s="225" t="s">
        <v>762</v>
      </c>
      <c r="E56" s="230">
        <v>2021</v>
      </c>
      <c r="F56" s="230" t="s">
        <v>589</v>
      </c>
      <c r="G56" s="225" t="s">
        <v>589</v>
      </c>
      <c r="H56" s="225" t="s">
        <v>589</v>
      </c>
      <c r="I56" s="225" t="s">
        <v>589</v>
      </c>
      <c r="J56" s="225">
        <v>0</v>
      </c>
      <c r="K56" s="293">
        <f t="shared" si="17"/>
        <v>105.36</v>
      </c>
      <c r="L56" s="293">
        <v>9.5</v>
      </c>
      <c r="M56" s="293">
        <v>95.86</v>
      </c>
      <c r="N56" s="293">
        <v>0</v>
      </c>
      <c r="O56" s="293">
        <v>0</v>
      </c>
      <c r="P56" s="225">
        <f t="shared" si="18"/>
        <v>105.36</v>
      </c>
      <c r="Q56" s="265">
        <v>9.5</v>
      </c>
      <c r="R56" s="265">
        <v>95.86</v>
      </c>
      <c r="S56" s="265">
        <v>0</v>
      </c>
      <c r="T56" s="265">
        <v>0</v>
      </c>
      <c r="U56" s="225" t="s">
        <v>589</v>
      </c>
      <c r="V56" s="225">
        <v>0</v>
      </c>
      <c r="W56" s="225" t="s">
        <v>589</v>
      </c>
      <c r="X56" s="225">
        <v>0</v>
      </c>
      <c r="Y56" s="225" t="s">
        <v>589</v>
      </c>
      <c r="Z56" s="225">
        <v>0</v>
      </c>
      <c r="AA56" s="293">
        <v>0</v>
      </c>
      <c r="AB56" s="225">
        <v>0</v>
      </c>
      <c r="AC56" s="293">
        <v>9.5</v>
      </c>
      <c r="AD56" s="293">
        <v>0</v>
      </c>
      <c r="AE56" s="293">
        <v>95.86</v>
      </c>
      <c r="AF56" s="293">
        <v>0</v>
      </c>
      <c r="AG56" s="225">
        <v>0</v>
      </c>
      <c r="AH56" s="265">
        <v>0</v>
      </c>
      <c r="AI56" s="225">
        <v>0</v>
      </c>
      <c r="AJ56" s="265">
        <v>0</v>
      </c>
      <c r="AK56" s="293">
        <v>0</v>
      </c>
      <c r="AL56" s="293">
        <v>0</v>
      </c>
      <c r="AM56" s="225">
        <f t="shared" si="19"/>
        <v>105.36</v>
      </c>
      <c r="AN56" s="225">
        <f t="shared" si="20"/>
        <v>0</v>
      </c>
      <c r="AO56" s="225"/>
      <c r="AP56" s="79"/>
      <c r="AQ56" s="79"/>
      <c r="AR56" s="79"/>
    </row>
    <row r="57" spans="1:44" s="218" customFormat="1" ht="31.5">
      <c r="A57" s="229" t="s">
        <v>561</v>
      </c>
      <c r="B57" s="256" t="s">
        <v>954</v>
      </c>
      <c r="C57" s="225" t="s">
        <v>927</v>
      </c>
      <c r="D57" s="225" t="s">
        <v>762</v>
      </c>
      <c r="E57" s="230">
        <v>2020</v>
      </c>
      <c r="F57" s="230" t="s">
        <v>589</v>
      </c>
      <c r="G57" s="225" t="s">
        <v>589</v>
      </c>
      <c r="H57" s="225" t="s">
        <v>589</v>
      </c>
      <c r="I57" s="225" t="s">
        <v>589</v>
      </c>
      <c r="J57" s="225">
        <v>0</v>
      </c>
      <c r="K57" s="293">
        <f>SUM(L57:O57)</f>
        <v>2</v>
      </c>
      <c r="L57" s="293">
        <v>0</v>
      </c>
      <c r="M57" s="293">
        <v>0</v>
      </c>
      <c r="N57" s="293">
        <v>2</v>
      </c>
      <c r="O57" s="293">
        <v>0</v>
      </c>
      <c r="P57" s="225">
        <f>SUM(Q57:T57)</f>
        <v>2</v>
      </c>
      <c r="Q57" s="265">
        <v>0</v>
      </c>
      <c r="R57" s="265">
        <v>0</v>
      </c>
      <c r="S57" s="265">
        <v>2</v>
      </c>
      <c r="T57" s="265">
        <v>0</v>
      </c>
      <c r="U57" s="225" t="s">
        <v>589</v>
      </c>
      <c r="V57" s="225">
        <v>2</v>
      </c>
      <c r="W57" s="225" t="s">
        <v>589</v>
      </c>
      <c r="X57" s="225">
        <v>0</v>
      </c>
      <c r="Y57" s="225" t="s">
        <v>589</v>
      </c>
      <c r="Z57" s="225">
        <v>0</v>
      </c>
      <c r="AA57" s="293">
        <v>0</v>
      </c>
      <c r="AB57" s="225">
        <v>0</v>
      </c>
      <c r="AC57" s="293">
        <v>0</v>
      </c>
      <c r="AD57" s="293">
        <v>0</v>
      </c>
      <c r="AE57" s="293">
        <v>0</v>
      </c>
      <c r="AF57" s="293">
        <v>0</v>
      </c>
      <c r="AG57" s="225">
        <v>0</v>
      </c>
      <c r="AH57" s="265">
        <v>0</v>
      </c>
      <c r="AI57" s="225">
        <v>0</v>
      </c>
      <c r="AJ57" s="265">
        <v>0</v>
      </c>
      <c r="AK57" s="293">
        <v>0</v>
      </c>
      <c r="AL57" s="293">
        <v>0</v>
      </c>
      <c r="AM57" s="225">
        <f t="shared" si="19"/>
        <v>0</v>
      </c>
      <c r="AN57" s="225">
        <f t="shared" si="20"/>
        <v>0</v>
      </c>
      <c r="AO57" s="225"/>
      <c r="AP57" s="79"/>
      <c r="AQ57" s="79"/>
      <c r="AR57" s="79"/>
    </row>
    <row r="58" spans="1:44" s="218" customFormat="1" ht="31.5">
      <c r="A58" s="229" t="s">
        <v>561</v>
      </c>
      <c r="B58" s="256" t="s">
        <v>955</v>
      </c>
      <c r="C58" s="225" t="s">
        <v>928</v>
      </c>
      <c r="D58" s="225" t="s">
        <v>762</v>
      </c>
      <c r="E58" s="230">
        <v>2020</v>
      </c>
      <c r="F58" s="230" t="s">
        <v>589</v>
      </c>
      <c r="G58" s="225" t="s">
        <v>589</v>
      </c>
      <c r="H58" s="225" t="s">
        <v>589</v>
      </c>
      <c r="I58" s="225" t="s">
        <v>589</v>
      </c>
      <c r="J58" s="225">
        <v>0</v>
      </c>
      <c r="K58" s="293">
        <f>SUM(L58:O58)</f>
        <v>9</v>
      </c>
      <c r="L58" s="293">
        <v>0</v>
      </c>
      <c r="M58" s="293">
        <v>0</v>
      </c>
      <c r="N58" s="293">
        <v>9</v>
      </c>
      <c r="O58" s="293">
        <v>0</v>
      </c>
      <c r="P58" s="225">
        <f>SUM(Q58:T58)</f>
        <v>9</v>
      </c>
      <c r="Q58" s="265">
        <v>0</v>
      </c>
      <c r="R58" s="265">
        <v>0</v>
      </c>
      <c r="S58" s="265">
        <v>9</v>
      </c>
      <c r="T58" s="265">
        <v>0</v>
      </c>
      <c r="U58" s="225" t="s">
        <v>589</v>
      </c>
      <c r="V58" s="225">
        <v>9</v>
      </c>
      <c r="W58" s="225" t="s">
        <v>589</v>
      </c>
      <c r="X58" s="225">
        <v>0</v>
      </c>
      <c r="Y58" s="225" t="s">
        <v>589</v>
      </c>
      <c r="Z58" s="225">
        <v>0</v>
      </c>
      <c r="AA58" s="293">
        <v>0</v>
      </c>
      <c r="AB58" s="225">
        <v>0</v>
      </c>
      <c r="AC58" s="293">
        <v>0</v>
      </c>
      <c r="AD58" s="293">
        <v>0</v>
      </c>
      <c r="AE58" s="293">
        <v>0</v>
      </c>
      <c r="AF58" s="293">
        <v>0</v>
      </c>
      <c r="AG58" s="225">
        <v>0</v>
      </c>
      <c r="AH58" s="265">
        <v>0</v>
      </c>
      <c r="AI58" s="225">
        <v>0</v>
      </c>
      <c r="AJ58" s="265">
        <v>0</v>
      </c>
      <c r="AK58" s="293">
        <v>0</v>
      </c>
      <c r="AL58" s="293">
        <v>0</v>
      </c>
      <c r="AM58" s="225">
        <f t="shared" si="19"/>
        <v>0</v>
      </c>
      <c r="AN58" s="225">
        <f t="shared" si="20"/>
        <v>0</v>
      </c>
      <c r="AO58" s="225"/>
      <c r="AP58" s="79"/>
      <c r="AQ58" s="79"/>
      <c r="AR58" s="79"/>
    </row>
    <row r="59" spans="1:44" s="218" customFormat="1" ht="31.5">
      <c r="A59" s="229" t="s">
        <v>561</v>
      </c>
      <c r="B59" s="256" t="s">
        <v>957</v>
      </c>
      <c r="C59" s="225" t="s">
        <v>929</v>
      </c>
      <c r="D59" s="225" t="s">
        <v>762</v>
      </c>
      <c r="E59" s="230">
        <v>2020</v>
      </c>
      <c r="F59" s="230" t="s">
        <v>589</v>
      </c>
      <c r="G59" s="225" t="s">
        <v>589</v>
      </c>
      <c r="H59" s="225" t="s">
        <v>589</v>
      </c>
      <c r="I59" s="225" t="s">
        <v>589</v>
      </c>
      <c r="J59" s="225">
        <v>0</v>
      </c>
      <c r="K59" s="293">
        <f t="shared" ref="K59:K117" si="21">SUM(L59:O59)</f>
        <v>5.5</v>
      </c>
      <c r="L59" s="293">
        <v>0</v>
      </c>
      <c r="M59" s="293">
        <v>0</v>
      </c>
      <c r="N59" s="293">
        <v>5.5</v>
      </c>
      <c r="O59" s="293">
        <v>0</v>
      </c>
      <c r="P59" s="225">
        <f t="shared" ref="P59:P117" si="22">SUM(Q59:T59)</f>
        <v>5.5</v>
      </c>
      <c r="Q59" s="265">
        <v>0</v>
      </c>
      <c r="R59" s="265">
        <v>0</v>
      </c>
      <c r="S59" s="265">
        <v>5.5</v>
      </c>
      <c r="T59" s="265">
        <v>0</v>
      </c>
      <c r="U59" s="225" t="s">
        <v>589</v>
      </c>
      <c r="V59" s="225">
        <v>5.5</v>
      </c>
      <c r="W59" s="225" t="s">
        <v>589</v>
      </c>
      <c r="X59" s="225">
        <v>0</v>
      </c>
      <c r="Y59" s="225" t="s">
        <v>589</v>
      </c>
      <c r="Z59" s="225">
        <v>0</v>
      </c>
      <c r="AA59" s="293">
        <v>0</v>
      </c>
      <c r="AB59" s="225">
        <v>0</v>
      </c>
      <c r="AC59" s="293">
        <v>0</v>
      </c>
      <c r="AD59" s="293">
        <v>0</v>
      </c>
      <c r="AE59" s="293">
        <v>0</v>
      </c>
      <c r="AF59" s="293">
        <v>0</v>
      </c>
      <c r="AG59" s="225">
        <v>0</v>
      </c>
      <c r="AH59" s="265">
        <v>0</v>
      </c>
      <c r="AI59" s="225">
        <v>0</v>
      </c>
      <c r="AJ59" s="265">
        <v>0</v>
      </c>
      <c r="AK59" s="293">
        <v>0</v>
      </c>
      <c r="AL59" s="293">
        <v>0</v>
      </c>
      <c r="AM59" s="225">
        <f t="shared" si="19"/>
        <v>0</v>
      </c>
      <c r="AN59" s="225">
        <f t="shared" si="20"/>
        <v>0</v>
      </c>
      <c r="AO59" s="225"/>
      <c r="AP59" s="79"/>
      <c r="AQ59" s="79"/>
      <c r="AR59" s="79"/>
    </row>
    <row r="60" spans="1:44" s="218" customFormat="1" ht="31.5">
      <c r="A60" s="229" t="s">
        <v>561</v>
      </c>
      <c r="B60" s="227" t="s">
        <v>958</v>
      </c>
      <c r="C60" s="225" t="s">
        <v>930</v>
      </c>
      <c r="D60" s="225" t="s">
        <v>762</v>
      </c>
      <c r="E60" s="230">
        <v>2020</v>
      </c>
      <c r="F60" s="230" t="s">
        <v>589</v>
      </c>
      <c r="G60" s="225" t="s">
        <v>589</v>
      </c>
      <c r="H60" s="225" t="s">
        <v>589</v>
      </c>
      <c r="I60" s="225" t="s">
        <v>589</v>
      </c>
      <c r="J60" s="225">
        <v>0</v>
      </c>
      <c r="K60" s="293">
        <f t="shared" si="21"/>
        <v>5.5</v>
      </c>
      <c r="L60" s="293">
        <v>0</v>
      </c>
      <c r="M60" s="293">
        <v>0</v>
      </c>
      <c r="N60" s="293">
        <v>5.5</v>
      </c>
      <c r="O60" s="293">
        <v>0</v>
      </c>
      <c r="P60" s="225">
        <f t="shared" si="22"/>
        <v>5.5</v>
      </c>
      <c r="Q60" s="265">
        <v>0</v>
      </c>
      <c r="R60" s="265">
        <v>0</v>
      </c>
      <c r="S60" s="265">
        <v>5.5</v>
      </c>
      <c r="T60" s="265">
        <v>0</v>
      </c>
      <c r="U60" s="225" t="s">
        <v>589</v>
      </c>
      <c r="V60" s="225">
        <v>5.5</v>
      </c>
      <c r="W60" s="225" t="s">
        <v>589</v>
      </c>
      <c r="X60" s="225">
        <v>0</v>
      </c>
      <c r="Y60" s="225" t="s">
        <v>589</v>
      </c>
      <c r="Z60" s="225">
        <v>0</v>
      </c>
      <c r="AA60" s="293">
        <v>0</v>
      </c>
      <c r="AB60" s="225">
        <v>0</v>
      </c>
      <c r="AC60" s="293">
        <v>0</v>
      </c>
      <c r="AD60" s="293">
        <v>0</v>
      </c>
      <c r="AE60" s="293">
        <v>0</v>
      </c>
      <c r="AF60" s="293">
        <v>0</v>
      </c>
      <c r="AG60" s="225">
        <v>0</v>
      </c>
      <c r="AH60" s="265">
        <v>0</v>
      </c>
      <c r="AI60" s="225">
        <v>0</v>
      </c>
      <c r="AJ60" s="265">
        <v>0</v>
      </c>
      <c r="AK60" s="293">
        <v>0</v>
      </c>
      <c r="AL60" s="293">
        <v>0</v>
      </c>
      <c r="AM60" s="225">
        <f t="shared" si="19"/>
        <v>0</v>
      </c>
      <c r="AN60" s="225">
        <f t="shared" si="20"/>
        <v>0</v>
      </c>
      <c r="AO60" s="225"/>
      <c r="AP60" s="79"/>
      <c r="AQ60" s="79"/>
      <c r="AR60" s="79"/>
    </row>
    <row r="61" spans="1:44" s="218" customFormat="1" ht="31.5">
      <c r="A61" s="229" t="s">
        <v>561</v>
      </c>
      <c r="B61" s="231" t="s">
        <v>959</v>
      </c>
      <c r="C61" s="225" t="s">
        <v>931</v>
      </c>
      <c r="D61" s="225" t="s">
        <v>762</v>
      </c>
      <c r="E61" s="230">
        <v>2019</v>
      </c>
      <c r="F61" s="230" t="s">
        <v>589</v>
      </c>
      <c r="G61" s="225" t="s">
        <v>589</v>
      </c>
      <c r="H61" s="225" t="s">
        <v>589</v>
      </c>
      <c r="I61" s="225" t="s">
        <v>589</v>
      </c>
      <c r="J61" s="225">
        <v>0</v>
      </c>
      <c r="K61" s="293">
        <f t="shared" si="21"/>
        <v>44</v>
      </c>
      <c r="L61" s="293">
        <v>4</v>
      </c>
      <c r="M61" s="293">
        <v>40</v>
      </c>
      <c r="N61" s="293">
        <v>0</v>
      </c>
      <c r="O61" s="293">
        <v>0</v>
      </c>
      <c r="P61" s="225">
        <f t="shared" si="22"/>
        <v>44</v>
      </c>
      <c r="Q61" s="265">
        <v>4</v>
      </c>
      <c r="R61" s="265">
        <v>40</v>
      </c>
      <c r="S61" s="265">
        <v>0</v>
      </c>
      <c r="T61" s="265">
        <v>0</v>
      </c>
      <c r="U61" s="225" t="s">
        <v>589</v>
      </c>
      <c r="V61" s="225">
        <v>40</v>
      </c>
      <c r="W61" s="225" t="s">
        <v>589</v>
      </c>
      <c r="X61" s="225">
        <v>0</v>
      </c>
      <c r="Y61" s="225" t="s">
        <v>589</v>
      </c>
      <c r="Z61" s="225">
        <v>0</v>
      </c>
      <c r="AA61" s="293">
        <v>0</v>
      </c>
      <c r="AB61" s="225">
        <v>0</v>
      </c>
      <c r="AC61" s="293">
        <v>40</v>
      </c>
      <c r="AD61" s="293">
        <v>0</v>
      </c>
      <c r="AE61" s="293">
        <v>0</v>
      </c>
      <c r="AF61" s="293">
        <v>0</v>
      </c>
      <c r="AG61" s="225">
        <v>0</v>
      </c>
      <c r="AH61" s="265">
        <v>0</v>
      </c>
      <c r="AI61" s="225">
        <v>0</v>
      </c>
      <c r="AJ61" s="265">
        <v>5</v>
      </c>
      <c r="AK61" s="293">
        <v>0</v>
      </c>
      <c r="AL61" s="293">
        <v>0</v>
      </c>
      <c r="AM61" s="225">
        <f t="shared" si="19"/>
        <v>40</v>
      </c>
      <c r="AN61" s="225">
        <f t="shared" si="20"/>
        <v>5</v>
      </c>
      <c r="AO61" s="225"/>
      <c r="AP61" s="79"/>
      <c r="AQ61" s="79"/>
      <c r="AR61" s="79"/>
    </row>
    <row r="62" spans="1:44" s="218" customFormat="1" ht="31.5">
      <c r="A62" s="229" t="s">
        <v>561</v>
      </c>
      <c r="B62" s="231" t="s">
        <v>960</v>
      </c>
      <c r="C62" s="225" t="s">
        <v>932</v>
      </c>
      <c r="D62" s="225" t="s">
        <v>762</v>
      </c>
      <c r="E62" s="230">
        <v>2019</v>
      </c>
      <c r="F62" s="230" t="s">
        <v>589</v>
      </c>
      <c r="G62" s="225" t="s">
        <v>589</v>
      </c>
      <c r="H62" s="225" t="s">
        <v>589</v>
      </c>
      <c r="I62" s="225" t="s">
        <v>589</v>
      </c>
      <c r="J62" s="225">
        <v>0</v>
      </c>
      <c r="K62" s="293">
        <f t="shared" si="21"/>
        <v>44</v>
      </c>
      <c r="L62" s="293">
        <v>4</v>
      </c>
      <c r="M62" s="293">
        <v>40</v>
      </c>
      <c r="N62" s="293">
        <v>0</v>
      </c>
      <c r="O62" s="293">
        <v>0</v>
      </c>
      <c r="P62" s="225">
        <f t="shared" si="22"/>
        <v>44</v>
      </c>
      <c r="Q62" s="265">
        <v>4</v>
      </c>
      <c r="R62" s="265">
        <v>40</v>
      </c>
      <c r="S62" s="265">
        <v>0</v>
      </c>
      <c r="T62" s="265">
        <v>0</v>
      </c>
      <c r="U62" s="225" t="s">
        <v>589</v>
      </c>
      <c r="V62" s="225">
        <v>40</v>
      </c>
      <c r="W62" s="225" t="s">
        <v>589</v>
      </c>
      <c r="X62" s="225">
        <v>0</v>
      </c>
      <c r="Y62" s="225" t="s">
        <v>589</v>
      </c>
      <c r="Z62" s="225">
        <v>0</v>
      </c>
      <c r="AA62" s="293">
        <v>0</v>
      </c>
      <c r="AB62" s="225">
        <v>0</v>
      </c>
      <c r="AC62" s="293">
        <v>40</v>
      </c>
      <c r="AD62" s="293">
        <v>0</v>
      </c>
      <c r="AE62" s="293">
        <v>0</v>
      </c>
      <c r="AF62" s="293">
        <v>0</v>
      </c>
      <c r="AG62" s="225">
        <v>0</v>
      </c>
      <c r="AH62" s="265">
        <v>0</v>
      </c>
      <c r="AI62" s="225">
        <v>0</v>
      </c>
      <c r="AJ62" s="265">
        <v>5</v>
      </c>
      <c r="AK62" s="293">
        <v>0</v>
      </c>
      <c r="AL62" s="293">
        <v>0</v>
      </c>
      <c r="AM62" s="225">
        <f t="shared" si="19"/>
        <v>40</v>
      </c>
      <c r="AN62" s="225">
        <f t="shared" si="20"/>
        <v>5</v>
      </c>
      <c r="AO62" s="225"/>
      <c r="AP62" s="79"/>
      <c r="AQ62" s="79"/>
      <c r="AR62" s="79"/>
    </row>
    <row r="63" spans="1:44" s="218" customFormat="1" ht="31.5">
      <c r="A63" s="229" t="s">
        <v>561</v>
      </c>
      <c r="B63" s="231" t="s">
        <v>961</v>
      </c>
      <c r="C63" s="225" t="s">
        <v>933</v>
      </c>
      <c r="D63" s="225" t="s">
        <v>762</v>
      </c>
      <c r="E63" s="230">
        <v>2020</v>
      </c>
      <c r="F63" s="230" t="s">
        <v>589</v>
      </c>
      <c r="G63" s="225" t="s">
        <v>589</v>
      </c>
      <c r="H63" s="225" t="s">
        <v>589</v>
      </c>
      <c r="I63" s="225" t="s">
        <v>589</v>
      </c>
      <c r="J63" s="225">
        <v>0</v>
      </c>
      <c r="K63" s="293">
        <f t="shared" si="21"/>
        <v>54</v>
      </c>
      <c r="L63" s="293">
        <v>4</v>
      </c>
      <c r="M63" s="293">
        <v>50</v>
      </c>
      <c r="N63" s="293">
        <v>0</v>
      </c>
      <c r="O63" s="293">
        <v>0</v>
      </c>
      <c r="P63" s="225">
        <f t="shared" si="22"/>
        <v>54</v>
      </c>
      <c r="Q63" s="265">
        <v>4</v>
      </c>
      <c r="R63" s="265">
        <v>50</v>
      </c>
      <c r="S63" s="265">
        <v>0</v>
      </c>
      <c r="T63" s="265">
        <v>0</v>
      </c>
      <c r="U63" s="225" t="s">
        <v>589</v>
      </c>
      <c r="V63" s="225">
        <v>4</v>
      </c>
      <c r="W63" s="225" t="s">
        <v>589</v>
      </c>
      <c r="X63" s="225">
        <v>50</v>
      </c>
      <c r="Y63" s="225" t="s">
        <v>589</v>
      </c>
      <c r="Z63" s="225">
        <v>0</v>
      </c>
      <c r="AA63" s="293">
        <v>0</v>
      </c>
      <c r="AB63" s="225">
        <v>0</v>
      </c>
      <c r="AC63" s="293">
        <v>50</v>
      </c>
      <c r="AD63" s="293">
        <v>0</v>
      </c>
      <c r="AE63" s="293">
        <v>0</v>
      </c>
      <c r="AF63" s="293">
        <v>0</v>
      </c>
      <c r="AG63" s="225">
        <v>0</v>
      </c>
      <c r="AH63" s="265">
        <v>0</v>
      </c>
      <c r="AI63" s="225">
        <v>0</v>
      </c>
      <c r="AJ63" s="265">
        <v>0</v>
      </c>
      <c r="AK63" s="293">
        <v>0</v>
      </c>
      <c r="AL63" s="293">
        <v>0</v>
      </c>
      <c r="AM63" s="225">
        <f t="shared" si="19"/>
        <v>50</v>
      </c>
      <c r="AN63" s="225">
        <f t="shared" si="20"/>
        <v>0</v>
      </c>
      <c r="AO63" s="225"/>
      <c r="AP63" s="79"/>
      <c r="AQ63" s="79"/>
      <c r="AR63" s="79"/>
    </row>
    <row r="64" spans="1:44" s="218" customFormat="1" ht="31.5">
      <c r="A64" s="229" t="s">
        <v>561</v>
      </c>
      <c r="B64" s="231" t="s">
        <v>962</v>
      </c>
      <c r="C64" s="225" t="s">
        <v>934</v>
      </c>
      <c r="D64" s="225" t="s">
        <v>762</v>
      </c>
      <c r="E64" s="230">
        <v>2020</v>
      </c>
      <c r="F64" s="230" t="s">
        <v>589</v>
      </c>
      <c r="G64" s="225" t="s">
        <v>589</v>
      </c>
      <c r="H64" s="225" t="s">
        <v>589</v>
      </c>
      <c r="I64" s="225" t="s">
        <v>589</v>
      </c>
      <c r="J64" s="225">
        <v>0</v>
      </c>
      <c r="K64" s="293">
        <f t="shared" si="21"/>
        <v>54</v>
      </c>
      <c r="L64" s="293">
        <v>4</v>
      </c>
      <c r="M64" s="293">
        <v>50</v>
      </c>
      <c r="N64" s="293">
        <v>0</v>
      </c>
      <c r="O64" s="293">
        <v>0</v>
      </c>
      <c r="P64" s="225">
        <f t="shared" ref="P64:P69" si="23">SUM(Q64:T64)</f>
        <v>54</v>
      </c>
      <c r="Q64" s="265">
        <v>4</v>
      </c>
      <c r="R64" s="265">
        <v>50</v>
      </c>
      <c r="S64" s="265">
        <v>0</v>
      </c>
      <c r="T64" s="265">
        <v>0</v>
      </c>
      <c r="U64" s="225" t="s">
        <v>589</v>
      </c>
      <c r="V64" s="225">
        <v>4</v>
      </c>
      <c r="W64" s="225" t="s">
        <v>589</v>
      </c>
      <c r="X64" s="225">
        <v>50</v>
      </c>
      <c r="Y64" s="225" t="s">
        <v>589</v>
      </c>
      <c r="Z64" s="225">
        <v>0</v>
      </c>
      <c r="AA64" s="293">
        <v>0</v>
      </c>
      <c r="AB64" s="225">
        <v>0</v>
      </c>
      <c r="AC64" s="293">
        <v>50</v>
      </c>
      <c r="AD64" s="293">
        <v>0</v>
      </c>
      <c r="AE64" s="293">
        <v>0</v>
      </c>
      <c r="AF64" s="293">
        <v>0</v>
      </c>
      <c r="AG64" s="225">
        <v>0</v>
      </c>
      <c r="AH64" s="265">
        <v>0</v>
      </c>
      <c r="AI64" s="225">
        <v>0</v>
      </c>
      <c r="AJ64" s="265">
        <v>0</v>
      </c>
      <c r="AK64" s="293">
        <v>0</v>
      </c>
      <c r="AL64" s="293">
        <v>0</v>
      </c>
      <c r="AM64" s="225">
        <f t="shared" ref="AM64:AM69" si="24">AC64+AE64+AG64+AI64+AK64</f>
        <v>50</v>
      </c>
      <c r="AN64" s="225">
        <f t="shared" ref="AN64:AN69" si="25">AD64+AF64+AH64+AJ64+AL64</f>
        <v>0</v>
      </c>
      <c r="AO64" s="225"/>
      <c r="AP64" s="79"/>
      <c r="AQ64" s="79"/>
      <c r="AR64" s="79"/>
    </row>
    <row r="65" spans="1:44" s="258" customFormat="1" ht="63">
      <c r="A65" s="229" t="s">
        <v>561</v>
      </c>
      <c r="B65" s="231" t="s">
        <v>1011</v>
      </c>
      <c r="C65" s="225" t="s">
        <v>935</v>
      </c>
      <c r="D65" s="225" t="s">
        <v>762</v>
      </c>
      <c r="E65" s="230">
        <v>2020</v>
      </c>
      <c r="F65" s="230" t="s">
        <v>589</v>
      </c>
      <c r="G65" s="225" t="s">
        <v>589</v>
      </c>
      <c r="H65" s="225" t="s">
        <v>589</v>
      </c>
      <c r="I65" s="225" t="s">
        <v>589</v>
      </c>
      <c r="J65" s="225">
        <v>0</v>
      </c>
      <c r="K65" s="293">
        <f t="shared" si="21"/>
        <v>44</v>
      </c>
      <c r="L65" s="293">
        <v>0</v>
      </c>
      <c r="M65" s="293">
        <v>0</v>
      </c>
      <c r="N65" s="293">
        <v>44</v>
      </c>
      <c r="O65" s="293">
        <v>0</v>
      </c>
      <c r="P65" s="225">
        <f t="shared" si="23"/>
        <v>44</v>
      </c>
      <c r="Q65" s="265">
        <v>0</v>
      </c>
      <c r="R65" s="265">
        <v>0</v>
      </c>
      <c r="S65" s="265">
        <v>44</v>
      </c>
      <c r="T65" s="265">
        <v>0</v>
      </c>
      <c r="U65" s="225" t="s">
        <v>589</v>
      </c>
      <c r="V65" s="225">
        <v>9</v>
      </c>
      <c r="W65" s="225" t="s">
        <v>589</v>
      </c>
      <c r="X65" s="225">
        <v>21</v>
      </c>
      <c r="Y65" s="225" t="s">
        <v>589</v>
      </c>
      <c r="Z65" s="225">
        <v>0</v>
      </c>
      <c r="AA65" s="293">
        <v>0</v>
      </c>
      <c r="AB65" s="225">
        <v>0</v>
      </c>
      <c r="AC65" s="293">
        <v>21</v>
      </c>
      <c r="AD65" s="293">
        <v>0</v>
      </c>
      <c r="AE65" s="293">
        <v>7</v>
      </c>
      <c r="AF65" s="293">
        <v>0</v>
      </c>
      <c r="AG65" s="225">
        <v>7</v>
      </c>
      <c r="AH65" s="265">
        <v>0</v>
      </c>
      <c r="AI65" s="225">
        <v>0</v>
      </c>
      <c r="AJ65" s="265">
        <v>0</v>
      </c>
      <c r="AK65" s="293">
        <v>0</v>
      </c>
      <c r="AL65" s="293">
        <v>0</v>
      </c>
      <c r="AM65" s="225">
        <f t="shared" si="24"/>
        <v>35</v>
      </c>
      <c r="AN65" s="225">
        <f t="shared" si="25"/>
        <v>0</v>
      </c>
      <c r="AO65" s="225"/>
      <c r="AP65" s="79"/>
      <c r="AQ65" s="79"/>
      <c r="AR65" s="79"/>
    </row>
    <row r="66" spans="1:44" s="258" customFormat="1" ht="63">
      <c r="A66" s="229" t="s">
        <v>561</v>
      </c>
      <c r="B66" s="231" t="s">
        <v>1012</v>
      </c>
      <c r="C66" s="225" t="s">
        <v>936</v>
      </c>
      <c r="D66" s="225" t="s">
        <v>762</v>
      </c>
      <c r="E66" s="230">
        <v>2020</v>
      </c>
      <c r="F66" s="230" t="s">
        <v>589</v>
      </c>
      <c r="G66" s="225" t="s">
        <v>589</v>
      </c>
      <c r="H66" s="225" t="s">
        <v>589</v>
      </c>
      <c r="I66" s="225" t="s">
        <v>589</v>
      </c>
      <c r="J66" s="225">
        <v>0</v>
      </c>
      <c r="K66" s="293">
        <f t="shared" si="21"/>
        <v>71.5</v>
      </c>
      <c r="L66" s="293">
        <v>0</v>
      </c>
      <c r="M66" s="293">
        <v>0</v>
      </c>
      <c r="N66" s="293">
        <v>71.5</v>
      </c>
      <c r="O66" s="293">
        <v>0</v>
      </c>
      <c r="P66" s="225">
        <f t="shared" si="23"/>
        <v>71.5</v>
      </c>
      <c r="Q66" s="265">
        <v>0</v>
      </c>
      <c r="R66" s="265">
        <v>0</v>
      </c>
      <c r="S66" s="265">
        <v>71.5</v>
      </c>
      <c r="T66" s="265">
        <v>0</v>
      </c>
      <c r="U66" s="225" t="s">
        <v>589</v>
      </c>
      <c r="V66" s="225">
        <v>23</v>
      </c>
      <c r="W66" s="225" t="s">
        <v>589</v>
      </c>
      <c r="X66" s="225">
        <v>24</v>
      </c>
      <c r="Y66" s="225" t="s">
        <v>589</v>
      </c>
      <c r="Z66" s="225">
        <v>0</v>
      </c>
      <c r="AA66" s="293">
        <v>0</v>
      </c>
      <c r="AB66" s="225">
        <v>0</v>
      </c>
      <c r="AC66" s="293">
        <v>24</v>
      </c>
      <c r="AD66" s="293">
        <v>0</v>
      </c>
      <c r="AE66" s="293">
        <v>14</v>
      </c>
      <c r="AF66" s="293">
        <v>0</v>
      </c>
      <c r="AG66" s="225">
        <v>10.5</v>
      </c>
      <c r="AH66" s="265">
        <v>0</v>
      </c>
      <c r="AI66" s="225">
        <v>0</v>
      </c>
      <c r="AJ66" s="265">
        <v>0</v>
      </c>
      <c r="AK66" s="293">
        <v>0</v>
      </c>
      <c r="AL66" s="293">
        <v>0</v>
      </c>
      <c r="AM66" s="225">
        <f t="shared" si="24"/>
        <v>48.5</v>
      </c>
      <c r="AN66" s="225">
        <f t="shared" si="25"/>
        <v>0</v>
      </c>
      <c r="AO66" s="225"/>
      <c r="AP66" s="79"/>
      <c r="AQ66" s="79"/>
      <c r="AR66" s="79"/>
    </row>
    <row r="67" spans="1:44" s="258" customFormat="1" ht="63">
      <c r="A67" s="229" t="s">
        <v>561</v>
      </c>
      <c r="B67" s="231" t="s">
        <v>1013</v>
      </c>
      <c r="C67" s="225" t="s">
        <v>937</v>
      </c>
      <c r="D67" s="225" t="s">
        <v>762</v>
      </c>
      <c r="E67" s="230">
        <v>2021</v>
      </c>
      <c r="F67" s="230" t="s">
        <v>589</v>
      </c>
      <c r="G67" s="225" t="s">
        <v>589</v>
      </c>
      <c r="H67" s="225" t="s">
        <v>589</v>
      </c>
      <c r="I67" s="225" t="s">
        <v>589</v>
      </c>
      <c r="J67" s="225">
        <v>0</v>
      </c>
      <c r="K67" s="293">
        <f t="shared" si="21"/>
        <v>4</v>
      </c>
      <c r="L67" s="293">
        <v>0</v>
      </c>
      <c r="M67" s="293">
        <v>0</v>
      </c>
      <c r="N67" s="293">
        <v>4</v>
      </c>
      <c r="O67" s="293">
        <v>0</v>
      </c>
      <c r="P67" s="225">
        <f t="shared" si="23"/>
        <v>4</v>
      </c>
      <c r="Q67" s="265">
        <v>0</v>
      </c>
      <c r="R67" s="265">
        <v>0</v>
      </c>
      <c r="S67" s="265">
        <v>4</v>
      </c>
      <c r="T67" s="265">
        <v>0</v>
      </c>
      <c r="U67" s="225" t="s">
        <v>589</v>
      </c>
      <c r="V67" s="225">
        <v>0</v>
      </c>
      <c r="W67" s="225" t="s">
        <v>589</v>
      </c>
      <c r="X67" s="225">
        <v>4</v>
      </c>
      <c r="Y67" s="225" t="s">
        <v>589</v>
      </c>
      <c r="Z67" s="225">
        <v>0</v>
      </c>
      <c r="AA67" s="293">
        <v>0</v>
      </c>
      <c r="AB67" s="225">
        <v>0</v>
      </c>
      <c r="AC67" s="293">
        <v>4</v>
      </c>
      <c r="AD67" s="293">
        <v>0</v>
      </c>
      <c r="AE67" s="293">
        <v>0</v>
      </c>
      <c r="AF67" s="293">
        <v>0</v>
      </c>
      <c r="AG67" s="225">
        <v>0</v>
      </c>
      <c r="AH67" s="265">
        <v>0</v>
      </c>
      <c r="AI67" s="225">
        <v>0</v>
      </c>
      <c r="AJ67" s="265">
        <v>0</v>
      </c>
      <c r="AK67" s="293">
        <v>0</v>
      </c>
      <c r="AL67" s="293">
        <v>0</v>
      </c>
      <c r="AM67" s="225">
        <f t="shared" si="24"/>
        <v>4</v>
      </c>
      <c r="AN67" s="225">
        <f t="shared" si="25"/>
        <v>0</v>
      </c>
      <c r="AO67" s="225"/>
      <c r="AP67" s="79"/>
      <c r="AQ67" s="79"/>
      <c r="AR67" s="79"/>
    </row>
    <row r="68" spans="1:44" s="258" customFormat="1" ht="63">
      <c r="A68" s="229" t="s">
        <v>561</v>
      </c>
      <c r="B68" s="231" t="s">
        <v>1014</v>
      </c>
      <c r="C68" s="225" t="s">
        <v>938</v>
      </c>
      <c r="D68" s="225" t="s">
        <v>762</v>
      </c>
      <c r="E68" s="230">
        <v>2021</v>
      </c>
      <c r="F68" s="230" t="s">
        <v>589</v>
      </c>
      <c r="G68" s="225" t="s">
        <v>589</v>
      </c>
      <c r="H68" s="225" t="s">
        <v>589</v>
      </c>
      <c r="I68" s="225" t="s">
        <v>589</v>
      </c>
      <c r="J68" s="225">
        <v>0</v>
      </c>
      <c r="K68" s="293">
        <f t="shared" si="21"/>
        <v>25</v>
      </c>
      <c r="L68" s="293">
        <v>0</v>
      </c>
      <c r="M68" s="293">
        <v>0</v>
      </c>
      <c r="N68" s="293">
        <v>25</v>
      </c>
      <c r="O68" s="293">
        <v>0</v>
      </c>
      <c r="P68" s="225">
        <f t="shared" si="23"/>
        <v>25</v>
      </c>
      <c r="Q68" s="265">
        <v>0</v>
      </c>
      <c r="R68" s="265">
        <v>0</v>
      </c>
      <c r="S68" s="265">
        <v>25</v>
      </c>
      <c r="T68" s="265">
        <v>0</v>
      </c>
      <c r="U68" s="225" t="s">
        <v>589</v>
      </c>
      <c r="V68" s="225">
        <v>0</v>
      </c>
      <c r="W68" s="225" t="s">
        <v>589</v>
      </c>
      <c r="X68" s="225">
        <v>21.5</v>
      </c>
      <c r="Y68" s="225" t="s">
        <v>589</v>
      </c>
      <c r="Z68" s="225">
        <v>0</v>
      </c>
      <c r="AA68" s="293">
        <v>0</v>
      </c>
      <c r="AB68" s="225">
        <v>0</v>
      </c>
      <c r="AC68" s="293">
        <v>21.5</v>
      </c>
      <c r="AD68" s="293">
        <v>0</v>
      </c>
      <c r="AE68" s="293">
        <v>3.5</v>
      </c>
      <c r="AF68" s="293">
        <v>0</v>
      </c>
      <c r="AG68" s="225">
        <v>0</v>
      </c>
      <c r="AH68" s="265">
        <v>0</v>
      </c>
      <c r="AI68" s="225">
        <v>0</v>
      </c>
      <c r="AJ68" s="265">
        <v>0</v>
      </c>
      <c r="AK68" s="293">
        <v>0</v>
      </c>
      <c r="AL68" s="293">
        <v>0</v>
      </c>
      <c r="AM68" s="225">
        <f t="shared" si="24"/>
        <v>25</v>
      </c>
      <c r="AN68" s="225">
        <f t="shared" si="25"/>
        <v>0</v>
      </c>
      <c r="AO68" s="225"/>
      <c r="AP68" s="79"/>
      <c r="AQ68" s="79"/>
      <c r="AR68" s="79"/>
    </row>
    <row r="69" spans="1:44" s="258" customFormat="1" ht="47.25">
      <c r="A69" s="229" t="s">
        <v>561</v>
      </c>
      <c r="B69" s="231" t="s">
        <v>1015</v>
      </c>
      <c r="C69" s="225" t="s">
        <v>939</v>
      </c>
      <c r="D69" s="225" t="s">
        <v>762</v>
      </c>
      <c r="E69" s="230">
        <v>2022</v>
      </c>
      <c r="F69" s="230" t="s">
        <v>589</v>
      </c>
      <c r="G69" s="225" t="s">
        <v>589</v>
      </c>
      <c r="H69" s="225" t="s">
        <v>589</v>
      </c>
      <c r="I69" s="225" t="s">
        <v>589</v>
      </c>
      <c r="J69" s="225">
        <v>0</v>
      </c>
      <c r="K69" s="293">
        <f t="shared" si="21"/>
        <v>3.5</v>
      </c>
      <c r="L69" s="293">
        <v>0</v>
      </c>
      <c r="M69" s="293">
        <v>0</v>
      </c>
      <c r="N69" s="293">
        <v>3.5</v>
      </c>
      <c r="O69" s="293">
        <v>0</v>
      </c>
      <c r="P69" s="225">
        <f t="shared" si="23"/>
        <v>3.5</v>
      </c>
      <c r="Q69" s="265">
        <v>0</v>
      </c>
      <c r="R69" s="265">
        <v>0</v>
      </c>
      <c r="S69" s="265">
        <v>3.5</v>
      </c>
      <c r="T69" s="265">
        <v>0</v>
      </c>
      <c r="U69" s="225" t="s">
        <v>589</v>
      </c>
      <c r="V69" s="225">
        <v>0</v>
      </c>
      <c r="W69" s="225" t="s">
        <v>589</v>
      </c>
      <c r="X69" s="225">
        <v>0</v>
      </c>
      <c r="Y69" s="225" t="s">
        <v>589</v>
      </c>
      <c r="Z69" s="225">
        <v>0</v>
      </c>
      <c r="AA69" s="293">
        <v>0</v>
      </c>
      <c r="AB69" s="225">
        <v>0</v>
      </c>
      <c r="AC69" s="293">
        <v>0</v>
      </c>
      <c r="AD69" s="293">
        <v>0</v>
      </c>
      <c r="AE69" s="293">
        <v>3.5</v>
      </c>
      <c r="AF69" s="293">
        <v>0</v>
      </c>
      <c r="AG69" s="225">
        <v>0</v>
      </c>
      <c r="AH69" s="265">
        <v>0</v>
      </c>
      <c r="AI69" s="225">
        <v>0</v>
      </c>
      <c r="AJ69" s="265">
        <v>0</v>
      </c>
      <c r="AK69" s="293">
        <v>0</v>
      </c>
      <c r="AL69" s="293">
        <v>0</v>
      </c>
      <c r="AM69" s="225">
        <f t="shared" si="24"/>
        <v>3.5</v>
      </c>
      <c r="AN69" s="225">
        <f t="shared" si="25"/>
        <v>0</v>
      </c>
      <c r="AO69" s="225"/>
      <c r="AP69" s="79"/>
      <c r="AQ69" s="79"/>
      <c r="AR69" s="79"/>
    </row>
    <row r="70" spans="1:44" s="218" customFormat="1" ht="31.5">
      <c r="A70" s="229" t="s">
        <v>561</v>
      </c>
      <c r="B70" s="231" t="s">
        <v>980</v>
      </c>
      <c r="C70" s="225" t="s">
        <v>940</v>
      </c>
      <c r="D70" s="225" t="s">
        <v>762</v>
      </c>
      <c r="E70" s="230">
        <v>2021</v>
      </c>
      <c r="F70" s="230" t="s">
        <v>589</v>
      </c>
      <c r="G70" s="225" t="s">
        <v>589</v>
      </c>
      <c r="H70" s="225" t="s">
        <v>589</v>
      </c>
      <c r="I70" s="225" t="s">
        <v>589</v>
      </c>
      <c r="J70" s="225">
        <v>0</v>
      </c>
      <c r="K70" s="293">
        <f t="shared" si="21"/>
        <v>55</v>
      </c>
      <c r="L70" s="293">
        <v>5</v>
      </c>
      <c r="M70" s="293">
        <v>50</v>
      </c>
      <c r="N70" s="293">
        <v>0</v>
      </c>
      <c r="O70" s="293">
        <v>0</v>
      </c>
      <c r="P70" s="225">
        <f t="shared" si="22"/>
        <v>55</v>
      </c>
      <c r="Q70" s="265">
        <v>5</v>
      </c>
      <c r="R70" s="265">
        <v>50</v>
      </c>
      <c r="S70" s="265">
        <v>0</v>
      </c>
      <c r="T70" s="265">
        <v>0</v>
      </c>
      <c r="U70" s="225" t="s">
        <v>589</v>
      </c>
      <c r="V70" s="225">
        <v>0</v>
      </c>
      <c r="W70" s="225" t="s">
        <v>589</v>
      </c>
      <c r="X70" s="225">
        <v>0</v>
      </c>
      <c r="Y70" s="225" t="s">
        <v>589</v>
      </c>
      <c r="Z70" s="225">
        <v>0</v>
      </c>
      <c r="AA70" s="293">
        <v>0</v>
      </c>
      <c r="AB70" s="225">
        <v>0</v>
      </c>
      <c r="AC70" s="293">
        <v>5</v>
      </c>
      <c r="AD70" s="293">
        <v>0</v>
      </c>
      <c r="AE70" s="293">
        <v>50</v>
      </c>
      <c r="AF70" s="293">
        <v>0</v>
      </c>
      <c r="AG70" s="225">
        <v>0</v>
      </c>
      <c r="AH70" s="265">
        <v>0</v>
      </c>
      <c r="AI70" s="225">
        <v>0</v>
      </c>
      <c r="AJ70" s="265">
        <v>1</v>
      </c>
      <c r="AK70" s="293">
        <v>0</v>
      </c>
      <c r="AL70" s="293">
        <v>0</v>
      </c>
      <c r="AM70" s="225">
        <f t="shared" si="19"/>
        <v>55</v>
      </c>
      <c r="AN70" s="225">
        <f t="shared" si="20"/>
        <v>1</v>
      </c>
      <c r="AO70" s="225"/>
      <c r="AP70" s="79"/>
      <c r="AQ70" s="79"/>
      <c r="AR70" s="79"/>
    </row>
    <row r="71" spans="1:44" s="218" customFormat="1" ht="31.5">
      <c r="A71" s="229" t="s">
        <v>561</v>
      </c>
      <c r="B71" s="231" t="s">
        <v>981</v>
      </c>
      <c r="C71" s="225" t="s">
        <v>941</v>
      </c>
      <c r="D71" s="225" t="s">
        <v>762</v>
      </c>
      <c r="E71" s="230">
        <v>2021</v>
      </c>
      <c r="F71" s="230" t="s">
        <v>589</v>
      </c>
      <c r="G71" s="225" t="s">
        <v>589</v>
      </c>
      <c r="H71" s="225" t="s">
        <v>589</v>
      </c>
      <c r="I71" s="225" t="s">
        <v>589</v>
      </c>
      <c r="J71" s="225">
        <v>0</v>
      </c>
      <c r="K71" s="293">
        <f t="shared" si="21"/>
        <v>55</v>
      </c>
      <c r="L71" s="293">
        <v>5</v>
      </c>
      <c r="M71" s="293">
        <v>50</v>
      </c>
      <c r="N71" s="293">
        <v>0</v>
      </c>
      <c r="O71" s="293">
        <v>0</v>
      </c>
      <c r="P71" s="225">
        <f t="shared" si="22"/>
        <v>55</v>
      </c>
      <c r="Q71" s="265">
        <v>5</v>
      </c>
      <c r="R71" s="265">
        <v>50</v>
      </c>
      <c r="S71" s="265">
        <v>0</v>
      </c>
      <c r="T71" s="265">
        <v>0</v>
      </c>
      <c r="U71" s="225" t="s">
        <v>589</v>
      </c>
      <c r="V71" s="225">
        <v>0</v>
      </c>
      <c r="W71" s="225" t="s">
        <v>589</v>
      </c>
      <c r="X71" s="225">
        <v>0</v>
      </c>
      <c r="Y71" s="225" t="s">
        <v>589</v>
      </c>
      <c r="Z71" s="225">
        <v>0</v>
      </c>
      <c r="AA71" s="293">
        <v>0</v>
      </c>
      <c r="AB71" s="225">
        <v>0</v>
      </c>
      <c r="AC71" s="293">
        <v>5</v>
      </c>
      <c r="AD71" s="293">
        <v>0</v>
      </c>
      <c r="AE71" s="293">
        <v>50</v>
      </c>
      <c r="AF71" s="293">
        <v>0</v>
      </c>
      <c r="AG71" s="225">
        <v>0</v>
      </c>
      <c r="AH71" s="265">
        <v>1.9</v>
      </c>
      <c r="AI71" s="225">
        <v>0</v>
      </c>
      <c r="AJ71" s="265">
        <v>50</v>
      </c>
      <c r="AK71" s="293">
        <v>0</v>
      </c>
      <c r="AL71" s="293">
        <v>0</v>
      </c>
      <c r="AM71" s="225">
        <f t="shared" si="19"/>
        <v>55</v>
      </c>
      <c r="AN71" s="225">
        <f t="shared" si="20"/>
        <v>51.9</v>
      </c>
      <c r="AO71" s="225"/>
      <c r="AP71" s="79"/>
      <c r="AQ71" s="79"/>
      <c r="AR71" s="79"/>
    </row>
    <row r="72" spans="1:44" s="218" customFormat="1" ht="31.5">
      <c r="A72" s="229" t="s">
        <v>561</v>
      </c>
      <c r="B72" s="231" t="s">
        <v>982</v>
      </c>
      <c r="C72" s="225" t="s">
        <v>942</v>
      </c>
      <c r="D72" s="225" t="s">
        <v>762</v>
      </c>
      <c r="E72" s="230">
        <v>2023</v>
      </c>
      <c r="F72" s="230" t="s">
        <v>589</v>
      </c>
      <c r="G72" s="225" t="s">
        <v>589</v>
      </c>
      <c r="H72" s="225" t="s">
        <v>589</v>
      </c>
      <c r="I72" s="225" t="s">
        <v>589</v>
      </c>
      <c r="J72" s="225">
        <v>0</v>
      </c>
      <c r="K72" s="293">
        <f t="shared" si="21"/>
        <v>55</v>
      </c>
      <c r="L72" s="293">
        <v>5</v>
      </c>
      <c r="M72" s="293">
        <v>50</v>
      </c>
      <c r="N72" s="293">
        <v>0</v>
      </c>
      <c r="O72" s="293">
        <v>0</v>
      </c>
      <c r="P72" s="225">
        <f t="shared" si="22"/>
        <v>55</v>
      </c>
      <c r="Q72" s="265">
        <v>5</v>
      </c>
      <c r="R72" s="265">
        <v>50</v>
      </c>
      <c r="S72" s="265">
        <v>0</v>
      </c>
      <c r="T72" s="265">
        <v>0</v>
      </c>
      <c r="U72" s="225" t="s">
        <v>589</v>
      </c>
      <c r="V72" s="225">
        <v>0</v>
      </c>
      <c r="W72" s="225" t="s">
        <v>589</v>
      </c>
      <c r="X72" s="225">
        <v>0</v>
      </c>
      <c r="Y72" s="225" t="s">
        <v>589</v>
      </c>
      <c r="Z72" s="225">
        <v>0</v>
      </c>
      <c r="AA72" s="293">
        <v>0</v>
      </c>
      <c r="AB72" s="225">
        <v>0</v>
      </c>
      <c r="AC72" s="293">
        <v>0</v>
      </c>
      <c r="AD72" s="293">
        <v>0</v>
      </c>
      <c r="AE72" s="293">
        <v>0</v>
      </c>
      <c r="AF72" s="293">
        <v>0</v>
      </c>
      <c r="AG72" s="225">
        <v>5</v>
      </c>
      <c r="AH72" s="265">
        <v>0</v>
      </c>
      <c r="AI72" s="225">
        <v>50</v>
      </c>
      <c r="AJ72" s="265">
        <v>0</v>
      </c>
      <c r="AK72" s="293">
        <v>0</v>
      </c>
      <c r="AL72" s="293">
        <v>0</v>
      </c>
      <c r="AM72" s="225">
        <f t="shared" si="19"/>
        <v>55</v>
      </c>
      <c r="AN72" s="225">
        <f t="shared" si="20"/>
        <v>0</v>
      </c>
      <c r="AO72" s="225"/>
      <c r="AP72" s="79"/>
      <c r="AQ72" s="79"/>
      <c r="AR72" s="79"/>
    </row>
    <row r="73" spans="1:44" s="218" customFormat="1" ht="31.5">
      <c r="A73" s="229" t="s">
        <v>561</v>
      </c>
      <c r="B73" s="231" t="s">
        <v>983</v>
      </c>
      <c r="C73" s="225" t="s">
        <v>943</v>
      </c>
      <c r="D73" s="225" t="s">
        <v>762</v>
      </c>
      <c r="E73" s="230">
        <v>2022</v>
      </c>
      <c r="F73" s="230" t="s">
        <v>589</v>
      </c>
      <c r="G73" s="225" t="s">
        <v>589</v>
      </c>
      <c r="H73" s="225" t="s">
        <v>589</v>
      </c>
      <c r="I73" s="225" t="s">
        <v>589</v>
      </c>
      <c r="J73" s="225">
        <v>0</v>
      </c>
      <c r="K73" s="293">
        <f t="shared" si="21"/>
        <v>55</v>
      </c>
      <c r="L73" s="293">
        <v>5</v>
      </c>
      <c r="M73" s="293">
        <v>50</v>
      </c>
      <c r="N73" s="293">
        <v>0</v>
      </c>
      <c r="O73" s="293">
        <v>0</v>
      </c>
      <c r="P73" s="225">
        <f t="shared" si="22"/>
        <v>55</v>
      </c>
      <c r="Q73" s="265">
        <v>5</v>
      </c>
      <c r="R73" s="265">
        <v>50</v>
      </c>
      <c r="S73" s="265">
        <v>0</v>
      </c>
      <c r="T73" s="265">
        <v>0</v>
      </c>
      <c r="U73" s="225" t="s">
        <v>589</v>
      </c>
      <c r="V73" s="225">
        <v>0</v>
      </c>
      <c r="W73" s="225" t="s">
        <v>589</v>
      </c>
      <c r="X73" s="225">
        <v>0</v>
      </c>
      <c r="Y73" s="225" t="s">
        <v>589</v>
      </c>
      <c r="Z73" s="225">
        <v>0</v>
      </c>
      <c r="AA73" s="293">
        <v>0</v>
      </c>
      <c r="AB73" s="225">
        <v>0</v>
      </c>
      <c r="AC73" s="293">
        <v>0</v>
      </c>
      <c r="AD73" s="293">
        <v>0</v>
      </c>
      <c r="AE73" s="293">
        <v>5</v>
      </c>
      <c r="AF73" s="293">
        <v>0</v>
      </c>
      <c r="AG73" s="225">
        <v>50</v>
      </c>
      <c r="AH73" s="265">
        <v>0</v>
      </c>
      <c r="AI73" s="225">
        <v>0</v>
      </c>
      <c r="AJ73" s="265">
        <v>0</v>
      </c>
      <c r="AK73" s="293">
        <v>0</v>
      </c>
      <c r="AL73" s="293">
        <v>0</v>
      </c>
      <c r="AM73" s="225">
        <f t="shared" si="19"/>
        <v>55</v>
      </c>
      <c r="AN73" s="225">
        <f t="shared" si="20"/>
        <v>0</v>
      </c>
      <c r="AO73" s="225"/>
      <c r="AP73" s="79"/>
      <c r="AQ73" s="79"/>
      <c r="AR73" s="79"/>
    </row>
    <row r="74" spans="1:44" s="218" customFormat="1" ht="31.5">
      <c r="A74" s="229" t="s">
        <v>561</v>
      </c>
      <c r="B74" s="231" t="s">
        <v>984</v>
      </c>
      <c r="C74" s="225" t="s">
        <v>944</v>
      </c>
      <c r="D74" s="225" t="s">
        <v>762</v>
      </c>
      <c r="E74" s="230">
        <v>2022</v>
      </c>
      <c r="F74" s="230" t="s">
        <v>589</v>
      </c>
      <c r="G74" s="225" t="s">
        <v>589</v>
      </c>
      <c r="H74" s="225" t="s">
        <v>589</v>
      </c>
      <c r="I74" s="225" t="s">
        <v>589</v>
      </c>
      <c r="J74" s="225">
        <v>0</v>
      </c>
      <c r="K74" s="293">
        <f t="shared" si="21"/>
        <v>55</v>
      </c>
      <c r="L74" s="293">
        <v>5</v>
      </c>
      <c r="M74" s="293">
        <v>50</v>
      </c>
      <c r="N74" s="293">
        <v>0</v>
      </c>
      <c r="O74" s="293">
        <v>0</v>
      </c>
      <c r="P74" s="225">
        <f t="shared" si="22"/>
        <v>55</v>
      </c>
      <c r="Q74" s="265">
        <v>5</v>
      </c>
      <c r="R74" s="265">
        <v>50</v>
      </c>
      <c r="S74" s="265">
        <v>0</v>
      </c>
      <c r="T74" s="265">
        <v>0</v>
      </c>
      <c r="U74" s="225" t="s">
        <v>589</v>
      </c>
      <c r="V74" s="225">
        <v>0</v>
      </c>
      <c r="W74" s="225" t="s">
        <v>589</v>
      </c>
      <c r="X74" s="225">
        <v>0</v>
      </c>
      <c r="Y74" s="225" t="s">
        <v>589</v>
      </c>
      <c r="Z74" s="225">
        <v>0</v>
      </c>
      <c r="AA74" s="293">
        <v>0</v>
      </c>
      <c r="AB74" s="225">
        <v>0</v>
      </c>
      <c r="AC74" s="293">
        <v>0</v>
      </c>
      <c r="AD74" s="293">
        <v>0</v>
      </c>
      <c r="AE74" s="293">
        <v>5</v>
      </c>
      <c r="AF74" s="293">
        <v>0</v>
      </c>
      <c r="AG74" s="225">
        <v>50</v>
      </c>
      <c r="AH74" s="265">
        <v>0</v>
      </c>
      <c r="AI74" s="225">
        <v>0</v>
      </c>
      <c r="AJ74" s="265">
        <v>5</v>
      </c>
      <c r="AK74" s="293">
        <v>0</v>
      </c>
      <c r="AL74" s="293">
        <v>0</v>
      </c>
      <c r="AM74" s="225">
        <f t="shared" si="19"/>
        <v>55</v>
      </c>
      <c r="AN74" s="225">
        <f t="shared" si="20"/>
        <v>5</v>
      </c>
      <c r="AO74" s="225"/>
      <c r="AP74" s="79"/>
      <c r="AQ74" s="79"/>
      <c r="AR74" s="79"/>
    </row>
    <row r="75" spans="1:44" s="218" customFormat="1" ht="31.5">
      <c r="A75" s="229" t="s">
        <v>561</v>
      </c>
      <c r="B75" s="231" t="s">
        <v>956</v>
      </c>
      <c r="C75" s="225" t="s">
        <v>945</v>
      </c>
      <c r="D75" s="225" t="s">
        <v>762</v>
      </c>
      <c r="E75" s="230">
        <v>2023</v>
      </c>
      <c r="F75" s="230" t="s">
        <v>589</v>
      </c>
      <c r="G75" s="225" t="s">
        <v>589</v>
      </c>
      <c r="H75" s="225" t="s">
        <v>589</v>
      </c>
      <c r="I75" s="225" t="s">
        <v>589</v>
      </c>
      <c r="J75" s="225">
        <v>0</v>
      </c>
      <c r="K75" s="293">
        <f t="shared" si="21"/>
        <v>55</v>
      </c>
      <c r="L75" s="293">
        <v>5</v>
      </c>
      <c r="M75" s="293">
        <v>50</v>
      </c>
      <c r="N75" s="293">
        <v>0</v>
      </c>
      <c r="O75" s="293">
        <v>0</v>
      </c>
      <c r="P75" s="225">
        <f t="shared" si="22"/>
        <v>55</v>
      </c>
      <c r="Q75" s="265">
        <v>5</v>
      </c>
      <c r="R75" s="265">
        <v>50</v>
      </c>
      <c r="S75" s="265">
        <v>0</v>
      </c>
      <c r="T75" s="265">
        <v>0</v>
      </c>
      <c r="U75" s="225" t="s">
        <v>589</v>
      </c>
      <c r="V75" s="225">
        <v>0</v>
      </c>
      <c r="W75" s="225" t="s">
        <v>589</v>
      </c>
      <c r="X75" s="225">
        <v>0</v>
      </c>
      <c r="Y75" s="225" t="s">
        <v>589</v>
      </c>
      <c r="Z75" s="225">
        <v>0</v>
      </c>
      <c r="AA75" s="293">
        <v>0</v>
      </c>
      <c r="AB75" s="225">
        <v>0</v>
      </c>
      <c r="AC75" s="293">
        <v>0</v>
      </c>
      <c r="AD75" s="293">
        <v>0</v>
      </c>
      <c r="AE75" s="293">
        <v>0</v>
      </c>
      <c r="AF75" s="293">
        <v>0</v>
      </c>
      <c r="AG75" s="225">
        <v>5</v>
      </c>
      <c r="AH75" s="265">
        <v>0</v>
      </c>
      <c r="AI75" s="225">
        <v>50</v>
      </c>
      <c r="AJ75" s="265">
        <v>0</v>
      </c>
      <c r="AK75" s="293">
        <v>0</v>
      </c>
      <c r="AL75" s="293">
        <v>0</v>
      </c>
      <c r="AM75" s="225">
        <f t="shared" si="19"/>
        <v>55</v>
      </c>
      <c r="AN75" s="225">
        <f t="shared" si="20"/>
        <v>0</v>
      </c>
      <c r="AO75" s="225"/>
      <c r="AP75" s="79"/>
      <c r="AQ75" s="79"/>
      <c r="AR75" s="79"/>
    </row>
    <row r="76" spans="1:44" s="218" customFormat="1" ht="31.5">
      <c r="A76" s="229" t="s">
        <v>561</v>
      </c>
      <c r="B76" s="231" t="s">
        <v>1016</v>
      </c>
      <c r="C76" s="225" t="s">
        <v>946</v>
      </c>
      <c r="D76" s="225" t="s">
        <v>762</v>
      </c>
      <c r="E76" s="230">
        <v>2023</v>
      </c>
      <c r="F76" s="230" t="s">
        <v>589</v>
      </c>
      <c r="G76" s="225" t="s">
        <v>589</v>
      </c>
      <c r="H76" s="225" t="s">
        <v>589</v>
      </c>
      <c r="I76" s="225" t="s">
        <v>589</v>
      </c>
      <c r="J76" s="225">
        <v>0</v>
      </c>
      <c r="K76" s="293">
        <f t="shared" si="21"/>
        <v>55</v>
      </c>
      <c r="L76" s="293">
        <v>5</v>
      </c>
      <c r="M76" s="293">
        <v>50</v>
      </c>
      <c r="N76" s="293">
        <v>0</v>
      </c>
      <c r="O76" s="293">
        <v>0</v>
      </c>
      <c r="P76" s="225">
        <f t="shared" si="22"/>
        <v>55</v>
      </c>
      <c r="Q76" s="265">
        <v>5</v>
      </c>
      <c r="R76" s="265">
        <v>50</v>
      </c>
      <c r="S76" s="265">
        <v>0</v>
      </c>
      <c r="T76" s="265">
        <v>0</v>
      </c>
      <c r="U76" s="225" t="s">
        <v>589</v>
      </c>
      <c r="V76" s="225">
        <v>0</v>
      </c>
      <c r="W76" s="225" t="s">
        <v>589</v>
      </c>
      <c r="X76" s="225">
        <v>0</v>
      </c>
      <c r="Y76" s="225" t="s">
        <v>589</v>
      </c>
      <c r="Z76" s="225">
        <v>0</v>
      </c>
      <c r="AA76" s="293">
        <v>0</v>
      </c>
      <c r="AB76" s="225">
        <v>0</v>
      </c>
      <c r="AC76" s="293">
        <v>0</v>
      </c>
      <c r="AD76" s="293">
        <v>0</v>
      </c>
      <c r="AE76" s="293">
        <v>0</v>
      </c>
      <c r="AF76" s="293">
        <v>0</v>
      </c>
      <c r="AG76" s="225">
        <v>5</v>
      </c>
      <c r="AH76" s="265">
        <v>0</v>
      </c>
      <c r="AI76" s="225">
        <v>50</v>
      </c>
      <c r="AJ76" s="265">
        <v>0</v>
      </c>
      <c r="AK76" s="293">
        <v>0</v>
      </c>
      <c r="AL76" s="293">
        <v>0</v>
      </c>
      <c r="AM76" s="225">
        <f t="shared" si="19"/>
        <v>55</v>
      </c>
      <c r="AN76" s="225">
        <f t="shared" si="20"/>
        <v>0</v>
      </c>
      <c r="AO76" s="225"/>
      <c r="AP76" s="79"/>
      <c r="AQ76" s="79"/>
      <c r="AR76" s="79"/>
    </row>
    <row r="77" spans="1:44" s="218" customFormat="1" ht="31.5">
      <c r="A77" s="229" t="s">
        <v>561</v>
      </c>
      <c r="B77" s="231" t="s">
        <v>954</v>
      </c>
      <c r="C77" s="225" t="s">
        <v>947</v>
      </c>
      <c r="D77" s="225" t="s">
        <v>762</v>
      </c>
      <c r="E77" s="230">
        <v>2021</v>
      </c>
      <c r="F77" s="230" t="s">
        <v>589</v>
      </c>
      <c r="G77" s="225" t="s">
        <v>589</v>
      </c>
      <c r="H77" s="225" t="s">
        <v>589</v>
      </c>
      <c r="I77" s="225" t="s">
        <v>589</v>
      </c>
      <c r="J77" s="225">
        <v>0</v>
      </c>
      <c r="K77" s="293">
        <f t="shared" si="21"/>
        <v>55</v>
      </c>
      <c r="L77" s="293">
        <v>5</v>
      </c>
      <c r="M77" s="293">
        <v>50</v>
      </c>
      <c r="N77" s="293">
        <v>0</v>
      </c>
      <c r="O77" s="293">
        <v>0</v>
      </c>
      <c r="P77" s="225">
        <f t="shared" si="22"/>
        <v>55</v>
      </c>
      <c r="Q77" s="265">
        <v>5</v>
      </c>
      <c r="R77" s="265">
        <v>50</v>
      </c>
      <c r="S77" s="265">
        <v>0</v>
      </c>
      <c r="T77" s="265">
        <v>0</v>
      </c>
      <c r="U77" s="225" t="s">
        <v>589</v>
      </c>
      <c r="V77" s="225">
        <v>0</v>
      </c>
      <c r="W77" s="225" t="s">
        <v>589</v>
      </c>
      <c r="X77" s="225">
        <v>0</v>
      </c>
      <c r="Y77" s="225" t="s">
        <v>589</v>
      </c>
      <c r="Z77" s="225">
        <v>0</v>
      </c>
      <c r="AA77" s="293">
        <v>0</v>
      </c>
      <c r="AB77" s="225">
        <v>0</v>
      </c>
      <c r="AC77" s="293">
        <v>5</v>
      </c>
      <c r="AD77" s="293">
        <v>0</v>
      </c>
      <c r="AE77" s="293">
        <v>50</v>
      </c>
      <c r="AF77" s="293">
        <v>0</v>
      </c>
      <c r="AG77" s="225">
        <v>0</v>
      </c>
      <c r="AH77" s="265">
        <v>0</v>
      </c>
      <c r="AI77" s="225">
        <v>0</v>
      </c>
      <c r="AJ77" s="265">
        <v>0</v>
      </c>
      <c r="AK77" s="293">
        <v>0</v>
      </c>
      <c r="AL77" s="293">
        <v>0</v>
      </c>
      <c r="AM77" s="225">
        <f t="shared" si="19"/>
        <v>55</v>
      </c>
      <c r="AN77" s="225">
        <f t="shared" si="20"/>
        <v>0</v>
      </c>
      <c r="AO77" s="225"/>
      <c r="AP77" s="79"/>
      <c r="AQ77" s="79"/>
      <c r="AR77" s="79"/>
    </row>
    <row r="78" spans="1:44" s="218" customFormat="1" ht="31.5">
      <c r="A78" s="229" t="s">
        <v>561</v>
      </c>
      <c r="B78" s="231" t="s">
        <v>1017</v>
      </c>
      <c r="C78" s="225" t="s">
        <v>948</v>
      </c>
      <c r="D78" s="225" t="s">
        <v>762</v>
      </c>
      <c r="E78" s="230">
        <v>2022</v>
      </c>
      <c r="F78" s="230" t="s">
        <v>589</v>
      </c>
      <c r="G78" s="225" t="s">
        <v>589</v>
      </c>
      <c r="H78" s="225" t="s">
        <v>589</v>
      </c>
      <c r="I78" s="225" t="s">
        <v>589</v>
      </c>
      <c r="J78" s="225">
        <v>0</v>
      </c>
      <c r="K78" s="293">
        <f t="shared" si="21"/>
        <v>55</v>
      </c>
      <c r="L78" s="293">
        <v>5</v>
      </c>
      <c r="M78" s="293">
        <v>50</v>
      </c>
      <c r="N78" s="293">
        <v>0</v>
      </c>
      <c r="O78" s="293">
        <v>0</v>
      </c>
      <c r="P78" s="225">
        <f t="shared" si="22"/>
        <v>55</v>
      </c>
      <c r="Q78" s="265">
        <v>5</v>
      </c>
      <c r="R78" s="265">
        <v>50</v>
      </c>
      <c r="S78" s="265">
        <v>0</v>
      </c>
      <c r="T78" s="265">
        <v>0</v>
      </c>
      <c r="U78" s="225" t="s">
        <v>589</v>
      </c>
      <c r="V78" s="225">
        <v>0</v>
      </c>
      <c r="W78" s="225" t="s">
        <v>589</v>
      </c>
      <c r="X78" s="225">
        <v>0</v>
      </c>
      <c r="Y78" s="225" t="s">
        <v>589</v>
      </c>
      <c r="Z78" s="225">
        <v>0</v>
      </c>
      <c r="AA78" s="293">
        <v>0</v>
      </c>
      <c r="AB78" s="225">
        <v>0</v>
      </c>
      <c r="AC78" s="293">
        <v>0</v>
      </c>
      <c r="AD78" s="293">
        <v>0</v>
      </c>
      <c r="AE78" s="293">
        <v>5</v>
      </c>
      <c r="AF78" s="293">
        <v>0</v>
      </c>
      <c r="AG78" s="225">
        <v>50</v>
      </c>
      <c r="AH78" s="265">
        <v>0</v>
      </c>
      <c r="AI78" s="225">
        <v>0</v>
      </c>
      <c r="AJ78" s="265">
        <v>5</v>
      </c>
      <c r="AK78" s="293">
        <v>0</v>
      </c>
      <c r="AL78" s="293">
        <v>0</v>
      </c>
      <c r="AM78" s="225">
        <f t="shared" si="19"/>
        <v>55</v>
      </c>
      <c r="AN78" s="225">
        <f t="shared" si="20"/>
        <v>5</v>
      </c>
      <c r="AO78" s="225"/>
      <c r="AP78" s="79"/>
      <c r="AQ78" s="79"/>
      <c r="AR78" s="79"/>
    </row>
    <row r="79" spans="1:44" s="218" customFormat="1" ht="31.5">
      <c r="A79" s="229" t="s">
        <v>561</v>
      </c>
      <c r="B79" s="231" t="s">
        <v>1018</v>
      </c>
      <c r="C79" s="225" t="s">
        <v>949</v>
      </c>
      <c r="D79" s="225" t="s">
        <v>762</v>
      </c>
      <c r="E79" s="230">
        <v>2021</v>
      </c>
      <c r="F79" s="230" t="s">
        <v>589</v>
      </c>
      <c r="G79" s="225" t="s">
        <v>589</v>
      </c>
      <c r="H79" s="225" t="s">
        <v>589</v>
      </c>
      <c r="I79" s="225" t="s">
        <v>589</v>
      </c>
      <c r="J79" s="225">
        <v>0</v>
      </c>
      <c r="K79" s="293">
        <f t="shared" si="21"/>
        <v>55</v>
      </c>
      <c r="L79" s="293">
        <v>5</v>
      </c>
      <c r="M79" s="293">
        <v>50</v>
      </c>
      <c r="N79" s="293">
        <v>0</v>
      </c>
      <c r="O79" s="293">
        <v>0</v>
      </c>
      <c r="P79" s="225">
        <f t="shared" si="22"/>
        <v>55</v>
      </c>
      <c r="Q79" s="265">
        <v>5</v>
      </c>
      <c r="R79" s="265">
        <v>50</v>
      </c>
      <c r="S79" s="265">
        <v>0</v>
      </c>
      <c r="T79" s="265">
        <v>0</v>
      </c>
      <c r="U79" s="225" t="s">
        <v>589</v>
      </c>
      <c r="V79" s="225">
        <v>0</v>
      </c>
      <c r="W79" s="225" t="s">
        <v>589</v>
      </c>
      <c r="X79" s="225">
        <v>0</v>
      </c>
      <c r="Y79" s="225" t="s">
        <v>589</v>
      </c>
      <c r="Z79" s="225">
        <v>0</v>
      </c>
      <c r="AA79" s="293">
        <v>0</v>
      </c>
      <c r="AB79" s="225">
        <v>0</v>
      </c>
      <c r="AC79" s="293">
        <v>5</v>
      </c>
      <c r="AD79" s="293">
        <v>0</v>
      </c>
      <c r="AE79" s="293">
        <v>50</v>
      </c>
      <c r="AF79" s="293">
        <v>0</v>
      </c>
      <c r="AG79" s="225">
        <v>0</v>
      </c>
      <c r="AH79" s="265">
        <v>0</v>
      </c>
      <c r="AI79" s="225">
        <v>0</v>
      </c>
      <c r="AJ79" s="265">
        <v>0</v>
      </c>
      <c r="AK79" s="293">
        <v>0</v>
      </c>
      <c r="AL79" s="293">
        <v>0</v>
      </c>
      <c r="AM79" s="225">
        <f t="shared" si="19"/>
        <v>55</v>
      </c>
      <c r="AN79" s="225">
        <f t="shared" si="20"/>
        <v>0</v>
      </c>
      <c r="AO79" s="225"/>
      <c r="AP79" s="79"/>
      <c r="AQ79" s="79"/>
      <c r="AR79" s="79"/>
    </row>
    <row r="80" spans="1:44" s="218" customFormat="1" ht="31.5">
      <c r="A80" s="229" t="s">
        <v>561</v>
      </c>
      <c r="B80" s="231" t="s">
        <v>1019</v>
      </c>
      <c r="C80" s="225" t="s">
        <v>950</v>
      </c>
      <c r="D80" s="225" t="s">
        <v>762</v>
      </c>
      <c r="E80" s="230">
        <v>2023</v>
      </c>
      <c r="F80" s="230" t="s">
        <v>589</v>
      </c>
      <c r="G80" s="225" t="s">
        <v>589</v>
      </c>
      <c r="H80" s="225" t="s">
        <v>589</v>
      </c>
      <c r="I80" s="225" t="s">
        <v>589</v>
      </c>
      <c r="J80" s="225">
        <v>0</v>
      </c>
      <c r="K80" s="293">
        <f t="shared" si="21"/>
        <v>55</v>
      </c>
      <c r="L80" s="293">
        <v>5</v>
      </c>
      <c r="M80" s="293">
        <v>50</v>
      </c>
      <c r="N80" s="293">
        <v>0</v>
      </c>
      <c r="O80" s="293">
        <v>0</v>
      </c>
      <c r="P80" s="225">
        <f t="shared" si="22"/>
        <v>55</v>
      </c>
      <c r="Q80" s="265">
        <v>5</v>
      </c>
      <c r="R80" s="265">
        <v>50</v>
      </c>
      <c r="S80" s="265">
        <v>0</v>
      </c>
      <c r="T80" s="265">
        <v>0</v>
      </c>
      <c r="U80" s="225" t="s">
        <v>589</v>
      </c>
      <c r="V80" s="225">
        <v>0</v>
      </c>
      <c r="W80" s="225" t="s">
        <v>589</v>
      </c>
      <c r="X80" s="225">
        <v>0</v>
      </c>
      <c r="Y80" s="225" t="s">
        <v>589</v>
      </c>
      <c r="Z80" s="225">
        <v>0</v>
      </c>
      <c r="AA80" s="293">
        <v>0</v>
      </c>
      <c r="AB80" s="225">
        <v>0</v>
      </c>
      <c r="AC80" s="293">
        <v>0</v>
      </c>
      <c r="AD80" s="293">
        <v>0</v>
      </c>
      <c r="AE80" s="293">
        <v>0</v>
      </c>
      <c r="AF80" s="293">
        <v>0</v>
      </c>
      <c r="AG80" s="225">
        <v>5</v>
      </c>
      <c r="AH80" s="265">
        <v>0</v>
      </c>
      <c r="AI80" s="225">
        <v>50</v>
      </c>
      <c r="AJ80" s="265">
        <v>0</v>
      </c>
      <c r="AK80" s="293">
        <v>0</v>
      </c>
      <c r="AL80" s="293">
        <v>0</v>
      </c>
      <c r="AM80" s="225">
        <f t="shared" si="19"/>
        <v>55</v>
      </c>
      <c r="AN80" s="225">
        <f t="shared" si="20"/>
        <v>0</v>
      </c>
      <c r="AO80" s="225"/>
      <c r="AP80" s="79"/>
      <c r="AQ80" s="79"/>
      <c r="AR80" s="79"/>
    </row>
    <row r="81" spans="1:44" s="218" customFormat="1" ht="31.5">
      <c r="A81" s="229" t="s">
        <v>561</v>
      </c>
      <c r="B81" s="231" t="s">
        <v>1020</v>
      </c>
      <c r="C81" s="225" t="s">
        <v>951</v>
      </c>
      <c r="D81" s="225" t="s">
        <v>762</v>
      </c>
      <c r="E81" s="230">
        <v>2023</v>
      </c>
      <c r="F81" s="230" t="s">
        <v>589</v>
      </c>
      <c r="G81" s="225" t="s">
        <v>589</v>
      </c>
      <c r="H81" s="225" t="s">
        <v>589</v>
      </c>
      <c r="I81" s="225" t="s">
        <v>589</v>
      </c>
      <c r="J81" s="225">
        <v>0</v>
      </c>
      <c r="K81" s="293">
        <f t="shared" si="21"/>
        <v>55</v>
      </c>
      <c r="L81" s="293">
        <v>5</v>
      </c>
      <c r="M81" s="293">
        <v>50</v>
      </c>
      <c r="N81" s="293">
        <v>0</v>
      </c>
      <c r="O81" s="293">
        <v>0</v>
      </c>
      <c r="P81" s="225">
        <f t="shared" si="22"/>
        <v>55</v>
      </c>
      <c r="Q81" s="265">
        <v>5</v>
      </c>
      <c r="R81" s="265">
        <v>50</v>
      </c>
      <c r="S81" s="265">
        <v>0</v>
      </c>
      <c r="T81" s="265">
        <v>0</v>
      </c>
      <c r="U81" s="225" t="s">
        <v>589</v>
      </c>
      <c r="V81" s="225">
        <v>0</v>
      </c>
      <c r="W81" s="225" t="s">
        <v>589</v>
      </c>
      <c r="X81" s="225">
        <v>0</v>
      </c>
      <c r="Y81" s="225" t="s">
        <v>589</v>
      </c>
      <c r="Z81" s="225">
        <v>0</v>
      </c>
      <c r="AA81" s="293">
        <v>0</v>
      </c>
      <c r="AB81" s="225">
        <v>0</v>
      </c>
      <c r="AC81" s="293">
        <v>0</v>
      </c>
      <c r="AD81" s="293">
        <v>0</v>
      </c>
      <c r="AE81" s="293">
        <v>0</v>
      </c>
      <c r="AF81" s="293">
        <v>0</v>
      </c>
      <c r="AG81" s="225">
        <v>5</v>
      </c>
      <c r="AH81" s="265">
        <v>0</v>
      </c>
      <c r="AI81" s="225">
        <v>50</v>
      </c>
      <c r="AJ81" s="265">
        <v>0</v>
      </c>
      <c r="AK81" s="293">
        <v>0</v>
      </c>
      <c r="AL81" s="293">
        <v>0</v>
      </c>
      <c r="AM81" s="225">
        <f t="shared" si="19"/>
        <v>55</v>
      </c>
      <c r="AN81" s="225">
        <f t="shared" si="20"/>
        <v>0</v>
      </c>
      <c r="AO81" s="225"/>
      <c r="AP81" s="79"/>
      <c r="AQ81" s="79"/>
      <c r="AR81" s="79"/>
    </row>
    <row r="82" spans="1:44" s="218" customFormat="1" ht="31.5">
      <c r="A82" s="229" t="s">
        <v>561</v>
      </c>
      <c r="B82" s="231" t="s">
        <v>1021</v>
      </c>
      <c r="C82" s="225" t="s">
        <v>952</v>
      </c>
      <c r="D82" s="225" t="s">
        <v>762</v>
      </c>
      <c r="E82" s="230">
        <v>2021</v>
      </c>
      <c r="F82" s="230" t="s">
        <v>589</v>
      </c>
      <c r="G82" s="225" t="s">
        <v>589</v>
      </c>
      <c r="H82" s="225" t="s">
        <v>589</v>
      </c>
      <c r="I82" s="225" t="s">
        <v>589</v>
      </c>
      <c r="J82" s="225">
        <v>0</v>
      </c>
      <c r="K82" s="293">
        <f t="shared" si="21"/>
        <v>28.9</v>
      </c>
      <c r="L82" s="293">
        <v>0</v>
      </c>
      <c r="M82" s="293">
        <v>28.9</v>
      </c>
      <c r="N82" s="293">
        <v>0</v>
      </c>
      <c r="O82" s="293">
        <v>0</v>
      </c>
      <c r="P82" s="225">
        <f t="shared" si="22"/>
        <v>28.9</v>
      </c>
      <c r="Q82" s="265">
        <v>0</v>
      </c>
      <c r="R82" s="265">
        <v>28.9</v>
      </c>
      <c r="S82" s="265">
        <v>0</v>
      </c>
      <c r="T82" s="265">
        <v>0</v>
      </c>
      <c r="U82" s="225" t="s">
        <v>589</v>
      </c>
      <c r="V82" s="225">
        <v>0</v>
      </c>
      <c r="W82" s="225" t="s">
        <v>589</v>
      </c>
      <c r="X82" s="225">
        <v>0</v>
      </c>
      <c r="Y82" s="225" t="s">
        <v>589</v>
      </c>
      <c r="Z82" s="225">
        <v>0</v>
      </c>
      <c r="AA82" s="293">
        <v>0</v>
      </c>
      <c r="AB82" s="225">
        <v>0</v>
      </c>
      <c r="AC82" s="293">
        <v>8.9</v>
      </c>
      <c r="AD82" s="293">
        <v>0</v>
      </c>
      <c r="AE82" s="293">
        <v>10.5</v>
      </c>
      <c r="AF82" s="293">
        <v>0</v>
      </c>
      <c r="AG82" s="225">
        <v>4.9000000000000004</v>
      </c>
      <c r="AH82" s="265">
        <v>0</v>
      </c>
      <c r="AI82" s="225">
        <v>4.5999999999999996</v>
      </c>
      <c r="AJ82" s="265">
        <v>0</v>
      </c>
      <c r="AK82" s="293">
        <v>0</v>
      </c>
      <c r="AL82" s="293">
        <v>0</v>
      </c>
      <c r="AM82" s="225">
        <f t="shared" si="19"/>
        <v>28.9</v>
      </c>
      <c r="AN82" s="225">
        <f t="shared" si="20"/>
        <v>0</v>
      </c>
      <c r="AO82" s="225"/>
      <c r="AP82" s="79"/>
      <c r="AQ82" s="79"/>
      <c r="AR82" s="79"/>
    </row>
    <row r="83" spans="1:44" s="262" customFormat="1" ht="31.5">
      <c r="A83" s="266" t="s">
        <v>561</v>
      </c>
      <c r="B83" s="269" t="s">
        <v>1038</v>
      </c>
      <c r="C83" s="268" t="s">
        <v>986</v>
      </c>
      <c r="D83" s="265" t="s">
        <v>762</v>
      </c>
      <c r="E83" s="267">
        <v>2019</v>
      </c>
      <c r="F83" s="267">
        <v>2020</v>
      </c>
      <c r="G83" s="293" t="s">
        <v>589</v>
      </c>
      <c r="H83" s="265" t="s">
        <v>589</v>
      </c>
      <c r="I83" s="265" t="s">
        <v>589</v>
      </c>
      <c r="J83" s="265">
        <v>0</v>
      </c>
      <c r="K83" s="293">
        <f t="shared" si="21"/>
        <v>58.596000000000004</v>
      </c>
      <c r="L83" s="276">
        <v>2.246</v>
      </c>
      <c r="M83" s="276">
        <v>56.35</v>
      </c>
      <c r="N83" s="293">
        <v>0</v>
      </c>
      <c r="O83" s="293">
        <v>0</v>
      </c>
      <c r="P83" s="265">
        <f t="shared" si="22"/>
        <v>58.596000000000004</v>
      </c>
      <c r="Q83" s="276">
        <v>2.246</v>
      </c>
      <c r="R83" s="276">
        <v>56.35</v>
      </c>
      <c r="S83" s="265">
        <v>0</v>
      </c>
      <c r="T83" s="265">
        <v>0</v>
      </c>
      <c r="U83" s="265" t="s">
        <v>589</v>
      </c>
      <c r="V83" s="265">
        <v>0</v>
      </c>
      <c r="W83" s="265" t="s">
        <v>589</v>
      </c>
      <c r="X83" s="265">
        <v>0</v>
      </c>
      <c r="Y83" s="265" t="s">
        <v>589</v>
      </c>
      <c r="Z83" s="265">
        <v>0</v>
      </c>
      <c r="AA83" s="293">
        <v>0</v>
      </c>
      <c r="AB83" s="265">
        <v>98.822593999999995</v>
      </c>
      <c r="AC83" s="276">
        <v>0</v>
      </c>
      <c r="AD83" s="293">
        <v>6.734</v>
      </c>
      <c r="AE83" s="293">
        <v>0</v>
      </c>
      <c r="AF83" s="293">
        <v>0</v>
      </c>
      <c r="AG83" s="265">
        <v>0</v>
      </c>
      <c r="AH83" s="265">
        <v>79</v>
      </c>
      <c r="AI83" s="265">
        <v>0</v>
      </c>
      <c r="AJ83" s="265">
        <v>0</v>
      </c>
      <c r="AK83" s="293">
        <v>0</v>
      </c>
      <c r="AL83" s="293">
        <v>0</v>
      </c>
      <c r="AM83" s="265">
        <f t="shared" ref="AM83:AM117" si="26">AC83+AE83+AG83+AI83+AK83</f>
        <v>0</v>
      </c>
      <c r="AN83" s="265">
        <f t="shared" ref="AN83:AN117" si="27">AD83+AF83+AH83+AJ83+AL83</f>
        <v>85.733999999999995</v>
      </c>
      <c r="AO83" s="265"/>
      <c r="AP83" s="263"/>
      <c r="AQ83" s="263"/>
      <c r="AR83" s="263"/>
    </row>
    <row r="84" spans="1:44" s="262" customFormat="1" ht="47.25">
      <c r="A84" s="266" t="s">
        <v>561</v>
      </c>
      <c r="B84" s="269" t="s">
        <v>1039</v>
      </c>
      <c r="C84" s="268" t="s">
        <v>1071</v>
      </c>
      <c r="D84" s="265" t="s">
        <v>762</v>
      </c>
      <c r="E84" s="267">
        <v>2019</v>
      </c>
      <c r="F84" s="267">
        <v>2020</v>
      </c>
      <c r="G84" s="293" t="s">
        <v>589</v>
      </c>
      <c r="H84" s="265" t="s">
        <v>589</v>
      </c>
      <c r="I84" s="265" t="s">
        <v>589</v>
      </c>
      <c r="J84" s="265">
        <v>0</v>
      </c>
      <c r="K84" s="293">
        <f t="shared" si="21"/>
        <v>4</v>
      </c>
      <c r="L84" s="293">
        <v>0</v>
      </c>
      <c r="M84" s="293">
        <v>0</v>
      </c>
      <c r="N84" s="276">
        <v>4</v>
      </c>
      <c r="O84" s="293">
        <v>0</v>
      </c>
      <c r="P84" s="265">
        <f t="shared" si="22"/>
        <v>4</v>
      </c>
      <c r="Q84" s="265">
        <v>0</v>
      </c>
      <c r="R84" s="265">
        <v>0</v>
      </c>
      <c r="S84" s="276">
        <v>4</v>
      </c>
      <c r="T84" s="265">
        <v>0</v>
      </c>
      <c r="U84" s="265" t="s">
        <v>589</v>
      </c>
      <c r="V84" s="265">
        <v>0</v>
      </c>
      <c r="W84" s="265" t="s">
        <v>589</v>
      </c>
      <c r="X84" s="265">
        <v>0</v>
      </c>
      <c r="Y84" s="265" t="s">
        <v>589</v>
      </c>
      <c r="Z84" s="265">
        <v>0</v>
      </c>
      <c r="AA84" s="293">
        <v>0</v>
      </c>
      <c r="AB84" s="265">
        <v>0</v>
      </c>
      <c r="AC84" s="276">
        <v>0</v>
      </c>
      <c r="AD84" s="293">
        <v>0</v>
      </c>
      <c r="AE84" s="293">
        <v>0</v>
      </c>
      <c r="AF84" s="293">
        <v>0</v>
      </c>
      <c r="AG84" s="265">
        <v>0</v>
      </c>
      <c r="AH84" s="265">
        <v>0</v>
      </c>
      <c r="AI84" s="265">
        <v>0</v>
      </c>
      <c r="AJ84" s="265">
        <v>0</v>
      </c>
      <c r="AK84" s="293">
        <v>0</v>
      </c>
      <c r="AL84" s="293">
        <v>0</v>
      </c>
      <c r="AM84" s="265">
        <f t="shared" si="26"/>
        <v>0</v>
      </c>
      <c r="AN84" s="265">
        <f t="shared" si="27"/>
        <v>0</v>
      </c>
      <c r="AO84" s="265"/>
      <c r="AP84" s="263"/>
      <c r="AQ84" s="263"/>
      <c r="AR84" s="263"/>
    </row>
    <row r="85" spans="1:44" s="262" customFormat="1" ht="47.25">
      <c r="A85" s="266" t="s">
        <v>561</v>
      </c>
      <c r="B85" s="269" t="s">
        <v>1040</v>
      </c>
      <c r="C85" s="268" t="s">
        <v>1072</v>
      </c>
      <c r="D85" s="265" t="s">
        <v>762</v>
      </c>
      <c r="E85" s="267">
        <v>2019</v>
      </c>
      <c r="F85" s="267">
        <v>2020</v>
      </c>
      <c r="G85" s="293" t="s">
        <v>589</v>
      </c>
      <c r="H85" s="265" t="s">
        <v>589</v>
      </c>
      <c r="I85" s="265" t="s">
        <v>589</v>
      </c>
      <c r="J85" s="265">
        <v>0</v>
      </c>
      <c r="K85" s="293">
        <f t="shared" si="21"/>
        <v>4</v>
      </c>
      <c r="L85" s="293">
        <v>0</v>
      </c>
      <c r="M85" s="293">
        <v>0</v>
      </c>
      <c r="N85" s="276">
        <v>4</v>
      </c>
      <c r="O85" s="293">
        <v>0</v>
      </c>
      <c r="P85" s="265">
        <f t="shared" si="22"/>
        <v>4</v>
      </c>
      <c r="Q85" s="265">
        <v>0</v>
      </c>
      <c r="R85" s="265">
        <v>0</v>
      </c>
      <c r="S85" s="276">
        <v>4</v>
      </c>
      <c r="T85" s="265">
        <v>0</v>
      </c>
      <c r="U85" s="265" t="s">
        <v>589</v>
      </c>
      <c r="V85" s="265">
        <v>0</v>
      </c>
      <c r="W85" s="265" t="s">
        <v>589</v>
      </c>
      <c r="X85" s="265">
        <v>0</v>
      </c>
      <c r="Y85" s="265" t="s">
        <v>589</v>
      </c>
      <c r="Z85" s="265">
        <v>0</v>
      </c>
      <c r="AA85" s="293">
        <v>0</v>
      </c>
      <c r="AB85" s="265">
        <v>0</v>
      </c>
      <c r="AC85" s="276">
        <v>0</v>
      </c>
      <c r="AD85" s="293">
        <v>0</v>
      </c>
      <c r="AE85" s="293">
        <v>0</v>
      </c>
      <c r="AF85" s="293">
        <v>0</v>
      </c>
      <c r="AG85" s="265">
        <v>0</v>
      </c>
      <c r="AH85" s="265">
        <v>0</v>
      </c>
      <c r="AI85" s="265">
        <v>0</v>
      </c>
      <c r="AJ85" s="265">
        <v>0</v>
      </c>
      <c r="AK85" s="293">
        <v>0</v>
      </c>
      <c r="AL85" s="293">
        <v>0</v>
      </c>
      <c r="AM85" s="265">
        <f t="shared" si="26"/>
        <v>0</v>
      </c>
      <c r="AN85" s="265">
        <f t="shared" si="27"/>
        <v>0</v>
      </c>
      <c r="AO85" s="265"/>
      <c r="AP85" s="263"/>
      <c r="AQ85" s="263"/>
      <c r="AR85" s="263"/>
    </row>
    <row r="86" spans="1:44" s="262" customFormat="1" ht="47.25">
      <c r="A86" s="266" t="s">
        <v>561</v>
      </c>
      <c r="B86" s="269" t="s">
        <v>1041</v>
      </c>
      <c r="C86" s="268" t="s">
        <v>1073</v>
      </c>
      <c r="D86" s="265" t="s">
        <v>762</v>
      </c>
      <c r="E86" s="267">
        <v>2019</v>
      </c>
      <c r="F86" s="267">
        <v>2020</v>
      </c>
      <c r="G86" s="293" t="s">
        <v>589</v>
      </c>
      <c r="H86" s="265" t="s">
        <v>589</v>
      </c>
      <c r="I86" s="265" t="s">
        <v>589</v>
      </c>
      <c r="J86" s="265">
        <v>0</v>
      </c>
      <c r="K86" s="293">
        <f t="shared" si="21"/>
        <v>4</v>
      </c>
      <c r="L86" s="293">
        <v>0</v>
      </c>
      <c r="M86" s="293">
        <v>0</v>
      </c>
      <c r="N86" s="276">
        <v>4</v>
      </c>
      <c r="O86" s="293">
        <v>0</v>
      </c>
      <c r="P86" s="265">
        <f t="shared" si="22"/>
        <v>4</v>
      </c>
      <c r="Q86" s="265">
        <v>0</v>
      </c>
      <c r="R86" s="265">
        <v>0</v>
      </c>
      <c r="S86" s="276">
        <v>4</v>
      </c>
      <c r="T86" s="265">
        <v>0</v>
      </c>
      <c r="U86" s="265" t="s">
        <v>589</v>
      </c>
      <c r="V86" s="265">
        <v>0</v>
      </c>
      <c r="W86" s="265" t="s">
        <v>589</v>
      </c>
      <c r="X86" s="265">
        <v>0</v>
      </c>
      <c r="Y86" s="265" t="s">
        <v>589</v>
      </c>
      <c r="Z86" s="265">
        <v>0</v>
      </c>
      <c r="AA86" s="293">
        <v>0</v>
      </c>
      <c r="AB86" s="265">
        <v>0</v>
      </c>
      <c r="AC86" s="276">
        <v>0</v>
      </c>
      <c r="AD86" s="293">
        <v>0</v>
      </c>
      <c r="AE86" s="293">
        <v>0</v>
      </c>
      <c r="AF86" s="293">
        <v>0</v>
      </c>
      <c r="AG86" s="265">
        <v>0</v>
      </c>
      <c r="AH86" s="265">
        <v>0</v>
      </c>
      <c r="AI86" s="265">
        <v>0</v>
      </c>
      <c r="AJ86" s="265">
        <v>0</v>
      </c>
      <c r="AK86" s="293">
        <v>0</v>
      </c>
      <c r="AL86" s="293">
        <v>0</v>
      </c>
      <c r="AM86" s="265">
        <f t="shared" si="26"/>
        <v>0</v>
      </c>
      <c r="AN86" s="265">
        <f t="shared" si="27"/>
        <v>0</v>
      </c>
      <c r="AO86" s="265"/>
      <c r="AP86" s="263"/>
      <c r="AQ86" s="263"/>
      <c r="AR86" s="263"/>
    </row>
    <row r="87" spans="1:44" s="262" customFormat="1" ht="63">
      <c r="A87" s="266" t="s">
        <v>561</v>
      </c>
      <c r="B87" s="269" t="s">
        <v>1042</v>
      </c>
      <c r="C87" s="268" t="s">
        <v>1074</v>
      </c>
      <c r="D87" s="265" t="s">
        <v>762</v>
      </c>
      <c r="E87" s="267">
        <v>2019</v>
      </c>
      <c r="F87" s="267">
        <v>2020</v>
      </c>
      <c r="G87" s="293" t="s">
        <v>589</v>
      </c>
      <c r="H87" s="265" t="s">
        <v>589</v>
      </c>
      <c r="I87" s="265" t="s">
        <v>589</v>
      </c>
      <c r="J87" s="265">
        <v>0</v>
      </c>
      <c r="K87" s="293">
        <f t="shared" si="21"/>
        <v>3</v>
      </c>
      <c r="L87" s="293">
        <v>0</v>
      </c>
      <c r="M87" s="293">
        <v>0</v>
      </c>
      <c r="N87" s="276">
        <v>3</v>
      </c>
      <c r="O87" s="293">
        <v>0</v>
      </c>
      <c r="P87" s="265">
        <f t="shared" si="22"/>
        <v>3</v>
      </c>
      <c r="Q87" s="265">
        <v>0</v>
      </c>
      <c r="R87" s="265">
        <v>0</v>
      </c>
      <c r="S87" s="276">
        <v>3</v>
      </c>
      <c r="T87" s="265">
        <v>0</v>
      </c>
      <c r="U87" s="265" t="s">
        <v>589</v>
      </c>
      <c r="V87" s="265">
        <v>0</v>
      </c>
      <c r="W87" s="265" t="s">
        <v>589</v>
      </c>
      <c r="X87" s="265">
        <v>0</v>
      </c>
      <c r="Y87" s="265" t="s">
        <v>589</v>
      </c>
      <c r="Z87" s="265">
        <v>0</v>
      </c>
      <c r="AA87" s="293">
        <v>0</v>
      </c>
      <c r="AB87" s="265">
        <v>0</v>
      </c>
      <c r="AC87" s="276">
        <v>0</v>
      </c>
      <c r="AD87" s="293">
        <v>0</v>
      </c>
      <c r="AE87" s="293">
        <v>0</v>
      </c>
      <c r="AF87" s="293">
        <v>0</v>
      </c>
      <c r="AG87" s="265">
        <v>0</v>
      </c>
      <c r="AH87" s="265">
        <v>0</v>
      </c>
      <c r="AI87" s="265">
        <v>0</v>
      </c>
      <c r="AJ87" s="265">
        <v>0</v>
      </c>
      <c r="AK87" s="293">
        <v>0</v>
      </c>
      <c r="AL87" s="293">
        <v>0</v>
      </c>
      <c r="AM87" s="265">
        <f t="shared" si="26"/>
        <v>0</v>
      </c>
      <c r="AN87" s="265">
        <f t="shared" si="27"/>
        <v>0</v>
      </c>
      <c r="AO87" s="265"/>
      <c r="AP87" s="263"/>
      <c r="AQ87" s="263"/>
      <c r="AR87" s="263"/>
    </row>
    <row r="88" spans="1:44" s="262" customFormat="1" ht="47.25">
      <c r="A88" s="266" t="s">
        <v>561</v>
      </c>
      <c r="B88" s="269" t="s">
        <v>1043</v>
      </c>
      <c r="C88" s="268" t="s">
        <v>1075</v>
      </c>
      <c r="D88" s="265" t="s">
        <v>762</v>
      </c>
      <c r="E88" s="267">
        <v>2019</v>
      </c>
      <c r="F88" s="267">
        <v>2020</v>
      </c>
      <c r="G88" s="293" t="s">
        <v>589</v>
      </c>
      <c r="H88" s="265" t="s">
        <v>589</v>
      </c>
      <c r="I88" s="265" t="s">
        <v>589</v>
      </c>
      <c r="J88" s="265">
        <v>0</v>
      </c>
      <c r="K88" s="293">
        <f t="shared" si="21"/>
        <v>3</v>
      </c>
      <c r="L88" s="293">
        <v>0</v>
      </c>
      <c r="M88" s="293">
        <v>0</v>
      </c>
      <c r="N88" s="276">
        <v>3</v>
      </c>
      <c r="O88" s="293">
        <v>0</v>
      </c>
      <c r="P88" s="265">
        <f t="shared" si="22"/>
        <v>3</v>
      </c>
      <c r="Q88" s="265">
        <v>0</v>
      </c>
      <c r="R88" s="265">
        <v>0</v>
      </c>
      <c r="S88" s="276">
        <v>3</v>
      </c>
      <c r="T88" s="265">
        <v>0</v>
      </c>
      <c r="U88" s="265" t="s">
        <v>589</v>
      </c>
      <c r="V88" s="265">
        <v>0</v>
      </c>
      <c r="W88" s="265" t="s">
        <v>589</v>
      </c>
      <c r="X88" s="265">
        <v>0</v>
      </c>
      <c r="Y88" s="265" t="s">
        <v>589</v>
      </c>
      <c r="Z88" s="265">
        <v>0</v>
      </c>
      <c r="AA88" s="293">
        <v>0</v>
      </c>
      <c r="AB88" s="265">
        <v>0</v>
      </c>
      <c r="AC88" s="276">
        <v>0</v>
      </c>
      <c r="AD88" s="293">
        <v>0</v>
      </c>
      <c r="AE88" s="293">
        <v>0</v>
      </c>
      <c r="AF88" s="293">
        <v>0</v>
      </c>
      <c r="AG88" s="265">
        <v>0</v>
      </c>
      <c r="AH88" s="265">
        <v>0</v>
      </c>
      <c r="AI88" s="265">
        <v>0</v>
      </c>
      <c r="AJ88" s="265">
        <v>0</v>
      </c>
      <c r="AK88" s="293">
        <v>0</v>
      </c>
      <c r="AL88" s="293">
        <v>0</v>
      </c>
      <c r="AM88" s="265">
        <f t="shared" si="26"/>
        <v>0</v>
      </c>
      <c r="AN88" s="265">
        <f t="shared" si="27"/>
        <v>0</v>
      </c>
      <c r="AO88" s="265"/>
      <c r="AP88" s="263"/>
      <c r="AQ88" s="263"/>
      <c r="AR88" s="263"/>
    </row>
    <row r="89" spans="1:44" s="262" customFormat="1" ht="47.25">
      <c r="A89" s="266" t="s">
        <v>561</v>
      </c>
      <c r="B89" s="269" t="s">
        <v>1044</v>
      </c>
      <c r="C89" s="268" t="s">
        <v>1076</v>
      </c>
      <c r="D89" s="265" t="s">
        <v>762</v>
      </c>
      <c r="E89" s="267">
        <v>2019</v>
      </c>
      <c r="F89" s="267">
        <v>2020</v>
      </c>
      <c r="G89" s="293" t="s">
        <v>589</v>
      </c>
      <c r="H89" s="265" t="s">
        <v>589</v>
      </c>
      <c r="I89" s="265" t="s">
        <v>589</v>
      </c>
      <c r="J89" s="265">
        <v>0</v>
      </c>
      <c r="K89" s="293">
        <f t="shared" si="21"/>
        <v>3</v>
      </c>
      <c r="L89" s="293">
        <v>0</v>
      </c>
      <c r="M89" s="293">
        <v>0</v>
      </c>
      <c r="N89" s="276">
        <v>3</v>
      </c>
      <c r="O89" s="293">
        <v>0</v>
      </c>
      <c r="P89" s="265">
        <f t="shared" si="22"/>
        <v>3</v>
      </c>
      <c r="Q89" s="265">
        <v>0</v>
      </c>
      <c r="R89" s="265">
        <v>0</v>
      </c>
      <c r="S89" s="276">
        <v>3</v>
      </c>
      <c r="T89" s="265">
        <v>0</v>
      </c>
      <c r="U89" s="265" t="s">
        <v>589</v>
      </c>
      <c r="V89" s="265">
        <v>0</v>
      </c>
      <c r="W89" s="265" t="s">
        <v>589</v>
      </c>
      <c r="X89" s="265">
        <v>0</v>
      </c>
      <c r="Y89" s="265" t="s">
        <v>589</v>
      </c>
      <c r="Z89" s="265">
        <v>0</v>
      </c>
      <c r="AA89" s="293">
        <v>0</v>
      </c>
      <c r="AB89" s="265">
        <v>0</v>
      </c>
      <c r="AC89" s="276">
        <v>0</v>
      </c>
      <c r="AD89" s="293">
        <v>0</v>
      </c>
      <c r="AE89" s="293">
        <v>0</v>
      </c>
      <c r="AF89" s="293">
        <v>0</v>
      </c>
      <c r="AG89" s="265">
        <v>0</v>
      </c>
      <c r="AH89" s="265">
        <v>0</v>
      </c>
      <c r="AI89" s="265">
        <v>0</v>
      </c>
      <c r="AJ89" s="265">
        <v>0</v>
      </c>
      <c r="AK89" s="293">
        <v>0</v>
      </c>
      <c r="AL89" s="293">
        <v>0</v>
      </c>
      <c r="AM89" s="265">
        <f t="shared" si="26"/>
        <v>0</v>
      </c>
      <c r="AN89" s="265">
        <f t="shared" si="27"/>
        <v>0</v>
      </c>
      <c r="AO89" s="265"/>
      <c r="AP89" s="263"/>
      <c r="AQ89" s="263"/>
      <c r="AR89" s="263"/>
    </row>
    <row r="90" spans="1:44" s="262" customFormat="1" ht="47.25">
      <c r="A90" s="266" t="s">
        <v>561</v>
      </c>
      <c r="B90" s="269" t="s">
        <v>1045</v>
      </c>
      <c r="C90" s="268" t="s">
        <v>1077</v>
      </c>
      <c r="D90" s="265" t="s">
        <v>762</v>
      </c>
      <c r="E90" s="267">
        <v>2019</v>
      </c>
      <c r="F90" s="267">
        <v>2020</v>
      </c>
      <c r="G90" s="293" t="s">
        <v>589</v>
      </c>
      <c r="H90" s="265" t="s">
        <v>589</v>
      </c>
      <c r="I90" s="265" t="s">
        <v>589</v>
      </c>
      <c r="J90" s="265">
        <v>0</v>
      </c>
      <c r="K90" s="293">
        <f t="shared" si="21"/>
        <v>3</v>
      </c>
      <c r="L90" s="293">
        <v>0</v>
      </c>
      <c r="M90" s="293">
        <v>0</v>
      </c>
      <c r="N90" s="276">
        <v>3</v>
      </c>
      <c r="O90" s="293">
        <v>0</v>
      </c>
      <c r="P90" s="265">
        <f t="shared" si="22"/>
        <v>3</v>
      </c>
      <c r="Q90" s="265">
        <v>0</v>
      </c>
      <c r="R90" s="265">
        <v>0</v>
      </c>
      <c r="S90" s="276">
        <v>3</v>
      </c>
      <c r="T90" s="265">
        <v>0</v>
      </c>
      <c r="U90" s="265" t="s">
        <v>589</v>
      </c>
      <c r="V90" s="265">
        <v>0</v>
      </c>
      <c r="W90" s="265" t="s">
        <v>589</v>
      </c>
      <c r="X90" s="265">
        <v>0</v>
      </c>
      <c r="Y90" s="265" t="s">
        <v>589</v>
      </c>
      <c r="Z90" s="265">
        <v>0</v>
      </c>
      <c r="AA90" s="293">
        <v>0</v>
      </c>
      <c r="AB90" s="265">
        <v>0</v>
      </c>
      <c r="AC90" s="276">
        <v>0</v>
      </c>
      <c r="AD90" s="293">
        <v>0</v>
      </c>
      <c r="AE90" s="293">
        <v>0</v>
      </c>
      <c r="AF90" s="293">
        <v>0</v>
      </c>
      <c r="AG90" s="265">
        <v>0</v>
      </c>
      <c r="AH90" s="265">
        <v>0</v>
      </c>
      <c r="AI90" s="265">
        <v>0</v>
      </c>
      <c r="AJ90" s="265">
        <v>0</v>
      </c>
      <c r="AK90" s="293">
        <v>0</v>
      </c>
      <c r="AL90" s="293">
        <v>0</v>
      </c>
      <c r="AM90" s="265">
        <f t="shared" si="26"/>
        <v>0</v>
      </c>
      <c r="AN90" s="265">
        <f t="shared" si="27"/>
        <v>0</v>
      </c>
      <c r="AO90" s="265"/>
      <c r="AP90" s="263"/>
      <c r="AQ90" s="263"/>
      <c r="AR90" s="263"/>
    </row>
    <row r="91" spans="1:44" s="262" customFormat="1" ht="47.25">
      <c r="A91" s="266" t="s">
        <v>561</v>
      </c>
      <c r="B91" s="269" t="s">
        <v>1046</v>
      </c>
      <c r="C91" s="268" t="s">
        <v>1078</v>
      </c>
      <c r="D91" s="265" t="s">
        <v>762</v>
      </c>
      <c r="E91" s="267">
        <v>2019</v>
      </c>
      <c r="F91" s="267">
        <v>2020</v>
      </c>
      <c r="G91" s="293" t="s">
        <v>589</v>
      </c>
      <c r="H91" s="265" t="s">
        <v>589</v>
      </c>
      <c r="I91" s="265" t="s">
        <v>589</v>
      </c>
      <c r="J91" s="265">
        <v>0</v>
      </c>
      <c r="K91" s="293">
        <f t="shared" si="21"/>
        <v>3</v>
      </c>
      <c r="L91" s="293">
        <v>0</v>
      </c>
      <c r="M91" s="293">
        <v>0</v>
      </c>
      <c r="N91" s="276">
        <v>3</v>
      </c>
      <c r="O91" s="293">
        <v>0</v>
      </c>
      <c r="P91" s="265">
        <f t="shared" si="22"/>
        <v>3</v>
      </c>
      <c r="Q91" s="265">
        <v>0</v>
      </c>
      <c r="R91" s="265">
        <v>0</v>
      </c>
      <c r="S91" s="276">
        <v>3</v>
      </c>
      <c r="T91" s="265">
        <v>0</v>
      </c>
      <c r="U91" s="265" t="s">
        <v>589</v>
      </c>
      <c r="V91" s="265">
        <v>0</v>
      </c>
      <c r="W91" s="265" t="s">
        <v>589</v>
      </c>
      <c r="X91" s="265">
        <v>0</v>
      </c>
      <c r="Y91" s="265" t="s">
        <v>589</v>
      </c>
      <c r="Z91" s="265">
        <v>0</v>
      </c>
      <c r="AA91" s="293">
        <v>0</v>
      </c>
      <c r="AB91" s="265">
        <v>0</v>
      </c>
      <c r="AC91" s="276">
        <v>0</v>
      </c>
      <c r="AD91" s="293">
        <v>0</v>
      </c>
      <c r="AE91" s="293">
        <v>0</v>
      </c>
      <c r="AF91" s="293">
        <v>0</v>
      </c>
      <c r="AG91" s="265">
        <v>0</v>
      </c>
      <c r="AH91" s="265">
        <v>0</v>
      </c>
      <c r="AI91" s="265">
        <v>0</v>
      </c>
      <c r="AJ91" s="265">
        <v>0</v>
      </c>
      <c r="AK91" s="293">
        <v>0</v>
      </c>
      <c r="AL91" s="293">
        <v>0</v>
      </c>
      <c r="AM91" s="265">
        <f t="shared" si="26"/>
        <v>0</v>
      </c>
      <c r="AN91" s="265">
        <f t="shared" si="27"/>
        <v>0</v>
      </c>
      <c r="AO91" s="265"/>
      <c r="AP91" s="263"/>
      <c r="AQ91" s="263"/>
      <c r="AR91" s="263"/>
    </row>
    <row r="92" spans="1:44" s="262" customFormat="1" ht="47.25">
      <c r="A92" s="266" t="s">
        <v>561</v>
      </c>
      <c r="B92" s="269" t="s">
        <v>1047</v>
      </c>
      <c r="C92" s="268" t="s">
        <v>1079</v>
      </c>
      <c r="D92" s="265" t="s">
        <v>762</v>
      </c>
      <c r="E92" s="267">
        <v>2019</v>
      </c>
      <c r="F92" s="267">
        <v>2020</v>
      </c>
      <c r="G92" s="293" t="s">
        <v>589</v>
      </c>
      <c r="H92" s="265" t="s">
        <v>589</v>
      </c>
      <c r="I92" s="265" t="s">
        <v>589</v>
      </c>
      <c r="J92" s="265">
        <v>0</v>
      </c>
      <c r="K92" s="293">
        <f t="shared" si="21"/>
        <v>3</v>
      </c>
      <c r="L92" s="293">
        <v>0</v>
      </c>
      <c r="M92" s="293">
        <v>0</v>
      </c>
      <c r="N92" s="276">
        <v>3</v>
      </c>
      <c r="O92" s="293">
        <v>0</v>
      </c>
      <c r="P92" s="265">
        <f t="shared" si="22"/>
        <v>3</v>
      </c>
      <c r="Q92" s="265">
        <v>0</v>
      </c>
      <c r="R92" s="265">
        <v>0</v>
      </c>
      <c r="S92" s="276">
        <v>3</v>
      </c>
      <c r="T92" s="265">
        <v>0</v>
      </c>
      <c r="U92" s="265" t="s">
        <v>589</v>
      </c>
      <c r="V92" s="265">
        <v>0</v>
      </c>
      <c r="W92" s="265" t="s">
        <v>589</v>
      </c>
      <c r="X92" s="265">
        <v>0</v>
      </c>
      <c r="Y92" s="265" t="s">
        <v>589</v>
      </c>
      <c r="Z92" s="265">
        <v>0</v>
      </c>
      <c r="AA92" s="293">
        <v>0</v>
      </c>
      <c r="AB92" s="265">
        <v>0</v>
      </c>
      <c r="AC92" s="276">
        <v>0</v>
      </c>
      <c r="AD92" s="293">
        <v>0</v>
      </c>
      <c r="AE92" s="293">
        <v>0</v>
      </c>
      <c r="AF92" s="293">
        <v>0</v>
      </c>
      <c r="AG92" s="265">
        <v>0</v>
      </c>
      <c r="AH92" s="265">
        <v>0</v>
      </c>
      <c r="AI92" s="265">
        <v>0</v>
      </c>
      <c r="AJ92" s="265">
        <v>0</v>
      </c>
      <c r="AK92" s="293">
        <v>0</v>
      </c>
      <c r="AL92" s="293">
        <v>0</v>
      </c>
      <c r="AM92" s="265">
        <f t="shared" si="26"/>
        <v>0</v>
      </c>
      <c r="AN92" s="265">
        <f t="shared" si="27"/>
        <v>0</v>
      </c>
      <c r="AO92" s="265"/>
      <c r="AP92" s="263"/>
      <c r="AQ92" s="263"/>
      <c r="AR92" s="263"/>
    </row>
    <row r="93" spans="1:44" s="262" customFormat="1" ht="47.25">
      <c r="A93" s="266" t="s">
        <v>561</v>
      </c>
      <c r="B93" s="269" t="s">
        <v>1048</v>
      </c>
      <c r="C93" s="268" t="s">
        <v>1080</v>
      </c>
      <c r="D93" s="265" t="s">
        <v>762</v>
      </c>
      <c r="E93" s="267">
        <v>2019</v>
      </c>
      <c r="F93" s="267">
        <v>2020</v>
      </c>
      <c r="G93" s="293" t="s">
        <v>589</v>
      </c>
      <c r="H93" s="265" t="s">
        <v>589</v>
      </c>
      <c r="I93" s="265" t="s">
        <v>589</v>
      </c>
      <c r="J93" s="265">
        <v>0</v>
      </c>
      <c r="K93" s="293">
        <f t="shared" si="21"/>
        <v>3</v>
      </c>
      <c r="L93" s="293">
        <v>0</v>
      </c>
      <c r="M93" s="293">
        <v>0</v>
      </c>
      <c r="N93" s="276">
        <v>3</v>
      </c>
      <c r="O93" s="293">
        <v>0</v>
      </c>
      <c r="P93" s="265">
        <f t="shared" si="22"/>
        <v>3</v>
      </c>
      <c r="Q93" s="265">
        <v>0</v>
      </c>
      <c r="R93" s="265">
        <v>0</v>
      </c>
      <c r="S93" s="276">
        <v>3</v>
      </c>
      <c r="T93" s="265">
        <v>0</v>
      </c>
      <c r="U93" s="265" t="s">
        <v>589</v>
      </c>
      <c r="V93" s="265">
        <v>0</v>
      </c>
      <c r="W93" s="265" t="s">
        <v>589</v>
      </c>
      <c r="X93" s="265">
        <v>0</v>
      </c>
      <c r="Y93" s="265" t="s">
        <v>589</v>
      </c>
      <c r="Z93" s="265">
        <v>0</v>
      </c>
      <c r="AA93" s="293">
        <v>0</v>
      </c>
      <c r="AB93" s="265">
        <v>0</v>
      </c>
      <c r="AC93" s="276">
        <v>0</v>
      </c>
      <c r="AD93" s="293">
        <v>0</v>
      </c>
      <c r="AE93" s="293">
        <v>0</v>
      </c>
      <c r="AF93" s="293">
        <v>0</v>
      </c>
      <c r="AG93" s="265">
        <v>0</v>
      </c>
      <c r="AH93" s="265">
        <v>0</v>
      </c>
      <c r="AI93" s="265">
        <v>0</v>
      </c>
      <c r="AJ93" s="265">
        <v>0</v>
      </c>
      <c r="AK93" s="293">
        <v>0</v>
      </c>
      <c r="AL93" s="293">
        <v>0</v>
      </c>
      <c r="AM93" s="265">
        <f t="shared" si="26"/>
        <v>0</v>
      </c>
      <c r="AN93" s="265">
        <f t="shared" si="27"/>
        <v>0</v>
      </c>
      <c r="AO93" s="265"/>
      <c r="AP93" s="263"/>
      <c r="AQ93" s="263"/>
      <c r="AR93" s="263"/>
    </row>
    <row r="94" spans="1:44" s="262" customFormat="1" ht="47.25">
      <c r="A94" s="266" t="s">
        <v>561</v>
      </c>
      <c r="B94" s="269" t="s">
        <v>1049</v>
      </c>
      <c r="C94" s="268" t="s">
        <v>1081</v>
      </c>
      <c r="D94" s="265" t="s">
        <v>762</v>
      </c>
      <c r="E94" s="267">
        <v>2019</v>
      </c>
      <c r="F94" s="267">
        <v>2020</v>
      </c>
      <c r="G94" s="293" t="s">
        <v>589</v>
      </c>
      <c r="H94" s="265" t="s">
        <v>589</v>
      </c>
      <c r="I94" s="265" t="s">
        <v>589</v>
      </c>
      <c r="J94" s="265">
        <v>0</v>
      </c>
      <c r="K94" s="293">
        <f t="shared" si="21"/>
        <v>3</v>
      </c>
      <c r="L94" s="293">
        <v>0</v>
      </c>
      <c r="M94" s="293">
        <v>0</v>
      </c>
      <c r="N94" s="276">
        <v>3</v>
      </c>
      <c r="O94" s="293">
        <v>0</v>
      </c>
      <c r="P94" s="265">
        <f t="shared" si="22"/>
        <v>3</v>
      </c>
      <c r="Q94" s="265">
        <v>0</v>
      </c>
      <c r="R94" s="265">
        <v>0</v>
      </c>
      <c r="S94" s="276">
        <v>3</v>
      </c>
      <c r="T94" s="265">
        <v>0</v>
      </c>
      <c r="U94" s="265" t="s">
        <v>589</v>
      </c>
      <c r="V94" s="265">
        <v>0</v>
      </c>
      <c r="W94" s="265" t="s">
        <v>589</v>
      </c>
      <c r="X94" s="265">
        <v>0</v>
      </c>
      <c r="Y94" s="265" t="s">
        <v>589</v>
      </c>
      <c r="Z94" s="265">
        <v>0</v>
      </c>
      <c r="AA94" s="293">
        <v>0</v>
      </c>
      <c r="AB94" s="265">
        <v>0</v>
      </c>
      <c r="AC94" s="276">
        <v>0</v>
      </c>
      <c r="AD94" s="293">
        <v>0</v>
      </c>
      <c r="AE94" s="293">
        <v>0</v>
      </c>
      <c r="AF94" s="293">
        <v>0</v>
      </c>
      <c r="AG94" s="265">
        <v>0</v>
      </c>
      <c r="AH94" s="265">
        <v>0</v>
      </c>
      <c r="AI94" s="265">
        <v>0</v>
      </c>
      <c r="AJ94" s="265">
        <v>0</v>
      </c>
      <c r="AK94" s="293">
        <v>0</v>
      </c>
      <c r="AL94" s="293">
        <v>0</v>
      </c>
      <c r="AM94" s="265">
        <f t="shared" si="26"/>
        <v>0</v>
      </c>
      <c r="AN94" s="265">
        <f t="shared" si="27"/>
        <v>0</v>
      </c>
      <c r="AO94" s="265"/>
      <c r="AP94" s="263"/>
      <c r="AQ94" s="263"/>
      <c r="AR94" s="263"/>
    </row>
    <row r="95" spans="1:44" s="262" customFormat="1" ht="47.25">
      <c r="A95" s="266" t="s">
        <v>561</v>
      </c>
      <c r="B95" s="269" t="s">
        <v>1050</v>
      </c>
      <c r="C95" s="268" t="s">
        <v>1082</v>
      </c>
      <c r="D95" s="265" t="s">
        <v>762</v>
      </c>
      <c r="E95" s="267">
        <v>2019</v>
      </c>
      <c r="F95" s="267">
        <v>2020</v>
      </c>
      <c r="G95" s="293" t="s">
        <v>589</v>
      </c>
      <c r="H95" s="265" t="s">
        <v>589</v>
      </c>
      <c r="I95" s="265" t="s">
        <v>589</v>
      </c>
      <c r="J95" s="265">
        <v>0</v>
      </c>
      <c r="K95" s="293">
        <f t="shared" si="21"/>
        <v>3</v>
      </c>
      <c r="L95" s="293">
        <v>0</v>
      </c>
      <c r="M95" s="293">
        <v>0</v>
      </c>
      <c r="N95" s="276">
        <v>3</v>
      </c>
      <c r="O95" s="293">
        <v>0</v>
      </c>
      <c r="P95" s="265">
        <f t="shared" si="22"/>
        <v>3</v>
      </c>
      <c r="Q95" s="265">
        <v>0</v>
      </c>
      <c r="R95" s="265">
        <v>0</v>
      </c>
      <c r="S95" s="276">
        <v>3</v>
      </c>
      <c r="T95" s="265">
        <v>0</v>
      </c>
      <c r="U95" s="265" t="s">
        <v>589</v>
      </c>
      <c r="V95" s="265">
        <v>0</v>
      </c>
      <c r="W95" s="265" t="s">
        <v>589</v>
      </c>
      <c r="X95" s="265">
        <v>0</v>
      </c>
      <c r="Y95" s="265" t="s">
        <v>589</v>
      </c>
      <c r="Z95" s="265">
        <v>0</v>
      </c>
      <c r="AA95" s="293">
        <v>0</v>
      </c>
      <c r="AB95" s="265">
        <v>0</v>
      </c>
      <c r="AC95" s="276">
        <v>0</v>
      </c>
      <c r="AD95" s="293">
        <v>0</v>
      </c>
      <c r="AE95" s="293">
        <v>0</v>
      </c>
      <c r="AF95" s="293">
        <v>0</v>
      </c>
      <c r="AG95" s="265">
        <v>0</v>
      </c>
      <c r="AH95" s="265">
        <v>0</v>
      </c>
      <c r="AI95" s="265">
        <v>0</v>
      </c>
      <c r="AJ95" s="265">
        <v>0</v>
      </c>
      <c r="AK95" s="293">
        <v>0</v>
      </c>
      <c r="AL95" s="293">
        <v>0</v>
      </c>
      <c r="AM95" s="265">
        <f t="shared" si="26"/>
        <v>0</v>
      </c>
      <c r="AN95" s="265">
        <f t="shared" si="27"/>
        <v>0</v>
      </c>
      <c r="AO95" s="265"/>
      <c r="AP95" s="263"/>
      <c r="AQ95" s="263"/>
      <c r="AR95" s="263"/>
    </row>
    <row r="96" spans="1:44" s="262" customFormat="1" ht="47.25">
      <c r="A96" s="266" t="s">
        <v>561</v>
      </c>
      <c r="B96" s="269" t="s">
        <v>1051</v>
      </c>
      <c r="C96" s="268" t="s">
        <v>1083</v>
      </c>
      <c r="D96" s="265" t="s">
        <v>762</v>
      </c>
      <c r="E96" s="267">
        <v>2019</v>
      </c>
      <c r="F96" s="267">
        <v>2020</v>
      </c>
      <c r="G96" s="293" t="s">
        <v>589</v>
      </c>
      <c r="H96" s="265" t="s">
        <v>589</v>
      </c>
      <c r="I96" s="265" t="s">
        <v>589</v>
      </c>
      <c r="J96" s="265">
        <v>0</v>
      </c>
      <c r="K96" s="293">
        <f t="shared" si="21"/>
        <v>3</v>
      </c>
      <c r="L96" s="293">
        <v>0</v>
      </c>
      <c r="M96" s="293">
        <v>0</v>
      </c>
      <c r="N96" s="276">
        <v>3</v>
      </c>
      <c r="O96" s="293">
        <v>0</v>
      </c>
      <c r="P96" s="265">
        <f t="shared" si="22"/>
        <v>3</v>
      </c>
      <c r="Q96" s="265">
        <v>0</v>
      </c>
      <c r="R96" s="265">
        <v>0</v>
      </c>
      <c r="S96" s="276">
        <v>3</v>
      </c>
      <c r="T96" s="265">
        <v>0</v>
      </c>
      <c r="U96" s="265" t="s">
        <v>589</v>
      </c>
      <c r="V96" s="265">
        <v>0</v>
      </c>
      <c r="W96" s="265" t="s">
        <v>589</v>
      </c>
      <c r="X96" s="265">
        <v>0</v>
      </c>
      <c r="Y96" s="265" t="s">
        <v>589</v>
      </c>
      <c r="Z96" s="265">
        <v>0</v>
      </c>
      <c r="AA96" s="293">
        <v>0</v>
      </c>
      <c r="AB96" s="265">
        <v>0</v>
      </c>
      <c r="AC96" s="276">
        <v>0</v>
      </c>
      <c r="AD96" s="293">
        <v>0</v>
      </c>
      <c r="AE96" s="293">
        <v>0</v>
      </c>
      <c r="AF96" s="293">
        <v>0</v>
      </c>
      <c r="AG96" s="265">
        <v>0</v>
      </c>
      <c r="AH96" s="265">
        <v>0</v>
      </c>
      <c r="AI96" s="265">
        <v>0</v>
      </c>
      <c r="AJ96" s="265">
        <v>0</v>
      </c>
      <c r="AK96" s="293">
        <v>0</v>
      </c>
      <c r="AL96" s="293">
        <v>0</v>
      </c>
      <c r="AM96" s="265">
        <f t="shared" si="26"/>
        <v>0</v>
      </c>
      <c r="AN96" s="265">
        <f t="shared" si="27"/>
        <v>0</v>
      </c>
      <c r="AO96" s="265"/>
      <c r="AP96" s="263"/>
      <c r="AQ96" s="263"/>
      <c r="AR96" s="263"/>
    </row>
    <row r="97" spans="1:44" s="262" customFormat="1" ht="47.25">
      <c r="A97" s="266" t="s">
        <v>561</v>
      </c>
      <c r="B97" s="269" t="s">
        <v>1052</v>
      </c>
      <c r="C97" s="268" t="s">
        <v>1084</v>
      </c>
      <c r="D97" s="265" t="s">
        <v>762</v>
      </c>
      <c r="E97" s="267">
        <v>2019</v>
      </c>
      <c r="F97" s="267">
        <v>2020</v>
      </c>
      <c r="G97" s="293" t="s">
        <v>589</v>
      </c>
      <c r="H97" s="265" t="s">
        <v>589</v>
      </c>
      <c r="I97" s="265" t="s">
        <v>589</v>
      </c>
      <c r="J97" s="265">
        <v>0</v>
      </c>
      <c r="K97" s="293">
        <f t="shared" si="21"/>
        <v>3</v>
      </c>
      <c r="L97" s="293">
        <v>0</v>
      </c>
      <c r="M97" s="293">
        <v>0</v>
      </c>
      <c r="N97" s="276">
        <v>3</v>
      </c>
      <c r="O97" s="293">
        <v>0</v>
      </c>
      <c r="P97" s="265">
        <f t="shared" si="22"/>
        <v>3</v>
      </c>
      <c r="Q97" s="265">
        <v>0</v>
      </c>
      <c r="R97" s="265">
        <v>0</v>
      </c>
      <c r="S97" s="276">
        <v>3</v>
      </c>
      <c r="T97" s="265">
        <v>0</v>
      </c>
      <c r="U97" s="265" t="s">
        <v>589</v>
      </c>
      <c r="V97" s="265">
        <v>0</v>
      </c>
      <c r="W97" s="265" t="s">
        <v>589</v>
      </c>
      <c r="X97" s="265">
        <v>0</v>
      </c>
      <c r="Y97" s="265" t="s">
        <v>589</v>
      </c>
      <c r="Z97" s="265">
        <v>0</v>
      </c>
      <c r="AA97" s="293">
        <v>0</v>
      </c>
      <c r="AB97" s="265">
        <v>0</v>
      </c>
      <c r="AC97" s="276">
        <v>0</v>
      </c>
      <c r="AD97" s="293">
        <v>0</v>
      </c>
      <c r="AE97" s="293">
        <v>0</v>
      </c>
      <c r="AF97" s="293">
        <v>0</v>
      </c>
      <c r="AG97" s="265">
        <v>0</v>
      </c>
      <c r="AH97" s="265">
        <v>0</v>
      </c>
      <c r="AI97" s="265">
        <v>0</v>
      </c>
      <c r="AJ97" s="265">
        <v>0</v>
      </c>
      <c r="AK97" s="293">
        <v>0</v>
      </c>
      <c r="AL97" s="293">
        <v>0</v>
      </c>
      <c r="AM97" s="265">
        <f t="shared" si="26"/>
        <v>0</v>
      </c>
      <c r="AN97" s="265">
        <f t="shared" si="27"/>
        <v>0</v>
      </c>
      <c r="AO97" s="265"/>
      <c r="AP97" s="263"/>
      <c r="AQ97" s="263"/>
      <c r="AR97" s="263"/>
    </row>
    <row r="98" spans="1:44" s="262" customFormat="1" ht="47.25">
      <c r="A98" s="266" t="s">
        <v>561</v>
      </c>
      <c r="B98" s="269" t="s">
        <v>1053</v>
      </c>
      <c r="C98" s="268" t="s">
        <v>1085</v>
      </c>
      <c r="D98" s="265" t="s">
        <v>762</v>
      </c>
      <c r="E98" s="267">
        <v>2019</v>
      </c>
      <c r="F98" s="267">
        <v>2020</v>
      </c>
      <c r="G98" s="293" t="s">
        <v>589</v>
      </c>
      <c r="H98" s="265" t="s">
        <v>589</v>
      </c>
      <c r="I98" s="265" t="s">
        <v>589</v>
      </c>
      <c r="J98" s="265">
        <v>0</v>
      </c>
      <c r="K98" s="293">
        <f t="shared" si="21"/>
        <v>3</v>
      </c>
      <c r="L98" s="293">
        <v>0</v>
      </c>
      <c r="M98" s="293">
        <v>0</v>
      </c>
      <c r="N98" s="276">
        <v>3</v>
      </c>
      <c r="O98" s="293">
        <v>0</v>
      </c>
      <c r="P98" s="265">
        <f t="shared" si="22"/>
        <v>3</v>
      </c>
      <c r="Q98" s="265">
        <v>0</v>
      </c>
      <c r="R98" s="265">
        <v>0</v>
      </c>
      <c r="S98" s="276">
        <v>3</v>
      </c>
      <c r="T98" s="265">
        <v>0</v>
      </c>
      <c r="U98" s="265" t="s">
        <v>589</v>
      </c>
      <c r="V98" s="265">
        <v>0</v>
      </c>
      <c r="W98" s="265" t="s">
        <v>589</v>
      </c>
      <c r="X98" s="265">
        <v>0</v>
      </c>
      <c r="Y98" s="265" t="s">
        <v>589</v>
      </c>
      <c r="Z98" s="265">
        <v>0</v>
      </c>
      <c r="AA98" s="293">
        <v>0</v>
      </c>
      <c r="AB98" s="265">
        <v>0</v>
      </c>
      <c r="AC98" s="276">
        <v>0</v>
      </c>
      <c r="AD98" s="293">
        <v>0</v>
      </c>
      <c r="AE98" s="293">
        <v>0</v>
      </c>
      <c r="AF98" s="293">
        <v>0</v>
      </c>
      <c r="AG98" s="265">
        <v>0</v>
      </c>
      <c r="AH98" s="265">
        <v>0</v>
      </c>
      <c r="AI98" s="265">
        <v>0</v>
      </c>
      <c r="AJ98" s="265">
        <v>0</v>
      </c>
      <c r="AK98" s="293">
        <v>0</v>
      </c>
      <c r="AL98" s="293">
        <v>0</v>
      </c>
      <c r="AM98" s="265">
        <f t="shared" si="26"/>
        <v>0</v>
      </c>
      <c r="AN98" s="265">
        <f t="shared" si="27"/>
        <v>0</v>
      </c>
      <c r="AO98" s="265"/>
      <c r="AP98" s="263"/>
      <c r="AQ98" s="263"/>
      <c r="AR98" s="263"/>
    </row>
    <row r="99" spans="1:44" s="262" customFormat="1" ht="47.25">
      <c r="A99" s="266" t="s">
        <v>561</v>
      </c>
      <c r="B99" s="269" t="s">
        <v>1054</v>
      </c>
      <c r="C99" s="268" t="s">
        <v>1086</v>
      </c>
      <c r="D99" s="265" t="s">
        <v>762</v>
      </c>
      <c r="E99" s="267">
        <v>2019</v>
      </c>
      <c r="F99" s="267">
        <v>2020</v>
      </c>
      <c r="G99" s="293" t="s">
        <v>589</v>
      </c>
      <c r="H99" s="265" t="s">
        <v>589</v>
      </c>
      <c r="I99" s="265" t="s">
        <v>589</v>
      </c>
      <c r="J99" s="265">
        <v>0</v>
      </c>
      <c r="K99" s="293">
        <f t="shared" si="21"/>
        <v>3</v>
      </c>
      <c r="L99" s="293">
        <v>0</v>
      </c>
      <c r="M99" s="293">
        <v>0</v>
      </c>
      <c r="N99" s="276">
        <v>3</v>
      </c>
      <c r="O99" s="293">
        <v>0</v>
      </c>
      <c r="P99" s="265">
        <f t="shared" si="22"/>
        <v>3</v>
      </c>
      <c r="Q99" s="265">
        <v>0</v>
      </c>
      <c r="R99" s="265">
        <v>0</v>
      </c>
      <c r="S99" s="276">
        <v>3</v>
      </c>
      <c r="T99" s="265">
        <v>0</v>
      </c>
      <c r="U99" s="265" t="s">
        <v>589</v>
      </c>
      <c r="V99" s="265">
        <v>0</v>
      </c>
      <c r="W99" s="265" t="s">
        <v>589</v>
      </c>
      <c r="X99" s="265">
        <v>0</v>
      </c>
      <c r="Y99" s="265" t="s">
        <v>589</v>
      </c>
      <c r="Z99" s="265">
        <v>0</v>
      </c>
      <c r="AA99" s="293">
        <v>0</v>
      </c>
      <c r="AB99" s="265">
        <v>0</v>
      </c>
      <c r="AC99" s="276">
        <v>0</v>
      </c>
      <c r="AD99" s="293">
        <v>0</v>
      </c>
      <c r="AE99" s="293">
        <v>0</v>
      </c>
      <c r="AF99" s="293">
        <v>0</v>
      </c>
      <c r="AG99" s="265">
        <v>0</v>
      </c>
      <c r="AH99" s="265">
        <v>0</v>
      </c>
      <c r="AI99" s="265">
        <v>0</v>
      </c>
      <c r="AJ99" s="265">
        <v>0</v>
      </c>
      <c r="AK99" s="293">
        <v>0</v>
      </c>
      <c r="AL99" s="293">
        <v>0</v>
      </c>
      <c r="AM99" s="265">
        <f t="shared" si="26"/>
        <v>0</v>
      </c>
      <c r="AN99" s="265">
        <f t="shared" si="27"/>
        <v>0</v>
      </c>
      <c r="AO99" s="265"/>
      <c r="AP99" s="263"/>
      <c r="AQ99" s="263"/>
      <c r="AR99" s="263"/>
    </row>
    <row r="100" spans="1:44" s="262" customFormat="1" ht="47.25">
      <c r="A100" s="266" t="s">
        <v>561</v>
      </c>
      <c r="B100" s="269" t="s">
        <v>1055</v>
      </c>
      <c r="C100" s="268" t="s">
        <v>1087</v>
      </c>
      <c r="D100" s="265" t="s">
        <v>762</v>
      </c>
      <c r="E100" s="267">
        <v>2019</v>
      </c>
      <c r="F100" s="267">
        <v>2020</v>
      </c>
      <c r="G100" s="293" t="s">
        <v>589</v>
      </c>
      <c r="H100" s="265" t="s">
        <v>589</v>
      </c>
      <c r="I100" s="265" t="s">
        <v>589</v>
      </c>
      <c r="J100" s="265">
        <v>0</v>
      </c>
      <c r="K100" s="293">
        <f t="shared" si="21"/>
        <v>3</v>
      </c>
      <c r="L100" s="293">
        <v>0</v>
      </c>
      <c r="M100" s="293">
        <v>0</v>
      </c>
      <c r="N100" s="276">
        <v>3</v>
      </c>
      <c r="O100" s="293">
        <v>0</v>
      </c>
      <c r="P100" s="265">
        <f t="shared" si="22"/>
        <v>3</v>
      </c>
      <c r="Q100" s="265">
        <v>0</v>
      </c>
      <c r="R100" s="265">
        <v>0</v>
      </c>
      <c r="S100" s="276">
        <v>3</v>
      </c>
      <c r="T100" s="265">
        <v>0</v>
      </c>
      <c r="U100" s="265" t="s">
        <v>589</v>
      </c>
      <c r="V100" s="265">
        <v>0</v>
      </c>
      <c r="W100" s="265" t="s">
        <v>589</v>
      </c>
      <c r="X100" s="265">
        <v>0</v>
      </c>
      <c r="Y100" s="265" t="s">
        <v>589</v>
      </c>
      <c r="Z100" s="265">
        <v>0</v>
      </c>
      <c r="AA100" s="293">
        <v>0</v>
      </c>
      <c r="AB100" s="265">
        <v>0</v>
      </c>
      <c r="AC100" s="276">
        <v>0</v>
      </c>
      <c r="AD100" s="293">
        <v>0</v>
      </c>
      <c r="AE100" s="293">
        <v>0</v>
      </c>
      <c r="AF100" s="293">
        <v>0</v>
      </c>
      <c r="AG100" s="265">
        <v>0</v>
      </c>
      <c r="AH100" s="265">
        <v>0</v>
      </c>
      <c r="AI100" s="265">
        <v>0</v>
      </c>
      <c r="AJ100" s="265">
        <v>0</v>
      </c>
      <c r="AK100" s="293">
        <v>0</v>
      </c>
      <c r="AL100" s="293">
        <v>0</v>
      </c>
      <c r="AM100" s="265">
        <f t="shared" si="26"/>
        <v>0</v>
      </c>
      <c r="AN100" s="265">
        <f t="shared" si="27"/>
        <v>0</v>
      </c>
      <c r="AO100" s="265"/>
      <c r="AP100" s="263"/>
      <c r="AQ100" s="263"/>
      <c r="AR100" s="263"/>
    </row>
    <row r="101" spans="1:44" s="262" customFormat="1" ht="31.5">
      <c r="A101" s="266" t="s">
        <v>561</v>
      </c>
      <c r="B101" s="269" t="s">
        <v>1056</v>
      </c>
      <c r="C101" s="270" t="s">
        <v>1088</v>
      </c>
      <c r="D101" s="265" t="s">
        <v>762</v>
      </c>
      <c r="E101" s="267">
        <v>2019</v>
      </c>
      <c r="F101" s="267">
        <v>2020</v>
      </c>
      <c r="G101" s="293" t="s">
        <v>589</v>
      </c>
      <c r="H101" s="265" t="s">
        <v>589</v>
      </c>
      <c r="I101" s="265" t="s">
        <v>589</v>
      </c>
      <c r="J101" s="265">
        <v>0</v>
      </c>
      <c r="K101" s="293">
        <f t="shared" si="21"/>
        <v>3</v>
      </c>
      <c r="L101" s="293">
        <v>0</v>
      </c>
      <c r="M101" s="293">
        <v>0</v>
      </c>
      <c r="N101" s="276">
        <v>3</v>
      </c>
      <c r="O101" s="293">
        <v>0</v>
      </c>
      <c r="P101" s="265">
        <f t="shared" si="22"/>
        <v>3</v>
      </c>
      <c r="Q101" s="265">
        <v>0</v>
      </c>
      <c r="R101" s="265">
        <v>0</v>
      </c>
      <c r="S101" s="276">
        <v>3</v>
      </c>
      <c r="T101" s="265">
        <v>0</v>
      </c>
      <c r="U101" s="265" t="s">
        <v>589</v>
      </c>
      <c r="V101" s="265">
        <v>0</v>
      </c>
      <c r="W101" s="265" t="s">
        <v>589</v>
      </c>
      <c r="X101" s="265">
        <v>0</v>
      </c>
      <c r="Y101" s="265" t="s">
        <v>589</v>
      </c>
      <c r="Z101" s="265">
        <v>0</v>
      </c>
      <c r="AA101" s="293">
        <v>0</v>
      </c>
      <c r="AB101" s="265">
        <v>0</v>
      </c>
      <c r="AC101" s="276">
        <v>0</v>
      </c>
      <c r="AD101" s="293">
        <v>0</v>
      </c>
      <c r="AE101" s="293">
        <v>0</v>
      </c>
      <c r="AF101" s="293">
        <v>0</v>
      </c>
      <c r="AG101" s="265">
        <v>0</v>
      </c>
      <c r="AH101" s="265">
        <v>0</v>
      </c>
      <c r="AI101" s="265">
        <v>0</v>
      </c>
      <c r="AJ101" s="265">
        <v>0</v>
      </c>
      <c r="AK101" s="293">
        <v>0</v>
      </c>
      <c r="AL101" s="293">
        <v>0</v>
      </c>
      <c r="AM101" s="265">
        <f t="shared" si="26"/>
        <v>0</v>
      </c>
      <c r="AN101" s="265">
        <f t="shared" si="27"/>
        <v>0</v>
      </c>
      <c r="AO101" s="265"/>
      <c r="AP101" s="263"/>
      <c r="AQ101" s="263"/>
      <c r="AR101" s="263"/>
    </row>
    <row r="102" spans="1:44" s="262" customFormat="1" ht="31.5">
      <c r="A102" s="266" t="s">
        <v>561</v>
      </c>
      <c r="B102" s="269" t="s">
        <v>1057</v>
      </c>
      <c r="C102" s="271" t="s">
        <v>1089</v>
      </c>
      <c r="D102" s="265" t="s">
        <v>762</v>
      </c>
      <c r="E102" s="267">
        <v>2019</v>
      </c>
      <c r="F102" s="267">
        <v>2020</v>
      </c>
      <c r="G102" s="293" t="s">
        <v>589</v>
      </c>
      <c r="H102" s="265" t="s">
        <v>589</v>
      </c>
      <c r="I102" s="265" t="s">
        <v>589</v>
      </c>
      <c r="J102" s="265">
        <v>0</v>
      </c>
      <c r="K102" s="293">
        <f t="shared" si="21"/>
        <v>2.5</v>
      </c>
      <c r="L102" s="293">
        <v>0</v>
      </c>
      <c r="M102" s="293">
        <v>0</v>
      </c>
      <c r="N102" s="276">
        <v>2.5</v>
      </c>
      <c r="O102" s="293">
        <v>0</v>
      </c>
      <c r="P102" s="265">
        <f t="shared" si="22"/>
        <v>2.5</v>
      </c>
      <c r="Q102" s="265">
        <v>0</v>
      </c>
      <c r="R102" s="265">
        <v>0</v>
      </c>
      <c r="S102" s="276">
        <v>2.5</v>
      </c>
      <c r="T102" s="265">
        <v>0</v>
      </c>
      <c r="U102" s="265" t="s">
        <v>589</v>
      </c>
      <c r="V102" s="265">
        <v>0</v>
      </c>
      <c r="W102" s="265" t="s">
        <v>589</v>
      </c>
      <c r="X102" s="265">
        <v>0</v>
      </c>
      <c r="Y102" s="265" t="s">
        <v>589</v>
      </c>
      <c r="Z102" s="265">
        <v>0</v>
      </c>
      <c r="AA102" s="293">
        <v>0</v>
      </c>
      <c r="AB102" s="265">
        <v>0</v>
      </c>
      <c r="AC102" s="276">
        <v>0</v>
      </c>
      <c r="AD102" s="293">
        <v>0</v>
      </c>
      <c r="AE102" s="293">
        <v>0</v>
      </c>
      <c r="AF102" s="293">
        <v>0</v>
      </c>
      <c r="AG102" s="265">
        <v>0</v>
      </c>
      <c r="AH102" s="265">
        <v>0</v>
      </c>
      <c r="AI102" s="265">
        <v>0</v>
      </c>
      <c r="AJ102" s="265">
        <v>0</v>
      </c>
      <c r="AK102" s="293">
        <v>0</v>
      </c>
      <c r="AL102" s="293">
        <v>0</v>
      </c>
      <c r="AM102" s="265">
        <f t="shared" si="26"/>
        <v>0</v>
      </c>
      <c r="AN102" s="265">
        <f t="shared" si="27"/>
        <v>0</v>
      </c>
      <c r="AO102" s="265"/>
      <c r="AP102" s="263"/>
      <c r="AQ102" s="263"/>
      <c r="AR102" s="263"/>
    </row>
    <row r="103" spans="1:44" s="262" customFormat="1" ht="31.5">
      <c r="A103" s="266" t="s">
        <v>561</v>
      </c>
      <c r="B103" s="269" t="s">
        <v>1058</v>
      </c>
      <c r="C103" s="271" t="s">
        <v>1090</v>
      </c>
      <c r="D103" s="265" t="s">
        <v>762</v>
      </c>
      <c r="E103" s="267">
        <v>2019</v>
      </c>
      <c r="F103" s="267">
        <v>2020</v>
      </c>
      <c r="G103" s="293" t="s">
        <v>589</v>
      </c>
      <c r="H103" s="265" t="s">
        <v>589</v>
      </c>
      <c r="I103" s="265" t="s">
        <v>589</v>
      </c>
      <c r="J103" s="265">
        <v>0</v>
      </c>
      <c r="K103" s="293">
        <f t="shared" si="21"/>
        <v>5.5</v>
      </c>
      <c r="L103" s="293">
        <v>0</v>
      </c>
      <c r="M103" s="293">
        <v>0</v>
      </c>
      <c r="N103" s="276">
        <v>5.5</v>
      </c>
      <c r="O103" s="293">
        <v>0</v>
      </c>
      <c r="P103" s="265">
        <f t="shared" si="22"/>
        <v>5.5</v>
      </c>
      <c r="Q103" s="265">
        <v>0</v>
      </c>
      <c r="R103" s="265">
        <v>0</v>
      </c>
      <c r="S103" s="276">
        <v>5.5</v>
      </c>
      <c r="T103" s="265">
        <v>0</v>
      </c>
      <c r="U103" s="265" t="s">
        <v>589</v>
      </c>
      <c r="V103" s="265">
        <v>0</v>
      </c>
      <c r="W103" s="265" t="s">
        <v>589</v>
      </c>
      <c r="X103" s="265">
        <v>0</v>
      </c>
      <c r="Y103" s="265" t="s">
        <v>589</v>
      </c>
      <c r="Z103" s="265">
        <v>0</v>
      </c>
      <c r="AA103" s="293">
        <v>0</v>
      </c>
      <c r="AB103" s="265">
        <v>0</v>
      </c>
      <c r="AC103" s="276">
        <v>0</v>
      </c>
      <c r="AD103" s="293">
        <v>0</v>
      </c>
      <c r="AE103" s="293">
        <v>0</v>
      </c>
      <c r="AF103" s="293">
        <v>0</v>
      </c>
      <c r="AG103" s="265">
        <v>0</v>
      </c>
      <c r="AH103" s="265">
        <v>0</v>
      </c>
      <c r="AI103" s="265">
        <v>0</v>
      </c>
      <c r="AJ103" s="265">
        <v>0</v>
      </c>
      <c r="AK103" s="293">
        <v>0</v>
      </c>
      <c r="AL103" s="293">
        <v>0</v>
      </c>
      <c r="AM103" s="265">
        <f t="shared" si="26"/>
        <v>0</v>
      </c>
      <c r="AN103" s="265">
        <f t="shared" si="27"/>
        <v>0</v>
      </c>
      <c r="AO103" s="265"/>
      <c r="AP103" s="263"/>
      <c r="AQ103" s="263"/>
      <c r="AR103" s="263"/>
    </row>
    <row r="104" spans="1:44" s="262" customFormat="1" ht="31.5">
      <c r="A104" s="266" t="s">
        <v>561</v>
      </c>
      <c r="B104" s="269" t="s">
        <v>1059</v>
      </c>
      <c r="C104" s="272" t="s">
        <v>1091</v>
      </c>
      <c r="D104" s="265" t="s">
        <v>762</v>
      </c>
      <c r="E104" s="267">
        <v>2019</v>
      </c>
      <c r="F104" s="267">
        <v>2020</v>
      </c>
      <c r="G104" s="293" t="s">
        <v>589</v>
      </c>
      <c r="H104" s="265" t="s">
        <v>589</v>
      </c>
      <c r="I104" s="265" t="s">
        <v>589</v>
      </c>
      <c r="J104" s="265">
        <v>0</v>
      </c>
      <c r="K104" s="293">
        <f t="shared" si="21"/>
        <v>1.5</v>
      </c>
      <c r="L104" s="293">
        <v>0</v>
      </c>
      <c r="M104" s="293">
        <v>0</v>
      </c>
      <c r="N104" s="276">
        <v>1.5</v>
      </c>
      <c r="O104" s="293">
        <v>0</v>
      </c>
      <c r="P104" s="265">
        <f t="shared" si="22"/>
        <v>1.5</v>
      </c>
      <c r="Q104" s="265">
        <v>0</v>
      </c>
      <c r="R104" s="265">
        <v>0</v>
      </c>
      <c r="S104" s="276">
        <v>1.5</v>
      </c>
      <c r="T104" s="265">
        <v>0</v>
      </c>
      <c r="U104" s="265" t="s">
        <v>589</v>
      </c>
      <c r="V104" s="265">
        <v>0</v>
      </c>
      <c r="W104" s="265" t="s">
        <v>589</v>
      </c>
      <c r="X104" s="265">
        <v>0</v>
      </c>
      <c r="Y104" s="265" t="s">
        <v>589</v>
      </c>
      <c r="Z104" s="265">
        <v>0</v>
      </c>
      <c r="AA104" s="293">
        <v>0</v>
      </c>
      <c r="AB104" s="265">
        <v>0</v>
      </c>
      <c r="AC104" s="276">
        <v>0</v>
      </c>
      <c r="AD104" s="293">
        <v>0</v>
      </c>
      <c r="AE104" s="293">
        <v>0</v>
      </c>
      <c r="AF104" s="293">
        <v>0</v>
      </c>
      <c r="AG104" s="265">
        <v>0</v>
      </c>
      <c r="AH104" s="265">
        <v>0</v>
      </c>
      <c r="AI104" s="265">
        <v>0</v>
      </c>
      <c r="AJ104" s="265">
        <v>0</v>
      </c>
      <c r="AK104" s="293">
        <v>0</v>
      </c>
      <c r="AL104" s="293">
        <v>0</v>
      </c>
      <c r="AM104" s="265">
        <f t="shared" si="26"/>
        <v>0</v>
      </c>
      <c r="AN104" s="265">
        <f t="shared" si="27"/>
        <v>0</v>
      </c>
      <c r="AO104" s="265"/>
      <c r="AP104" s="263"/>
      <c r="AQ104" s="263"/>
      <c r="AR104" s="263"/>
    </row>
    <row r="105" spans="1:44" s="262" customFormat="1" ht="31.5">
      <c r="A105" s="266" t="s">
        <v>561</v>
      </c>
      <c r="B105" s="269" t="s">
        <v>1060</v>
      </c>
      <c r="C105" s="273" t="s">
        <v>1092</v>
      </c>
      <c r="D105" s="265" t="s">
        <v>762</v>
      </c>
      <c r="E105" s="267">
        <v>2019</v>
      </c>
      <c r="F105" s="267">
        <v>2020</v>
      </c>
      <c r="G105" s="293" t="s">
        <v>589</v>
      </c>
      <c r="H105" s="265" t="s">
        <v>589</v>
      </c>
      <c r="I105" s="265" t="s">
        <v>589</v>
      </c>
      <c r="J105" s="265">
        <v>0</v>
      </c>
      <c r="K105" s="293">
        <f t="shared" si="21"/>
        <v>3.5</v>
      </c>
      <c r="L105" s="293">
        <v>0</v>
      </c>
      <c r="M105" s="293">
        <v>0</v>
      </c>
      <c r="N105" s="276">
        <v>3.5</v>
      </c>
      <c r="O105" s="293">
        <v>0</v>
      </c>
      <c r="P105" s="265">
        <f t="shared" si="22"/>
        <v>3.5</v>
      </c>
      <c r="Q105" s="265">
        <v>0</v>
      </c>
      <c r="R105" s="265">
        <v>0</v>
      </c>
      <c r="S105" s="276">
        <v>3.5</v>
      </c>
      <c r="T105" s="265">
        <v>0</v>
      </c>
      <c r="U105" s="265" t="s">
        <v>589</v>
      </c>
      <c r="V105" s="265">
        <v>0</v>
      </c>
      <c r="W105" s="265" t="s">
        <v>589</v>
      </c>
      <c r="X105" s="265">
        <v>0</v>
      </c>
      <c r="Y105" s="265" t="s">
        <v>589</v>
      </c>
      <c r="Z105" s="265">
        <v>0</v>
      </c>
      <c r="AA105" s="293">
        <v>0</v>
      </c>
      <c r="AB105" s="265">
        <v>0</v>
      </c>
      <c r="AC105" s="276">
        <v>0</v>
      </c>
      <c r="AD105" s="293">
        <v>0</v>
      </c>
      <c r="AE105" s="293">
        <v>0</v>
      </c>
      <c r="AF105" s="293">
        <v>0</v>
      </c>
      <c r="AG105" s="265">
        <v>0</v>
      </c>
      <c r="AH105" s="265">
        <v>0</v>
      </c>
      <c r="AI105" s="265">
        <v>0</v>
      </c>
      <c r="AJ105" s="265">
        <v>0</v>
      </c>
      <c r="AK105" s="293">
        <v>0</v>
      </c>
      <c r="AL105" s="293">
        <v>0</v>
      </c>
      <c r="AM105" s="265">
        <f t="shared" si="26"/>
        <v>0</v>
      </c>
      <c r="AN105" s="265">
        <f t="shared" si="27"/>
        <v>0</v>
      </c>
      <c r="AO105" s="265"/>
      <c r="AP105" s="263"/>
      <c r="AQ105" s="263"/>
      <c r="AR105" s="263"/>
    </row>
    <row r="106" spans="1:44" s="262" customFormat="1" ht="31.5">
      <c r="A106" s="266" t="s">
        <v>561</v>
      </c>
      <c r="B106" s="269" t="s">
        <v>1061</v>
      </c>
      <c r="C106" s="273" t="s">
        <v>1093</v>
      </c>
      <c r="D106" s="265" t="s">
        <v>762</v>
      </c>
      <c r="E106" s="267">
        <v>2019</v>
      </c>
      <c r="F106" s="267">
        <v>2020</v>
      </c>
      <c r="G106" s="293" t="s">
        <v>589</v>
      </c>
      <c r="H106" s="265" t="s">
        <v>589</v>
      </c>
      <c r="I106" s="265" t="s">
        <v>589</v>
      </c>
      <c r="J106" s="265">
        <v>0</v>
      </c>
      <c r="K106" s="293">
        <f t="shared" si="21"/>
        <v>8.5</v>
      </c>
      <c r="L106" s="293">
        <v>0</v>
      </c>
      <c r="M106" s="293">
        <v>0</v>
      </c>
      <c r="N106" s="276">
        <v>8.5</v>
      </c>
      <c r="O106" s="293">
        <v>0</v>
      </c>
      <c r="P106" s="265">
        <f t="shared" si="22"/>
        <v>8.5</v>
      </c>
      <c r="Q106" s="265">
        <v>0</v>
      </c>
      <c r="R106" s="265">
        <v>0</v>
      </c>
      <c r="S106" s="276">
        <v>8.5</v>
      </c>
      <c r="T106" s="265">
        <v>0</v>
      </c>
      <c r="U106" s="265" t="s">
        <v>589</v>
      </c>
      <c r="V106" s="265">
        <v>0</v>
      </c>
      <c r="W106" s="265" t="s">
        <v>589</v>
      </c>
      <c r="X106" s="265">
        <v>0</v>
      </c>
      <c r="Y106" s="265" t="s">
        <v>589</v>
      </c>
      <c r="Z106" s="265">
        <v>0</v>
      </c>
      <c r="AA106" s="293">
        <v>0</v>
      </c>
      <c r="AB106" s="265">
        <v>0</v>
      </c>
      <c r="AC106" s="276">
        <v>0</v>
      </c>
      <c r="AD106" s="293">
        <v>0</v>
      </c>
      <c r="AE106" s="293">
        <v>0</v>
      </c>
      <c r="AF106" s="293">
        <v>0</v>
      </c>
      <c r="AG106" s="265">
        <v>0</v>
      </c>
      <c r="AH106" s="265">
        <v>0</v>
      </c>
      <c r="AI106" s="265">
        <v>0</v>
      </c>
      <c r="AJ106" s="265">
        <v>0</v>
      </c>
      <c r="AK106" s="293">
        <v>0</v>
      </c>
      <c r="AL106" s="293">
        <v>0</v>
      </c>
      <c r="AM106" s="265">
        <f t="shared" si="26"/>
        <v>0</v>
      </c>
      <c r="AN106" s="265">
        <f t="shared" si="27"/>
        <v>0</v>
      </c>
      <c r="AO106" s="265"/>
      <c r="AP106" s="263"/>
      <c r="AQ106" s="263"/>
      <c r="AR106" s="263"/>
    </row>
    <row r="107" spans="1:44" s="262" customFormat="1" ht="31.5">
      <c r="A107" s="266" t="s">
        <v>561</v>
      </c>
      <c r="B107" s="269" t="s">
        <v>1062</v>
      </c>
      <c r="C107" s="273" t="s">
        <v>1094</v>
      </c>
      <c r="D107" s="265" t="s">
        <v>762</v>
      </c>
      <c r="E107" s="267">
        <v>2019</v>
      </c>
      <c r="F107" s="267">
        <v>2020</v>
      </c>
      <c r="G107" s="293" t="s">
        <v>589</v>
      </c>
      <c r="H107" s="265" t="s">
        <v>589</v>
      </c>
      <c r="I107" s="265" t="s">
        <v>589</v>
      </c>
      <c r="J107" s="265">
        <v>0</v>
      </c>
      <c r="K107" s="293">
        <f t="shared" si="21"/>
        <v>4</v>
      </c>
      <c r="L107" s="293">
        <v>0</v>
      </c>
      <c r="M107" s="293">
        <v>0</v>
      </c>
      <c r="N107" s="276">
        <v>4</v>
      </c>
      <c r="O107" s="293">
        <v>0</v>
      </c>
      <c r="P107" s="265">
        <f t="shared" si="22"/>
        <v>4</v>
      </c>
      <c r="Q107" s="265">
        <v>0</v>
      </c>
      <c r="R107" s="265">
        <v>0</v>
      </c>
      <c r="S107" s="276">
        <v>4</v>
      </c>
      <c r="T107" s="265">
        <v>0</v>
      </c>
      <c r="U107" s="265" t="s">
        <v>589</v>
      </c>
      <c r="V107" s="265">
        <v>0</v>
      </c>
      <c r="W107" s="265" t="s">
        <v>589</v>
      </c>
      <c r="X107" s="265">
        <v>0</v>
      </c>
      <c r="Y107" s="265" t="s">
        <v>589</v>
      </c>
      <c r="Z107" s="265">
        <v>0</v>
      </c>
      <c r="AA107" s="293">
        <v>0</v>
      </c>
      <c r="AB107" s="265">
        <v>0</v>
      </c>
      <c r="AC107" s="276">
        <v>0</v>
      </c>
      <c r="AD107" s="293">
        <v>0</v>
      </c>
      <c r="AE107" s="293">
        <v>0</v>
      </c>
      <c r="AF107" s="293">
        <v>0</v>
      </c>
      <c r="AG107" s="265">
        <v>0</v>
      </c>
      <c r="AH107" s="265">
        <v>0</v>
      </c>
      <c r="AI107" s="265">
        <v>0</v>
      </c>
      <c r="AJ107" s="265">
        <v>0</v>
      </c>
      <c r="AK107" s="293">
        <v>0</v>
      </c>
      <c r="AL107" s="293">
        <v>0</v>
      </c>
      <c r="AM107" s="265">
        <f t="shared" si="26"/>
        <v>0</v>
      </c>
      <c r="AN107" s="265">
        <f t="shared" si="27"/>
        <v>0</v>
      </c>
      <c r="AO107" s="265"/>
      <c r="AP107" s="263"/>
      <c r="AQ107" s="263"/>
      <c r="AR107" s="263"/>
    </row>
    <row r="108" spans="1:44" s="262" customFormat="1" ht="31.5">
      <c r="A108" s="266" t="s">
        <v>561</v>
      </c>
      <c r="B108" s="269" t="s">
        <v>1063</v>
      </c>
      <c r="C108" s="273" t="s">
        <v>1095</v>
      </c>
      <c r="D108" s="265" t="s">
        <v>762</v>
      </c>
      <c r="E108" s="267">
        <v>2019</v>
      </c>
      <c r="F108" s="267">
        <v>2020</v>
      </c>
      <c r="G108" s="293" t="s">
        <v>589</v>
      </c>
      <c r="H108" s="265" t="s">
        <v>589</v>
      </c>
      <c r="I108" s="265" t="s">
        <v>589</v>
      </c>
      <c r="J108" s="265">
        <v>0</v>
      </c>
      <c r="K108" s="293">
        <f t="shared" si="21"/>
        <v>5.5</v>
      </c>
      <c r="L108" s="293">
        <v>0</v>
      </c>
      <c r="M108" s="293">
        <v>0</v>
      </c>
      <c r="N108" s="276">
        <v>5.5</v>
      </c>
      <c r="O108" s="293">
        <v>0</v>
      </c>
      <c r="P108" s="265">
        <f t="shared" si="22"/>
        <v>5.5</v>
      </c>
      <c r="Q108" s="265">
        <v>0</v>
      </c>
      <c r="R108" s="265">
        <v>0</v>
      </c>
      <c r="S108" s="276">
        <v>5.5</v>
      </c>
      <c r="T108" s="265">
        <v>0</v>
      </c>
      <c r="U108" s="265" t="s">
        <v>589</v>
      </c>
      <c r="V108" s="265">
        <v>0</v>
      </c>
      <c r="W108" s="265" t="s">
        <v>589</v>
      </c>
      <c r="X108" s="265">
        <v>0</v>
      </c>
      <c r="Y108" s="265" t="s">
        <v>589</v>
      </c>
      <c r="Z108" s="265">
        <v>0</v>
      </c>
      <c r="AA108" s="293">
        <v>0</v>
      </c>
      <c r="AB108" s="265">
        <v>0</v>
      </c>
      <c r="AC108" s="276">
        <v>0</v>
      </c>
      <c r="AD108" s="293">
        <v>0</v>
      </c>
      <c r="AE108" s="293">
        <v>0</v>
      </c>
      <c r="AF108" s="293">
        <v>0</v>
      </c>
      <c r="AG108" s="265">
        <v>0</v>
      </c>
      <c r="AH108" s="265">
        <v>0</v>
      </c>
      <c r="AI108" s="265">
        <v>0</v>
      </c>
      <c r="AJ108" s="265">
        <v>0</v>
      </c>
      <c r="AK108" s="293">
        <v>0</v>
      </c>
      <c r="AL108" s="293">
        <v>0</v>
      </c>
      <c r="AM108" s="265">
        <f t="shared" si="26"/>
        <v>0</v>
      </c>
      <c r="AN108" s="265">
        <f t="shared" si="27"/>
        <v>0</v>
      </c>
      <c r="AO108" s="265"/>
      <c r="AP108" s="263"/>
      <c r="AQ108" s="263"/>
      <c r="AR108" s="263"/>
    </row>
    <row r="109" spans="1:44" s="262" customFormat="1" ht="31.5">
      <c r="A109" s="266" t="s">
        <v>561</v>
      </c>
      <c r="B109" s="269" t="s">
        <v>1064</v>
      </c>
      <c r="C109" s="273" t="s">
        <v>1096</v>
      </c>
      <c r="D109" s="265" t="s">
        <v>762</v>
      </c>
      <c r="E109" s="267">
        <v>2019</v>
      </c>
      <c r="F109" s="267">
        <v>2020</v>
      </c>
      <c r="G109" s="293" t="s">
        <v>589</v>
      </c>
      <c r="H109" s="265" t="s">
        <v>589</v>
      </c>
      <c r="I109" s="265" t="s">
        <v>589</v>
      </c>
      <c r="J109" s="265">
        <v>0</v>
      </c>
      <c r="K109" s="293">
        <f t="shared" si="21"/>
        <v>4.5</v>
      </c>
      <c r="L109" s="293">
        <v>0</v>
      </c>
      <c r="M109" s="293">
        <v>0</v>
      </c>
      <c r="N109" s="276">
        <v>4.5</v>
      </c>
      <c r="O109" s="293">
        <v>0</v>
      </c>
      <c r="P109" s="265">
        <f t="shared" si="22"/>
        <v>4.5</v>
      </c>
      <c r="Q109" s="265">
        <v>0</v>
      </c>
      <c r="R109" s="265">
        <v>0</v>
      </c>
      <c r="S109" s="276">
        <v>4.5</v>
      </c>
      <c r="T109" s="265">
        <v>0</v>
      </c>
      <c r="U109" s="265" t="s">
        <v>589</v>
      </c>
      <c r="V109" s="265">
        <v>0</v>
      </c>
      <c r="W109" s="265" t="s">
        <v>589</v>
      </c>
      <c r="X109" s="265">
        <v>0</v>
      </c>
      <c r="Y109" s="265" t="s">
        <v>589</v>
      </c>
      <c r="Z109" s="265">
        <v>0</v>
      </c>
      <c r="AA109" s="293">
        <v>0</v>
      </c>
      <c r="AB109" s="265">
        <v>0</v>
      </c>
      <c r="AC109" s="276">
        <v>0</v>
      </c>
      <c r="AD109" s="293">
        <v>0</v>
      </c>
      <c r="AE109" s="293">
        <v>0</v>
      </c>
      <c r="AF109" s="293">
        <v>0</v>
      </c>
      <c r="AG109" s="265">
        <v>0</v>
      </c>
      <c r="AH109" s="265">
        <v>0</v>
      </c>
      <c r="AI109" s="265">
        <v>0</v>
      </c>
      <c r="AJ109" s="265">
        <v>0</v>
      </c>
      <c r="AK109" s="293">
        <v>0</v>
      </c>
      <c r="AL109" s="293">
        <v>0</v>
      </c>
      <c r="AM109" s="265">
        <f t="shared" si="26"/>
        <v>0</v>
      </c>
      <c r="AN109" s="265">
        <f t="shared" si="27"/>
        <v>0</v>
      </c>
      <c r="AO109" s="265"/>
      <c r="AP109" s="263"/>
      <c r="AQ109" s="263"/>
      <c r="AR109" s="263"/>
    </row>
    <row r="110" spans="1:44" s="262" customFormat="1" ht="31.5">
      <c r="A110" s="266" t="s">
        <v>561</v>
      </c>
      <c r="B110" s="269" t="s">
        <v>1065</v>
      </c>
      <c r="C110" s="273" t="s">
        <v>1097</v>
      </c>
      <c r="D110" s="265" t="s">
        <v>762</v>
      </c>
      <c r="E110" s="267">
        <v>2019</v>
      </c>
      <c r="F110" s="267">
        <v>2020</v>
      </c>
      <c r="G110" s="293" t="s">
        <v>589</v>
      </c>
      <c r="H110" s="265" t="s">
        <v>589</v>
      </c>
      <c r="I110" s="265" t="s">
        <v>589</v>
      </c>
      <c r="J110" s="265">
        <v>0</v>
      </c>
      <c r="K110" s="293">
        <f t="shared" si="21"/>
        <v>6</v>
      </c>
      <c r="L110" s="293">
        <v>0</v>
      </c>
      <c r="M110" s="293">
        <v>0</v>
      </c>
      <c r="N110" s="276">
        <v>6</v>
      </c>
      <c r="O110" s="293">
        <v>0</v>
      </c>
      <c r="P110" s="265">
        <f t="shared" si="22"/>
        <v>6</v>
      </c>
      <c r="Q110" s="265">
        <v>0</v>
      </c>
      <c r="R110" s="265">
        <v>0</v>
      </c>
      <c r="S110" s="276">
        <v>6</v>
      </c>
      <c r="T110" s="265">
        <v>0</v>
      </c>
      <c r="U110" s="265" t="s">
        <v>589</v>
      </c>
      <c r="V110" s="265">
        <v>0</v>
      </c>
      <c r="W110" s="265" t="s">
        <v>589</v>
      </c>
      <c r="X110" s="265">
        <v>0</v>
      </c>
      <c r="Y110" s="265" t="s">
        <v>589</v>
      </c>
      <c r="Z110" s="265">
        <v>0</v>
      </c>
      <c r="AA110" s="293">
        <v>0</v>
      </c>
      <c r="AB110" s="265">
        <v>0</v>
      </c>
      <c r="AC110" s="276">
        <v>0</v>
      </c>
      <c r="AD110" s="293">
        <v>0</v>
      </c>
      <c r="AE110" s="293">
        <v>0</v>
      </c>
      <c r="AF110" s="293">
        <v>0</v>
      </c>
      <c r="AG110" s="265">
        <v>0</v>
      </c>
      <c r="AH110" s="265">
        <v>0</v>
      </c>
      <c r="AI110" s="265">
        <v>0</v>
      </c>
      <c r="AJ110" s="265">
        <v>0</v>
      </c>
      <c r="AK110" s="293">
        <v>0</v>
      </c>
      <c r="AL110" s="293">
        <v>0</v>
      </c>
      <c r="AM110" s="265">
        <f t="shared" si="26"/>
        <v>0</v>
      </c>
      <c r="AN110" s="265">
        <f t="shared" si="27"/>
        <v>0</v>
      </c>
      <c r="AO110" s="265"/>
      <c r="AP110" s="263"/>
      <c r="AQ110" s="263"/>
      <c r="AR110" s="263"/>
    </row>
    <row r="111" spans="1:44" s="262" customFormat="1" ht="31.5">
      <c r="A111" s="266" t="s">
        <v>561</v>
      </c>
      <c r="B111" s="269" t="s">
        <v>1017</v>
      </c>
      <c r="C111" s="273" t="s">
        <v>1098</v>
      </c>
      <c r="D111" s="265" t="s">
        <v>762</v>
      </c>
      <c r="E111" s="267">
        <v>2019</v>
      </c>
      <c r="F111" s="267">
        <v>2020</v>
      </c>
      <c r="G111" s="293" t="s">
        <v>589</v>
      </c>
      <c r="H111" s="265" t="s">
        <v>589</v>
      </c>
      <c r="I111" s="265" t="s">
        <v>589</v>
      </c>
      <c r="J111" s="265">
        <v>0</v>
      </c>
      <c r="K111" s="293">
        <f t="shared" si="21"/>
        <v>7</v>
      </c>
      <c r="L111" s="293">
        <v>0</v>
      </c>
      <c r="M111" s="293">
        <v>0</v>
      </c>
      <c r="N111" s="276">
        <v>7</v>
      </c>
      <c r="O111" s="293">
        <v>0</v>
      </c>
      <c r="P111" s="265">
        <f t="shared" si="22"/>
        <v>7</v>
      </c>
      <c r="Q111" s="265">
        <v>0</v>
      </c>
      <c r="R111" s="265">
        <v>0</v>
      </c>
      <c r="S111" s="276">
        <v>7</v>
      </c>
      <c r="T111" s="265">
        <v>0</v>
      </c>
      <c r="U111" s="265" t="s">
        <v>589</v>
      </c>
      <c r="V111" s="265">
        <v>0</v>
      </c>
      <c r="W111" s="265" t="s">
        <v>589</v>
      </c>
      <c r="X111" s="265">
        <v>0</v>
      </c>
      <c r="Y111" s="265" t="s">
        <v>589</v>
      </c>
      <c r="Z111" s="265">
        <v>0</v>
      </c>
      <c r="AA111" s="293">
        <v>0</v>
      </c>
      <c r="AB111" s="265">
        <v>0</v>
      </c>
      <c r="AC111" s="276">
        <v>0</v>
      </c>
      <c r="AD111" s="293">
        <v>0</v>
      </c>
      <c r="AE111" s="293">
        <v>0</v>
      </c>
      <c r="AF111" s="293">
        <v>0</v>
      </c>
      <c r="AG111" s="265">
        <v>0</v>
      </c>
      <c r="AH111" s="265">
        <v>0</v>
      </c>
      <c r="AI111" s="265">
        <v>0</v>
      </c>
      <c r="AJ111" s="265">
        <v>0</v>
      </c>
      <c r="AK111" s="293">
        <v>0</v>
      </c>
      <c r="AL111" s="293">
        <v>0</v>
      </c>
      <c r="AM111" s="265">
        <f t="shared" si="26"/>
        <v>0</v>
      </c>
      <c r="AN111" s="265">
        <f t="shared" si="27"/>
        <v>0</v>
      </c>
      <c r="AO111" s="265"/>
      <c r="AP111" s="263"/>
      <c r="AQ111" s="263"/>
      <c r="AR111" s="263"/>
    </row>
    <row r="112" spans="1:44" s="262" customFormat="1" ht="31.5">
      <c r="A112" s="266" t="s">
        <v>561</v>
      </c>
      <c r="B112" s="269" t="s">
        <v>1066</v>
      </c>
      <c r="C112" s="274" t="s">
        <v>1099</v>
      </c>
      <c r="D112" s="265" t="s">
        <v>762</v>
      </c>
      <c r="E112" s="267">
        <v>2019</v>
      </c>
      <c r="F112" s="267">
        <v>2020</v>
      </c>
      <c r="G112" s="293" t="s">
        <v>589</v>
      </c>
      <c r="H112" s="265" t="s">
        <v>589</v>
      </c>
      <c r="I112" s="265" t="s">
        <v>589</v>
      </c>
      <c r="J112" s="265">
        <v>0</v>
      </c>
      <c r="K112" s="293">
        <f t="shared" si="21"/>
        <v>5</v>
      </c>
      <c r="L112" s="293">
        <v>0</v>
      </c>
      <c r="M112" s="293">
        <v>0</v>
      </c>
      <c r="N112" s="276">
        <v>5</v>
      </c>
      <c r="O112" s="293">
        <v>0</v>
      </c>
      <c r="P112" s="265">
        <f t="shared" si="22"/>
        <v>5</v>
      </c>
      <c r="Q112" s="265">
        <v>0</v>
      </c>
      <c r="R112" s="265">
        <v>0</v>
      </c>
      <c r="S112" s="276">
        <v>5</v>
      </c>
      <c r="T112" s="265">
        <v>0</v>
      </c>
      <c r="U112" s="265" t="s">
        <v>589</v>
      </c>
      <c r="V112" s="265">
        <v>0</v>
      </c>
      <c r="W112" s="265" t="s">
        <v>589</v>
      </c>
      <c r="X112" s="265">
        <v>0</v>
      </c>
      <c r="Y112" s="265" t="s">
        <v>589</v>
      </c>
      <c r="Z112" s="265">
        <v>0</v>
      </c>
      <c r="AA112" s="293">
        <v>0</v>
      </c>
      <c r="AB112" s="265">
        <v>0</v>
      </c>
      <c r="AC112" s="276">
        <v>0</v>
      </c>
      <c r="AD112" s="293">
        <v>0</v>
      </c>
      <c r="AE112" s="293">
        <v>0</v>
      </c>
      <c r="AF112" s="293">
        <v>0</v>
      </c>
      <c r="AG112" s="265">
        <v>0</v>
      </c>
      <c r="AH112" s="265">
        <v>0</v>
      </c>
      <c r="AI112" s="265">
        <v>0</v>
      </c>
      <c r="AJ112" s="265">
        <v>0</v>
      </c>
      <c r="AK112" s="293">
        <v>0</v>
      </c>
      <c r="AL112" s="293">
        <v>0</v>
      </c>
      <c r="AM112" s="265">
        <f t="shared" si="26"/>
        <v>0</v>
      </c>
      <c r="AN112" s="265">
        <f t="shared" si="27"/>
        <v>0</v>
      </c>
      <c r="AO112" s="265"/>
      <c r="AP112" s="263"/>
      <c r="AQ112" s="263"/>
      <c r="AR112" s="263"/>
    </row>
    <row r="113" spans="1:44" s="262" customFormat="1" ht="31.5">
      <c r="A113" s="266" t="s">
        <v>561</v>
      </c>
      <c r="B113" s="269" t="s">
        <v>956</v>
      </c>
      <c r="C113" s="274" t="s">
        <v>1100</v>
      </c>
      <c r="D113" s="265" t="s">
        <v>762</v>
      </c>
      <c r="E113" s="267">
        <v>2019</v>
      </c>
      <c r="F113" s="267">
        <v>2020</v>
      </c>
      <c r="G113" s="293" t="s">
        <v>589</v>
      </c>
      <c r="H113" s="265" t="s">
        <v>589</v>
      </c>
      <c r="I113" s="265" t="s">
        <v>589</v>
      </c>
      <c r="J113" s="265">
        <v>0</v>
      </c>
      <c r="K113" s="293">
        <f t="shared" si="21"/>
        <v>6</v>
      </c>
      <c r="L113" s="293">
        <v>0</v>
      </c>
      <c r="M113" s="293">
        <v>0</v>
      </c>
      <c r="N113" s="276">
        <v>6</v>
      </c>
      <c r="O113" s="293">
        <v>0</v>
      </c>
      <c r="P113" s="265">
        <f t="shared" si="22"/>
        <v>6</v>
      </c>
      <c r="Q113" s="265">
        <v>0</v>
      </c>
      <c r="R113" s="265">
        <v>0</v>
      </c>
      <c r="S113" s="276">
        <v>6</v>
      </c>
      <c r="T113" s="265">
        <v>0</v>
      </c>
      <c r="U113" s="265" t="s">
        <v>589</v>
      </c>
      <c r="V113" s="265">
        <v>0</v>
      </c>
      <c r="W113" s="265" t="s">
        <v>589</v>
      </c>
      <c r="X113" s="265">
        <v>0</v>
      </c>
      <c r="Y113" s="265" t="s">
        <v>589</v>
      </c>
      <c r="Z113" s="265">
        <v>0</v>
      </c>
      <c r="AA113" s="293">
        <v>0</v>
      </c>
      <c r="AB113" s="265">
        <v>0</v>
      </c>
      <c r="AC113" s="276">
        <v>0</v>
      </c>
      <c r="AD113" s="293">
        <v>0</v>
      </c>
      <c r="AE113" s="293">
        <v>0</v>
      </c>
      <c r="AF113" s="293">
        <v>0</v>
      </c>
      <c r="AG113" s="265">
        <v>0</v>
      </c>
      <c r="AH113" s="265">
        <v>0</v>
      </c>
      <c r="AI113" s="265">
        <v>0</v>
      </c>
      <c r="AJ113" s="265">
        <v>0</v>
      </c>
      <c r="AK113" s="293">
        <v>0</v>
      </c>
      <c r="AL113" s="293">
        <v>0</v>
      </c>
      <c r="AM113" s="265">
        <f t="shared" si="26"/>
        <v>0</v>
      </c>
      <c r="AN113" s="265">
        <f t="shared" si="27"/>
        <v>0</v>
      </c>
      <c r="AO113" s="265"/>
      <c r="AP113" s="263"/>
      <c r="AQ113" s="263"/>
      <c r="AR113" s="263"/>
    </row>
    <row r="114" spans="1:44" s="262" customFormat="1" ht="31.5">
      <c r="A114" s="266" t="s">
        <v>561</v>
      </c>
      <c r="B114" s="269" t="s">
        <v>1067</v>
      </c>
      <c r="C114" s="274" t="s">
        <v>1101</v>
      </c>
      <c r="D114" s="265" t="s">
        <v>762</v>
      </c>
      <c r="E114" s="267">
        <v>2019</v>
      </c>
      <c r="F114" s="267">
        <v>2020</v>
      </c>
      <c r="G114" s="293" t="s">
        <v>589</v>
      </c>
      <c r="H114" s="265" t="s">
        <v>589</v>
      </c>
      <c r="I114" s="265" t="s">
        <v>589</v>
      </c>
      <c r="J114" s="265">
        <v>0</v>
      </c>
      <c r="K114" s="293">
        <f t="shared" si="21"/>
        <v>4.5</v>
      </c>
      <c r="L114" s="293">
        <v>0</v>
      </c>
      <c r="M114" s="293">
        <v>0</v>
      </c>
      <c r="N114" s="276">
        <v>4.5</v>
      </c>
      <c r="O114" s="293">
        <v>0</v>
      </c>
      <c r="P114" s="265">
        <f t="shared" si="22"/>
        <v>4.5</v>
      </c>
      <c r="Q114" s="265">
        <v>0</v>
      </c>
      <c r="R114" s="265">
        <v>0</v>
      </c>
      <c r="S114" s="276">
        <v>4.5</v>
      </c>
      <c r="T114" s="265">
        <v>0</v>
      </c>
      <c r="U114" s="265" t="s">
        <v>589</v>
      </c>
      <c r="V114" s="265">
        <v>0</v>
      </c>
      <c r="W114" s="265" t="s">
        <v>589</v>
      </c>
      <c r="X114" s="265">
        <v>0</v>
      </c>
      <c r="Y114" s="265" t="s">
        <v>589</v>
      </c>
      <c r="Z114" s="265">
        <v>0</v>
      </c>
      <c r="AA114" s="293">
        <v>0</v>
      </c>
      <c r="AB114" s="265">
        <v>0</v>
      </c>
      <c r="AC114" s="276">
        <v>0</v>
      </c>
      <c r="AD114" s="293">
        <v>0</v>
      </c>
      <c r="AE114" s="293">
        <v>0</v>
      </c>
      <c r="AF114" s="293">
        <v>0</v>
      </c>
      <c r="AG114" s="265">
        <v>0</v>
      </c>
      <c r="AH114" s="265">
        <v>0</v>
      </c>
      <c r="AI114" s="265">
        <v>0</v>
      </c>
      <c r="AJ114" s="265">
        <v>0</v>
      </c>
      <c r="AK114" s="293">
        <v>0</v>
      </c>
      <c r="AL114" s="293">
        <v>0</v>
      </c>
      <c r="AM114" s="265">
        <f t="shared" si="26"/>
        <v>0</v>
      </c>
      <c r="AN114" s="265">
        <f t="shared" si="27"/>
        <v>0</v>
      </c>
      <c r="AO114" s="265"/>
      <c r="AP114" s="263"/>
      <c r="AQ114" s="263"/>
      <c r="AR114" s="263"/>
    </row>
    <row r="115" spans="1:44" s="262" customFormat="1" ht="31.5">
      <c r="A115" s="266" t="s">
        <v>561</v>
      </c>
      <c r="B115" s="269" t="s">
        <v>1068</v>
      </c>
      <c r="C115" s="275" t="s">
        <v>1102</v>
      </c>
      <c r="D115" s="265" t="s">
        <v>762</v>
      </c>
      <c r="E115" s="267">
        <v>2019</v>
      </c>
      <c r="F115" s="267">
        <v>2020</v>
      </c>
      <c r="G115" s="293" t="s">
        <v>589</v>
      </c>
      <c r="H115" s="265" t="s">
        <v>589</v>
      </c>
      <c r="I115" s="265" t="s">
        <v>589</v>
      </c>
      <c r="J115" s="265">
        <v>0</v>
      </c>
      <c r="K115" s="293">
        <f t="shared" si="21"/>
        <v>7</v>
      </c>
      <c r="L115" s="293">
        <v>0</v>
      </c>
      <c r="M115" s="293">
        <v>0</v>
      </c>
      <c r="N115" s="276">
        <v>7</v>
      </c>
      <c r="O115" s="293">
        <v>0</v>
      </c>
      <c r="P115" s="265">
        <f t="shared" si="22"/>
        <v>7</v>
      </c>
      <c r="Q115" s="265">
        <v>0</v>
      </c>
      <c r="R115" s="265">
        <v>0</v>
      </c>
      <c r="S115" s="276">
        <v>7</v>
      </c>
      <c r="T115" s="265">
        <v>0</v>
      </c>
      <c r="U115" s="265" t="s">
        <v>589</v>
      </c>
      <c r="V115" s="265">
        <v>0</v>
      </c>
      <c r="W115" s="265" t="s">
        <v>589</v>
      </c>
      <c r="X115" s="265">
        <v>0</v>
      </c>
      <c r="Y115" s="265" t="s">
        <v>589</v>
      </c>
      <c r="Z115" s="265">
        <v>0</v>
      </c>
      <c r="AA115" s="293">
        <v>0</v>
      </c>
      <c r="AB115" s="265">
        <v>0</v>
      </c>
      <c r="AC115" s="276">
        <v>0</v>
      </c>
      <c r="AD115" s="293">
        <v>0</v>
      </c>
      <c r="AE115" s="293">
        <v>0</v>
      </c>
      <c r="AF115" s="293">
        <v>0</v>
      </c>
      <c r="AG115" s="265">
        <v>0</v>
      </c>
      <c r="AH115" s="265">
        <v>0</v>
      </c>
      <c r="AI115" s="265">
        <v>0</v>
      </c>
      <c r="AJ115" s="265">
        <v>0</v>
      </c>
      <c r="AK115" s="293">
        <v>0</v>
      </c>
      <c r="AL115" s="293">
        <v>0</v>
      </c>
      <c r="AM115" s="265">
        <f t="shared" si="26"/>
        <v>0</v>
      </c>
      <c r="AN115" s="265">
        <f t="shared" si="27"/>
        <v>0</v>
      </c>
      <c r="AO115" s="265"/>
      <c r="AP115" s="263"/>
      <c r="AQ115" s="263"/>
      <c r="AR115" s="263"/>
    </row>
    <row r="116" spans="1:44" s="262" customFormat="1" ht="31.5">
      <c r="A116" s="266" t="s">
        <v>561</v>
      </c>
      <c r="B116" s="269" t="s">
        <v>1069</v>
      </c>
      <c r="C116" s="275" t="s">
        <v>1103</v>
      </c>
      <c r="D116" s="265" t="s">
        <v>762</v>
      </c>
      <c r="E116" s="267">
        <v>2019</v>
      </c>
      <c r="F116" s="267">
        <v>2020</v>
      </c>
      <c r="G116" s="293" t="s">
        <v>589</v>
      </c>
      <c r="H116" s="265" t="s">
        <v>589</v>
      </c>
      <c r="I116" s="265" t="s">
        <v>589</v>
      </c>
      <c r="J116" s="265">
        <v>0</v>
      </c>
      <c r="K116" s="293">
        <f t="shared" si="21"/>
        <v>8</v>
      </c>
      <c r="L116" s="293">
        <v>0</v>
      </c>
      <c r="M116" s="293">
        <v>0</v>
      </c>
      <c r="N116" s="276">
        <v>8</v>
      </c>
      <c r="O116" s="293">
        <v>0</v>
      </c>
      <c r="P116" s="265">
        <f t="shared" si="22"/>
        <v>8</v>
      </c>
      <c r="Q116" s="265">
        <v>0</v>
      </c>
      <c r="R116" s="265">
        <v>0</v>
      </c>
      <c r="S116" s="276">
        <v>8</v>
      </c>
      <c r="T116" s="265">
        <v>0</v>
      </c>
      <c r="U116" s="265" t="s">
        <v>589</v>
      </c>
      <c r="V116" s="265">
        <v>0</v>
      </c>
      <c r="W116" s="265" t="s">
        <v>589</v>
      </c>
      <c r="X116" s="265">
        <v>0</v>
      </c>
      <c r="Y116" s="265" t="s">
        <v>589</v>
      </c>
      <c r="Z116" s="265">
        <v>0</v>
      </c>
      <c r="AA116" s="293">
        <v>0</v>
      </c>
      <c r="AB116" s="265">
        <v>0</v>
      </c>
      <c r="AC116" s="276">
        <v>0</v>
      </c>
      <c r="AD116" s="293">
        <v>0</v>
      </c>
      <c r="AE116" s="293">
        <v>0</v>
      </c>
      <c r="AF116" s="293">
        <v>0</v>
      </c>
      <c r="AG116" s="265">
        <v>0</v>
      </c>
      <c r="AH116" s="265">
        <v>0</v>
      </c>
      <c r="AI116" s="265">
        <v>0</v>
      </c>
      <c r="AJ116" s="265">
        <v>0</v>
      </c>
      <c r="AK116" s="293">
        <v>0</v>
      </c>
      <c r="AL116" s="293">
        <v>0</v>
      </c>
      <c r="AM116" s="265">
        <f t="shared" si="26"/>
        <v>0</v>
      </c>
      <c r="AN116" s="265">
        <f t="shared" si="27"/>
        <v>0</v>
      </c>
      <c r="AO116" s="265"/>
      <c r="AP116" s="263"/>
      <c r="AQ116" s="263"/>
      <c r="AR116" s="263"/>
    </row>
    <row r="117" spans="1:44" s="262" customFormat="1" ht="31.5">
      <c r="A117" s="266" t="s">
        <v>561</v>
      </c>
      <c r="B117" s="269" t="s">
        <v>1070</v>
      </c>
      <c r="C117" s="275" t="s">
        <v>1104</v>
      </c>
      <c r="D117" s="265" t="s">
        <v>762</v>
      </c>
      <c r="E117" s="267">
        <v>2019</v>
      </c>
      <c r="F117" s="267">
        <v>2020</v>
      </c>
      <c r="G117" s="293" t="s">
        <v>589</v>
      </c>
      <c r="H117" s="265" t="s">
        <v>589</v>
      </c>
      <c r="I117" s="265" t="s">
        <v>589</v>
      </c>
      <c r="J117" s="265">
        <v>0</v>
      </c>
      <c r="K117" s="293">
        <f t="shared" si="21"/>
        <v>85.7</v>
      </c>
      <c r="L117" s="293">
        <v>2.2000000000000002</v>
      </c>
      <c r="M117" s="293">
        <v>83.5</v>
      </c>
      <c r="N117" s="276">
        <v>0</v>
      </c>
      <c r="O117" s="293">
        <v>0</v>
      </c>
      <c r="P117" s="265">
        <f t="shared" si="22"/>
        <v>85.7</v>
      </c>
      <c r="Q117" s="265">
        <v>2.2000000000000002</v>
      </c>
      <c r="R117" s="265">
        <v>83.5</v>
      </c>
      <c r="S117" s="276">
        <v>0</v>
      </c>
      <c r="T117" s="265">
        <v>0</v>
      </c>
      <c r="U117" s="265" t="s">
        <v>589</v>
      </c>
      <c r="V117" s="265">
        <v>0</v>
      </c>
      <c r="W117" s="265" t="s">
        <v>589</v>
      </c>
      <c r="X117" s="265">
        <v>0</v>
      </c>
      <c r="Y117" s="265" t="s">
        <v>589</v>
      </c>
      <c r="Z117" s="265">
        <v>0</v>
      </c>
      <c r="AA117" s="293">
        <v>2.2000000000000002</v>
      </c>
      <c r="AB117" s="265">
        <v>81.065458000000007</v>
      </c>
      <c r="AC117" s="276">
        <v>0</v>
      </c>
      <c r="AD117" s="293">
        <v>0</v>
      </c>
      <c r="AE117" s="293">
        <v>0</v>
      </c>
      <c r="AF117" s="293">
        <v>0</v>
      </c>
      <c r="AG117" s="265">
        <v>0</v>
      </c>
      <c r="AH117" s="265">
        <v>0</v>
      </c>
      <c r="AI117" s="265">
        <v>0</v>
      </c>
      <c r="AJ117" s="265">
        <v>0</v>
      </c>
      <c r="AK117" s="293">
        <v>0</v>
      </c>
      <c r="AL117" s="293">
        <v>0</v>
      </c>
      <c r="AM117" s="265">
        <f t="shared" si="26"/>
        <v>0</v>
      </c>
      <c r="AN117" s="265">
        <f t="shared" si="27"/>
        <v>0</v>
      </c>
      <c r="AO117" s="265"/>
      <c r="AP117" s="263"/>
      <c r="AQ117" s="263"/>
      <c r="AR117" s="263"/>
    </row>
    <row r="118" spans="1:44" s="168" customFormat="1" ht="47.25">
      <c r="A118" s="165" t="s">
        <v>519</v>
      </c>
      <c r="B118" s="166" t="s">
        <v>669</v>
      </c>
      <c r="C118" s="202" t="s">
        <v>700</v>
      </c>
      <c r="D118" s="202" t="s">
        <v>589</v>
      </c>
      <c r="E118" s="202" t="s">
        <v>589</v>
      </c>
      <c r="F118" s="202" t="s">
        <v>589</v>
      </c>
      <c r="G118" s="202" t="s">
        <v>589</v>
      </c>
      <c r="H118" s="202" t="s">
        <v>589</v>
      </c>
      <c r="I118" s="202" t="s">
        <v>589</v>
      </c>
      <c r="J118" s="197">
        <f t="shared" ref="J118:T118" si="28">J119+J120</f>
        <v>117.32900000000001</v>
      </c>
      <c r="K118" s="204">
        <f t="shared" si="28"/>
        <v>2247.5070000000001</v>
      </c>
      <c r="L118" s="204">
        <f t="shared" si="28"/>
        <v>230.75200000000004</v>
      </c>
      <c r="M118" s="204">
        <f t="shared" si="28"/>
        <v>2016.7550000000001</v>
      </c>
      <c r="N118" s="197">
        <f t="shared" si="28"/>
        <v>0</v>
      </c>
      <c r="O118" s="197">
        <f t="shared" si="28"/>
        <v>0</v>
      </c>
      <c r="P118" s="197">
        <f t="shared" si="28"/>
        <v>2994.5070000000001</v>
      </c>
      <c r="Q118" s="197">
        <f t="shared" si="28"/>
        <v>298.75200000000007</v>
      </c>
      <c r="R118" s="197">
        <f t="shared" si="28"/>
        <v>2695.7550000000001</v>
      </c>
      <c r="S118" s="197">
        <f t="shared" si="28"/>
        <v>0</v>
      </c>
      <c r="T118" s="197">
        <f t="shared" si="28"/>
        <v>0</v>
      </c>
      <c r="U118" s="167" t="s">
        <v>589</v>
      </c>
      <c r="V118" s="204">
        <f>V119+V120</f>
        <v>719.58800000000008</v>
      </c>
      <c r="W118" s="167" t="s">
        <v>589</v>
      </c>
      <c r="X118" s="204">
        <f>X119+X120</f>
        <v>188.149</v>
      </c>
      <c r="Y118" s="167" t="s">
        <v>589</v>
      </c>
      <c r="Z118" s="167">
        <v>0</v>
      </c>
      <c r="AA118" s="204">
        <f t="shared" ref="AA118:AN118" si="29">AA119+AA120</f>
        <v>116.92800000000001</v>
      </c>
      <c r="AB118" s="204">
        <f t="shared" si="29"/>
        <v>85.583863439999973</v>
      </c>
      <c r="AC118" s="204">
        <f t="shared" si="29"/>
        <v>337.90499999999997</v>
      </c>
      <c r="AD118" s="204">
        <f t="shared" si="29"/>
        <v>173.303</v>
      </c>
      <c r="AE118" s="204">
        <f t="shared" si="29"/>
        <v>395.67499999999995</v>
      </c>
      <c r="AF118" s="204">
        <f t="shared" si="29"/>
        <v>841.322</v>
      </c>
      <c r="AG118" s="204">
        <f t="shared" si="29"/>
        <v>446.84000000000003</v>
      </c>
      <c r="AH118" s="204">
        <f t="shared" si="29"/>
        <v>558.25199999999995</v>
      </c>
      <c r="AI118" s="204">
        <f t="shared" si="29"/>
        <v>331.75</v>
      </c>
      <c r="AJ118" s="204">
        <f t="shared" si="29"/>
        <v>576.92600000000004</v>
      </c>
      <c r="AK118" s="204">
        <f t="shared" si="29"/>
        <v>0</v>
      </c>
      <c r="AL118" s="204">
        <f t="shared" si="29"/>
        <v>0</v>
      </c>
      <c r="AM118" s="204">
        <f t="shared" si="29"/>
        <v>1512.17</v>
      </c>
      <c r="AN118" s="204">
        <f t="shared" si="29"/>
        <v>2149.8029999999999</v>
      </c>
      <c r="AO118" s="167" t="s">
        <v>589</v>
      </c>
    </row>
    <row r="119" spans="1:44" s="168" customFormat="1" ht="31.5">
      <c r="A119" s="165" t="s">
        <v>564</v>
      </c>
      <c r="B119" s="166" t="s">
        <v>670</v>
      </c>
      <c r="C119" s="202" t="s">
        <v>700</v>
      </c>
      <c r="D119" s="202" t="s">
        <v>589</v>
      </c>
      <c r="E119" s="202" t="s">
        <v>589</v>
      </c>
      <c r="F119" s="202" t="s">
        <v>589</v>
      </c>
      <c r="G119" s="202" t="s">
        <v>589</v>
      </c>
      <c r="H119" s="202" t="s">
        <v>589</v>
      </c>
      <c r="I119" s="202" t="s">
        <v>589</v>
      </c>
      <c r="J119" s="204">
        <v>0</v>
      </c>
      <c r="K119" s="204">
        <v>0</v>
      </c>
      <c r="L119" s="197">
        <v>0</v>
      </c>
      <c r="M119" s="204">
        <v>0</v>
      </c>
      <c r="N119" s="197">
        <v>0</v>
      </c>
      <c r="O119" s="197">
        <v>0</v>
      </c>
      <c r="P119" s="204">
        <v>0</v>
      </c>
      <c r="Q119" s="197">
        <v>0</v>
      </c>
      <c r="R119" s="204">
        <v>0</v>
      </c>
      <c r="S119" s="197">
        <v>0</v>
      </c>
      <c r="T119" s="197">
        <v>0</v>
      </c>
      <c r="U119" s="167" t="s">
        <v>589</v>
      </c>
      <c r="V119" s="204">
        <v>0</v>
      </c>
      <c r="W119" s="167" t="s">
        <v>589</v>
      </c>
      <c r="X119" s="204">
        <v>0</v>
      </c>
      <c r="Y119" s="167" t="s">
        <v>589</v>
      </c>
      <c r="Z119" s="167">
        <v>0</v>
      </c>
      <c r="AA119" s="197">
        <v>0</v>
      </c>
      <c r="AB119" s="197">
        <v>0</v>
      </c>
      <c r="AC119" s="204">
        <v>0</v>
      </c>
      <c r="AD119" s="204">
        <v>0</v>
      </c>
      <c r="AE119" s="204">
        <v>0</v>
      </c>
      <c r="AF119" s="204">
        <v>0</v>
      </c>
      <c r="AG119" s="204">
        <v>0</v>
      </c>
      <c r="AH119" s="204">
        <v>0</v>
      </c>
      <c r="AI119" s="204">
        <v>0</v>
      </c>
      <c r="AJ119" s="204">
        <v>0</v>
      </c>
      <c r="AK119" s="204">
        <v>0</v>
      </c>
      <c r="AL119" s="204">
        <v>0</v>
      </c>
      <c r="AM119" s="204">
        <v>0</v>
      </c>
      <c r="AN119" s="204">
        <v>0</v>
      </c>
      <c r="AO119" s="167" t="s">
        <v>589</v>
      </c>
    </row>
    <row r="120" spans="1:44" ht="47.25">
      <c r="A120" s="165" t="s">
        <v>565</v>
      </c>
      <c r="B120" s="166" t="s">
        <v>671</v>
      </c>
      <c r="C120" s="167" t="s">
        <v>700</v>
      </c>
      <c r="D120" s="167" t="s">
        <v>589</v>
      </c>
      <c r="E120" s="167" t="s">
        <v>589</v>
      </c>
      <c r="F120" s="167" t="s">
        <v>589</v>
      </c>
      <c r="G120" s="167" t="s">
        <v>589</v>
      </c>
      <c r="H120" s="167" t="s">
        <v>589</v>
      </c>
      <c r="I120" s="167" t="s">
        <v>589</v>
      </c>
      <c r="J120" s="204">
        <f>SUM(J121:J168)</f>
        <v>117.32900000000001</v>
      </c>
      <c r="K120" s="264">
        <f t="shared" ref="K120:M120" si="30">SUM(K121:K168)</f>
        <v>2247.5070000000001</v>
      </c>
      <c r="L120" s="264">
        <f t="shared" si="30"/>
        <v>230.75200000000004</v>
      </c>
      <c r="M120" s="264">
        <f t="shared" si="30"/>
        <v>2016.7550000000001</v>
      </c>
      <c r="N120" s="204">
        <f t="shared" ref="N120:O120" si="31">SUM(N121:N165)</f>
        <v>0</v>
      </c>
      <c r="O120" s="204">
        <f t="shared" si="31"/>
        <v>0</v>
      </c>
      <c r="P120" s="204">
        <f>SUM(P121:P168)</f>
        <v>2994.5070000000001</v>
      </c>
      <c r="Q120" s="264">
        <f t="shared" ref="Q120:T120" si="32">SUM(Q121:Q168)</f>
        <v>298.75200000000007</v>
      </c>
      <c r="R120" s="264">
        <f t="shared" si="32"/>
        <v>2695.7550000000001</v>
      </c>
      <c r="S120" s="264">
        <f t="shared" si="32"/>
        <v>0</v>
      </c>
      <c r="T120" s="264">
        <f t="shared" si="32"/>
        <v>0</v>
      </c>
      <c r="U120" s="204" t="s">
        <v>589</v>
      </c>
      <c r="V120" s="204">
        <f>SUM(V121:V168)</f>
        <v>719.58800000000008</v>
      </c>
      <c r="W120" s="204" t="s">
        <v>589</v>
      </c>
      <c r="X120" s="204">
        <f>SUM(X121:X168)</f>
        <v>188.149</v>
      </c>
      <c r="Y120" s="204" t="s">
        <v>589</v>
      </c>
      <c r="Z120" s="204">
        <f>SUM(Z121:Z168)</f>
        <v>0</v>
      </c>
      <c r="AA120" s="264">
        <f t="shared" ref="AA120:AN120" si="33">SUM(AA121:AA168)</f>
        <v>116.92800000000001</v>
      </c>
      <c r="AB120" s="264">
        <f t="shared" si="33"/>
        <v>85.583863439999973</v>
      </c>
      <c r="AC120" s="264">
        <f t="shared" si="33"/>
        <v>337.90499999999997</v>
      </c>
      <c r="AD120" s="264">
        <f t="shared" si="33"/>
        <v>173.303</v>
      </c>
      <c r="AE120" s="264">
        <f t="shared" si="33"/>
        <v>395.67499999999995</v>
      </c>
      <c r="AF120" s="264">
        <f t="shared" si="33"/>
        <v>841.322</v>
      </c>
      <c r="AG120" s="264">
        <f t="shared" si="33"/>
        <v>446.84000000000003</v>
      </c>
      <c r="AH120" s="264">
        <f t="shared" si="33"/>
        <v>558.25199999999995</v>
      </c>
      <c r="AI120" s="264">
        <f t="shared" si="33"/>
        <v>331.75</v>
      </c>
      <c r="AJ120" s="264">
        <f t="shared" si="33"/>
        <v>576.92600000000004</v>
      </c>
      <c r="AK120" s="264">
        <f t="shared" si="33"/>
        <v>0</v>
      </c>
      <c r="AL120" s="264">
        <f t="shared" si="33"/>
        <v>0</v>
      </c>
      <c r="AM120" s="264">
        <f t="shared" si="33"/>
        <v>1512.17</v>
      </c>
      <c r="AN120" s="264">
        <f t="shared" si="33"/>
        <v>2149.8029999999999</v>
      </c>
      <c r="AO120" s="204" t="s">
        <v>589</v>
      </c>
    </row>
    <row r="121" spans="1:44" s="168" customFormat="1" ht="63">
      <c r="A121" s="219" t="s">
        <v>565</v>
      </c>
      <c r="B121" s="223" t="s">
        <v>817</v>
      </c>
      <c r="C121" s="225" t="s">
        <v>852</v>
      </c>
      <c r="D121" s="222" t="s">
        <v>762</v>
      </c>
      <c r="E121" s="222">
        <v>2018</v>
      </c>
      <c r="F121" s="260" t="s">
        <v>589</v>
      </c>
      <c r="G121" s="260" t="s">
        <v>589</v>
      </c>
      <c r="H121" s="222" t="s">
        <v>589</v>
      </c>
      <c r="I121" s="222" t="s">
        <v>589</v>
      </c>
      <c r="J121" s="256">
        <v>12.454000000000001</v>
      </c>
      <c r="K121" s="293">
        <f t="shared" ref="K121:K128" si="34">L121+M121+N121+O121</f>
        <v>62.003999999999998</v>
      </c>
      <c r="L121" s="293">
        <v>12.454000000000001</v>
      </c>
      <c r="M121" s="293">
        <v>49.55</v>
      </c>
      <c r="N121" s="293">
        <v>0</v>
      </c>
      <c r="O121" s="293">
        <f t="shared" ref="O121:O126" si="35">SUM(O170:O173)</f>
        <v>0</v>
      </c>
      <c r="P121" s="225">
        <f t="shared" ref="P121:P128" si="36">Q121+R121+S121+T121</f>
        <v>62.003999999999998</v>
      </c>
      <c r="Q121" s="225">
        <v>12.454000000000001</v>
      </c>
      <c r="R121" s="225">
        <v>49.55</v>
      </c>
      <c r="S121" s="225">
        <v>0</v>
      </c>
      <c r="T121" s="225">
        <f t="shared" ref="T121:T126" si="37">SUM(T170:T173)</f>
        <v>0</v>
      </c>
      <c r="U121" s="225" t="s">
        <v>589</v>
      </c>
      <c r="V121" s="225">
        <v>27.6</v>
      </c>
      <c r="W121" s="225" t="s">
        <v>589</v>
      </c>
      <c r="X121" s="225">
        <v>0</v>
      </c>
      <c r="Y121" s="225" t="s">
        <v>589</v>
      </c>
      <c r="Z121" s="225">
        <v>0</v>
      </c>
      <c r="AA121" s="293">
        <v>12.45</v>
      </c>
      <c r="AB121" s="225">
        <v>18.015000000000001</v>
      </c>
      <c r="AC121" s="293">
        <v>0</v>
      </c>
      <c r="AD121" s="225">
        <v>53.585000000000001</v>
      </c>
      <c r="AE121" s="225">
        <v>0</v>
      </c>
      <c r="AF121" s="225">
        <v>67.975999999999999</v>
      </c>
      <c r="AG121" s="225">
        <v>0</v>
      </c>
      <c r="AH121" s="225">
        <v>0</v>
      </c>
      <c r="AI121" s="293">
        <v>0</v>
      </c>
      <c r="AJ121" s="225">
        <v>0</v>
      </c>
      <c r="AK121" s="225">
        <v>0</v>
      </c>
      <c r="AL121" s="225">
        <v>0</v>
      </c>
      <c r="AM121" s="225">
        <f t="shared" ref="AM121:AM144" si="38">AC121+AE121+AG121+AI121+AK121</f>
        <v>0</v>
      </c>
      <c r="AN121" s="225">
        <f t="shared" ref="AN121:AN144" si="39">AD121+AF121+AH121+AJ121+AL121</f>
        <v>121.56100000000001</v>
      </c>
      <c r="AO121" s="225" t="s">
        <v>589</v>
      </c>
    </row>
    <row r="122" spans="1:44" s="168" customFormat="1" ht="63">
      <c r="A122" s="219" t="s">
        <v>565</v>
      </c>
      <c r="B122" s="223" t="s">
        <v>818</v>
      </c>
      <c r="C122" s="225" t="s">
        <v>853</v>
      </c>
      <c r="D122" s="222" t="s">
        <v>762</v>
      </c>
      <c r="E122" s="222">
        <v>2019</v>
      </c>
      <c r="F122" s="260" t="s">
        <v>589</v>
      </c>
      <c r="G122" s="260" t="s">
        <v>589</v>
      </c>
      <c r="H122" s="222" t="s">
        <v>589</v>
      </c>
      <c r="I122" s="222" t="s">
        <v>589</v>
      </c>
      <c r="J122" s="256">
        <v>9.4740000000000002</v>
      </c>
      <c r="K122" s="293">
        <f t="shared" si="34"/>
        <v>92.125</v>
      </c>
      <c r="L122" s="293">
        <v>9.4740000000000002</v>
      </c>
      <c r="M122" s="293">
        <v>82.650999999999996</v>
      </c>
      <c r="N122" s="293">
        <v>0</v>
      </c>
      <c r="O122" s="293">
        <f t="shared" si="35"/>
        <v>0</v>
      </c>
      <c r="P122" s="225">
        <f t="shared" si="36"/>
        <v>92.125</v>
      </c>
      <c r="Q122" s="225">
        <v>9.4740000000000002</v>
      </c>
      <c r="R122" s="225">
        <v>82.650999999999996</v>
      </c>
      <c r="S122" s="225">
        <v>0</v>
      </c>
      <c r="T122" s="225">
        <f t="shared" si="37"/>
        <v>0</v>
      </c>
      <c r="U122" s="225" t="s">
        <v>589</v>
      </c>
      <c r="V122" s="225">
        <v>82.650999999999996</v>
      </c>
      <c r="W122" s="225" t="s">
        <v>589</v>
      </c>
      <c r="X122" s="225">
        <v>0</v>
      </c>
      <c r="Y122" s="225" t="s">
        <v>589</v>
      </c>
      <c r="Z122" s="225">
        <v>0</v>
      </c>
      <c r="AA122" s="293">
        <v>9.4740000000000002</v>
      </c>
      <c r="AB122" s="265">
        <v>0</v>
      </c>
      <c r="AC122" s="293">
        <v>42.651000000000003</v>
      </c>
      <c r="AD122" s="225">
        <v>0</v>
      </c>
      <c r="AE122" s="225">
        <v>40</v>
      </c>
      <c r="AF122" s="225">
        <v>0</v>
      </c>
      <c r="AG122" s="225">
        <v>0</v>
      </c>
      <c r="AH122" s="225">
        <v>9.4700000000000006</v>
      </c>
      <c r="AI122" s="293">
        <v>0</v>
      </c>
      <c r="AJ122" s="225">
        <v>42.651000000000003</v>
      </c>
      <c r="AK122" s="293">
        <v>0</v>
      </c>
      <c r="AL122" s="293">
        <v>0</v>
      </c>
      <c r="AM122" s="225">
        <f>AC122+AE122+AG122+AI122+AK122</f>
        <v>82.65100000000001</v>
      </c>
      <c r="AN122" s="225">
        <f>AD122+AF122+AH122+AJ122+AL122</f>
        <v>52.121000000000002</v>
      </c>
      <c r="AO122" s="225" t="s">
        <v>589</v>
      </c>
    </row>
    <row r="123" spans="1:44" s="168" customFormat="1" ht="63">
      <c r="A123" s="219" t="s">
        <v>565</v>
      </c>
      <c r="B123" s="223" t="s">
        <v>819</v>
      </c>
      <c r="C123" s="225" t="s">
        <v>854</v>
      </c>
      <c r="D123" s="222" t="s">
        <v>762</v>
      </c>
      <c r="E123" s="222">
        <v>2018</v>
      </c>
      <c r="F123" s="260" t="s">
        <v>589</v>
      </c>
      <c r="G123" s="222" t="s">
        <v>589</v>
      </c>
      <c r="H123" s="222" t="s">
        <v>589</v>
      </c>
      <c r="I123" s="222" t="s">
        <v>589</v>
      </c>
      <c r="J123" s="256">
        <v>5.8719999999999999</v>
      </c>
      <c r="K123" s="293">
        <f t="shared" si="34"/>
        <v>70.114000000000004</v>
      </c>
      <c r="L123" s="293">
        <v>8.0790000000000006</v>
      </c>
      <c r="M123" s="293">
        <v>62.034999999999997</v>
      </c>
      <c r="N123" s="293">
        <v>0</v>
      </c>
      <c r="O123" s="293">
        <f t="shared" si="35"/>
        <v>0</v>
      </c>
      <c r="P123" s="225">
        <f t="shared" si="36"/>
        <v>70.114000000000004</v>
      </c>
      <c r="Q123" s="225">
        <v>8.0790000000000006</v>
      </c>
      <c r="R123" s="225">
        <v>62.034999999999997</v>
      </c>
      <c r="S123" s="225">
        <v>0</v>
      </c>
      <c r="T123" s="225">
        <f t="shared" si="37"/>
        <v>0</v>
      </c>
      <c r="U123" s="225" t="s">
        <v>589</v>
      </c>
      <c r="V123" s="225">
        <v>26.541</v>
      </c>
      <c r="W123" s="225" t="s">
        <v>589</v>
      </c>
      <c r="X123" s="225">
        <v>0</v>
      </c>
      <c r="Y123" s="225" t="s">
        <v>589</v>
      </c>
      <c r="Z123" s="225">
        <v>0</v>
      </c>
      <c r="AA123" s="293">
        <v>5.8719999999999999</v>
      </c>
      <c r="AB123" s="265">
        <v>0</v>
      </c>
      <c r="AC123" s="293">
        <v>0</v>
      </c>
      <c r="AD123" s="225">
        <v>42.326999999999998</v>
      </c>
      <c r="AE123" s="225">
        <v>0</v>
      </c>
      <c r="AF123" s="225">
        <v>3.3460000000000001</v>
      </c>
      <c r="AG123" s="225">
        <v>0</v>
      </c>
      <c r="AH123" s="225">
        <v>0</v>
      </c>
      <c r="AI123" s="293">
        <v>0</v>
      </c>
      <c r="AJ123" s="225">
        <v>0</v>
      </c>
      <c r="AK123" s="293">
        <v>0</v>
      </c>
      <c r="AL123" s="293">
        <v>0</v>
      </c>
      <c r="AM123" s="225">
        <f t="shared" si="38"/>
        <v>0</v>
      </c>
      <c r="AN123" s="225">
        <f t="shared" si="39"/>
        <v>45.673000000000002</v>
      </c>
      <c r="AO123" s="225" t="s">
        <v>589</v>
      </c>
    </row>
    <row r="124" spans="1:44" s="168" customFormat="1" ht="63">
      <c r="A124" s="219" t="s">
        <v>565</v>
      </c>
      <c r="B124" s="223" t="s">
        <v>820</v>
      </c>
      <c r="C124" s="225" t="s">
        <v>855</v>
      </c>
      <c r="D124" s="222" t="s">
        <v>762</v>
      </c>
      <c r="E124" s="222">
        <v>2019</v>
      </c>
      <c r="F124" s="260" t="s">
        <v>589</v>
      </c>
      <c r="G124" s="222" t="s">
        <v>589</v>
      </c>
      <c r="H124" s="222" t="s">
        <v>589</v>
      </c>
      <c r="I124" s="222" t="s">
        <v>589</v>
      </c>
      <c r="J124" s="225">
        <v>2.577</v>
      </c>
      <c r="K124" s="293">
        <f t="shared" si="34"/>
        <v>28.362000000000002</v>
      </c>
      <c r="L124" s="293">
        <v>2.577</v>
      </c>
      <c r="M124" s="293">
        <v>25.785</v>
      </c>
      <c r="N124" s="293">
        <v>0</v>
      </c>
      <c r="O124" s="293">
        <f t="shared" si="35"/>
        <v>0</v>
      </c>
      <c r="P124" s="225">
        <f t="shared" si="36"/>
        <v>28.362000000000002</v>
      </c>
      <c r="Q124" s="225">
        <v>2.577</v>
      </c>
      <c r="R124" s="225">
        <v>25.785</v>
      </c>
      <c r="S124" s="225">
        <v>0</v>
      </c>
      <c r="T124" s="225">
        <f t="shared" si="37"/>
        <v>0</v>
      </c>
      <c r="U124" s="225" t="s">
        <v>589</v>
      </c>
      <c r="V124" s="225">
        <v>25.79</v>
      </c>
      <c r="W124" s="225" t="s">
        <v>589</v>
      </c>
      <c r="X124" s="225">
        <v>0</v>
      </c>
      <c r="Y124" s="225" t="s">
        <v>589</v>
      </c>
      <c r="Z124" s="225">
        <v>0</v>
      </c>
      <c r="AA124" s="293">
        <v>2.58</v>
      </c>
      <c r="AB124" s="265">
        <v>0.36218899999999998</v>
      </c>
      <c r="AC124" s="293">
        <v>0</v>
      </c>
      <c r="AD124" s="225">
        <v>0</v>
      </c>
      <c r="AE124" s="225">
        <v>0</v>
      </c>
      <c r="AF124" s="225">
        <v>0</v>
      </c>
      <c r="AG124" s="225">
        <v>0</v>
      </c>
      <c r="AH124" s="225">
        <v>37.841000000000001</v>
      </c>
      <c r="AI124" s="293">
        <v>0</v>
      </c>
      <c r="AJ124" s="225">
        <v>0</v>
      </c>
      <c r="AK124" s="293">
        <v>0</v>
      </c>
      <c r="AL124" s="293">
        <v>0</v>
      </c>
      <c r="AM124" s="225">
        <f t="shared" si="38"/>
        <v>0</v>
      </c>
      <c r="AN124" s="225">
        <f t="shared" si="39"/>
        <v>37.841000000000001</v>
      </c>
      <c r="AO124" s="225" t="s">
        <v>589</v>
      </c>
    </row>
    <row r="125" spans="1:44" s="168" customFormat="1" ht="47.25">
      <c r="A125" s="219" t="s">
        <v>565</v>
      </c>
      <c r="B125" s="223" t="s">
        <v>985</v>
      </c>
      <c r="C125" s="225" t="s">
        <v>856</v>
      </c>
      <c r="D125" s="222" t="s">
        <v>762</v>
      </c>
      <c r="E125" s="222">
        <v>2019</v>
      </c>
      <c r="F125" s="260" t="s">
        <v>589</v>
      </c>
      <c r="G125" s="222">
        <v>2024</v>
      </c>
      <c r="H125" s="222" t="s">
        <v>589</v>
      </c>
      <c r="I125" s="222" t="s">
        <v>589</v>
      </c>
      <c r="J125" s="225">
        <v>6.6020000000000003</v>
      </c>
      <c r="K125" s="293">
        <f t="shared" si="34"/>
        <v>79.207000000000008</v>
      </c>
      <c r="L125" s="293">
        <v>6.6020000000000003</v>
      </c>
      <c r="M125" s="293">
        <v>72.605000000000004</v>
      </c>
      <c r="N125" s="293">
        <v>0</v>
      </c>
      <c r="O125" s="293">
        <f t="shared" si="35"/>
        <v>0</v>
      </c>
      <c r="P125" s="225">
        <f t="shared" si="36"/>
        <v>79.207000000000008</v>
      </c>
      <c r="Q125" s="225">
        <v>6.6020000000000003</v>
      </c>
      <c r="R125" s="225">
        <v>72.605000000000004</v>
      </c>
      <c r="S125" s="225">
        <v>0</v>
      </c>
      <c r="T125" s="225">
        <f t="shared" si="37"/>
        <v>0</v>
      </c>
      <c r="U125" s="225" t="s">
        <v>589</v>
      </c>
      <c r="V125" s="225">
        <v>72.605000000000004</v>
      </c>
      <c r="W125" s="225" t="s">
        <v>589</v>
      </c>
      <c r="X125" s="225">
        <v>0</v>
      </c>
      <c r="Y125" s="225" t="s">
        <v>589</v>
      </c>
      <c r="Z125" s="225">
        <v>0</v>
      </c>
      <c r="AA125" s="293">
        <v>6.6020000000000003</v>
      </c>
      <c r="AB125" s="265">
        <v>0</v>
      </c>
      <c r="AC125" s="293">
        <v>72.605000000000004</v>
      </c>
      <c r="AD125" s="225">
        <v>0</v>
      </c>
      <c r="AE125" s="225">
        <v>0</v>
      </c>
      <c r="AF125" s="225">
        <v>0</v>
      </c>
      <c r="AG125" s="225">
        <v>0</v>
      </c>
      <c r="AH125" s="225">
        <v>6.6</v>
      </c>
      <c r="AI125" s="293">
        <v>0</v>
      </c>
      <c r="AJ125" s="225">
        <v>52.6</v>
      </c>
      <c r="AK125" s="293">
        <v>0</v>
      </c>
      <c r="AL125" s="293">
        <v>0</v>
      </c>
      <c r="AM125" s="225">
        <f t="shared" si="38"/>
        <v>72.605000000000004</v>
      </c>
      <c r="AN125" s="225">
        <f t="shared" si="39"/>
        <v>59.2</v>
      </c>
      <c r="AO125" s="225" t="s">
        <v>589</v>
      </c>
    </row>
    <row r="126" spans="1:44" s="168" customFormat="1" ht="63">
      <c r="A126" s="219" t="s">
        <v>565</v>
      </c>
      <c r="B126" s="223" t="s">
        <v>821</v>
      </c>
      <c r="C126" s="225" t="s">
        <v>857</v>
      </c>
      <c r="D126" s="222" t="s">
        <v>762</v>
      </c>
      <c r="E126" s="222">
        <v>2019</v>
      </c>
      <c r="F126" s="260" t="s">
        <v>589</v>
      </c>
      <c r="G126" s="222" t="s">
        <v>589</v>
      </c>
      <c r="H126" s="222" t="s">
        <v>589</v>
      </c>
      <c r="I126" s="222" t="s">
        <v>589</v>
      </c>
      <c r="J126" s="225">
        <v>3.3039999999999998</v>
      </c>
      <c r="K126" s="293">
        <f t="shared" si="34"/>
        <v>35.542000000000002</v>
      </c>
      <c r="L126" s="293">
        <v>3.3039999999999998</v>
      </c>
      <c r="M126" s="293">
        <v>32.238</v>
      </c>
      <c r="N126" s="293">
        <v>0</v>
      </c>
      <c r="O126" s="293">
        <f t="shared" si="35"/>
        <v>0</v>
      </c>
      <c r="P126" s="225">
        <f t="shared" si="36"/>
        <v>35.542000000000002</v>
      </c>
      <c r="Q126" s="225">
        <v>3.3039999999999998</v>
      </c>
      <c r="R126" s="225">
        <v>32.238</v>
      </c>
      <c r="S126" s="225">
        <v>0</v>
      </c>
      <c r="T126" s="225">
        <f t="shared" si="37"/>
        <v>0</v>
      </c>
      <c r="U126" s="225" t="s">
        <v>589</v>
      </c>
      <c r="V126" s="225">
        <v>32.238</v>
      </c>
      <c r="W126" s="225" t="s">
        <v>589</v>
      </c>
      <c r="X126" s="225">
        <v>0</v>
      </c>
      <c r="Y126" s="225" t="s">
        <v>589</v>
      </c>
      <c r="Z126" s="225">
        <v>0</v>
      </c>
      <c r="AA126" s="293">
        <v>3.3039999999999998</v>
      </c>
      <c r="AB126" s="265">
        <v>0.39299099999999998</v>
      </c>
      <c r="AC126" s="293">
        <v>0</v>
      </c>
      <c r="AD126" s="225">
        <v>0</v>
      </c>
      <c r="AE126" s="225">
        <v>0</v>
      </c>
      <c r="AF126" s="225">
        <v>0</v>
      </c>
      <c r="AG126" s="225">
        <v>0</v>
      </c>
      <c r="AH126" s="225">
        <v>41.56</v>
      </c>
      <c r="AI126" s="293">
        <v>0</v>
      </c>
      <c r="AJ126" s="225">
        <v>0</v>
      </c>
      <c r="AK126" s="293">
        <v>0</v>
      </c>
      <c r="AL126" s="293">
        <v>0</v>
      </c>
      <c r="AM126" s="225">
        <f t="shared" si="38"/>
        <v>0</v>
      </c>
      <c r="AN126" s="225">
        <f t="shared" si="39"/>
        <v>41.56</v>
      </c>
      <c r="AO126" s="225" t="s">
        <v>589</v>
      </c>
    </row>
    <row r="127" spans="1:44" s="168" customFormat="1" ht="31.5">
      <c r="A127" s="219" t="s">
        <v>565</v>
      </c>
      <c r="B127" s="223" t="s">
        <v>989</v>
      </c>
      <c r="C127" s="225" t="s">
        <v>990</v>
      </c>
      <c r="D127" s="222" t="s">
        <v>762</v>
      </c>
      <c r="E127" s="222">
        <v>2019</v>
      </c>
      <c r="F127" s="260" t="s">
        <v>589</v>
      </c>
      <c r="G127" s="222" t="s">
        <v>589</v>
      </c>
      <c r="H127" s="222" t="s">
        <v>589</v>
      </c>
      <c r="I127" s="222" t="s">
        <v>589</v>
      </c>
      <c r="J127" s="225">
        <v>2.1190000000000002</v>
      </c>
      <c r="K127" s="293">
        <f t="shared" si="34"/>
        <v>20.119</v>
      </c>
      <c r="L127" s="293">
        <v>2.1190000000000002</v>
      </c>
      <c r="M127" s="293">
        <v>18</v>
      </c>
      <c r="N127" s="293">
        <v>0</v>
      </c>
      <c r="O127" s="293">
        <v>0</v>
      </c>
      <c r="P127" s="225">
        <f t="shared" si="36"/>
        <v>20.119</v>
      </c>
      <c r="Q127" s="225">
        <v>2.1190000000000002</v>
      </c>
      <c r="R127" s="225">
        <v>18</v>
      </c>
      <c r="S127" s="225">
        <v>0</v>
      </c>
      <c r="T127" s="225">
        <v>0</v>
      </c>
      <c r="U127" s="225" t="s">
        <v>589</v>
      </c>
      <c r="V127" s="225">
        <v>18</v>
      </c>
      <c r="W127" s="225" t="s">
        <v>589</v>
      </c>
      <c r="X127" s="225">
        <v>0</v>
      </c>
      <c r="Y127" s="225" t="s">
        <v>589</v>
      </c>
      <c r="Z127" s="225">
        <v>0</v>
      </c>
      <c r="AA127" s="293">
        <v>2.1179999999999999</v>
      </c>
      <c r="AB127" s="265">
        <v>46.986999999999995</v>
      </c>
      <c r="AC127" s="293">
        <v>0</v>
      </c>
      <c r="AD127" s="225">
        <v>33.445</v>
      </c>
      <c r="AE127" s="225">
        <v>0</v>
      </c>
      <c r="AF127" s="225">
        <v>0</v>
      </c>
      <c r="AG127" s="225">
        <v>0</v>
      </c>
      <c r="AH127" s="225">
        <v>0</v>
      </c>
      <c r="AI127" s="293">
        <v>0</v>
      </c>
      <c r="AJ127" s="225">
        <v>0</v>
      </c>
      <c r="AK127" s="293">
        <v>0</v>
      </c>
      <c r="AL127" s="293">
        <v>0</v>
      </c>
      <c r="AM127" s="225">
        <f t="shared" si="38"/>
        <v>0</v>
      </c>
      <c r="AN127" s="225">
        <f t="shared" si="39"/>
        <v>33.445</v>
      </c>
      <c r="AO127" s="225" t="s">
        <v>589</v>
      </c>
    </row>
    <row r="128" spans="1:44" s="168" customFormat="1" ht="47.25">
      <c r="A128" s="219" t="s">
        <v>565</v>
      </c>
      <c r="B128" s="223" t="s">
        <v>822</v>
      </c>
      <c r="C128" s="225" t="s">
        <v>858</v>
      </c>
      <c r="D128" s="222" t="s">
        <v>762</v>
      </c>
      <c r="E128" s="222">
        <v>2019</v>
      </c>
      <c r="F128" s="260" t="s">
        <v>589</v>
      </c>
      <c r="G128" s="222" t="s">
        <v>589</v>
      </c>
      <c r="H128" s="222" t="s">
        <v>589</v>
      </c>
      <c r="I128" s="222" t="s">
        <v>589</v>
      </c>
      <c r="J128" s="225">
        <v>1.7090000000000001</v>
      </c>
      <c r="K128" s="293">
        <f t="shared" si="34"/>
        <v>18.806999999999999</v>
      </c>
      <c r="L128" s="293">
        <v>1.7090000000000001</v>
      </c>
      <c r="M128" s="293">
        <v>17.097999999999999</v>
      </c>
      <c r="N128" s="293">
        <v>0</v>
      </c>
      <c r="O128" s="293">
        <f>SUM(O177:O180)</f>
        <v>0</v>
      </c>
      <c r="P128" s="225">
        <f t="shared" si="36"/>
        <v>18.806999999999999</v>
      </c>
      <c r="Q128" s="225">
        <v>1.7090000000000001</v>
      </c>
      <c r="R128" s="225">
        <v>17.097999999999999</v>
      </c>
      <c r="S128" s="225">
        <v>0</v>
      </c>
      <c r="T128" s="225">
        <f>SUM(T177:T180)</f>
        <v>0</v>
      </c>
      <c r="U128" s="225" t="s">
        <v>589</v>
      </c>
      <c r="V128" s="225">
        <v>17.097999999999999</v>
      </c>
      <c r="W128" s="225" t="s">
        <v>589</v>
      </c>
      <c r="X128" s="225">
        <v>0</v>
      </c>
      <c r="Y128" s="225" t="s">
        <v>589</v>
      </c>
      <c r="Z128" s="225">
        <v>0</v>
      </c>
      <c r="AA128" s="293">
        <v>1.7090000000000001</v>
      </c>
      <c r="AB128" s="265">
        <v>0.12851899999999999</v>
      </c>
      <c r="AC128" s="293">
        <v>0</v>
      </c>
      <c r="AD128" s="225">
        <v>0</v>
      </c>
      <c r="AE128" s="225">
        <v>0</v>
      </c>
      <c r="AF128" s="225">
        <v>0</v>
      </c>
      <c r="AG128" s="225">
        <v>0</v>
      </c>
      <c r="AH128" s="225">
        <v>16.07</v>
      </c>
      <c r="AI128" s="293">
        <v>0</v>
      </c>
      <c r="AJ128" s="225">
        <v>0</v>
      </c>
      <c r="AK128" s="293">
        <v>0</v>
      </c>
      <c r="AL128" s="293">
        <v>0</v>
      </c>
      <c r="AM128" s="225">
        <f t="shared" si="38"/>
        <v>0</v>
      </c>
      <c r="AN128" s="225">
        <f t="shared" si="39"/>
        <v>16.07</v>
      </c>
      <c r="AO128" s="225" t="s">
        <v>589</v>
      </c>
    </row>
    <row r="129" spans="1:41" s="168" customFormat="1" ht="63">
      <c r="A129" s="219" t="s">
        <v>565</v>
      </c>
      <c r="B129" s="223" t="s">
        <v>823</v>
      </c>
      <c r="C129" s="225" t="s">
        <v>859</v>
      </c>
      <c r="D129" s="222" t="s">
        <v>762</v>
      </c>
      <c r="E129" s="222">
        <v>2019</v>
      </c>
      <c r="F129" s="260" t="s">
        <v>589</v>
      </c>
      <c r="G129" s="222" t="s">
        <v>589</v>
      </c>
      <c r="H129" s="222" t="s">
        <v>589</v>
      </c>
      <c r="I129" s="222" t="s">
        <v>589</v>
      </c>
      <c r="J129" s="225">
        <v>1.74</v>
      </c>
      <c r="K129" s="293">
        <f>L129+M129+N129+O129</f>
        <v>19.146999999999998</v>
      </c>
      <c r="L129" s="293">
        <v>1.74</v>
      </c>
      <c r="M129" s="293">
        <v>17.407</v>
      </c>
      <c r="N129" s="293">
        <v>0</v>
      </c>
      <c r="O129" s="293">
        <f>SUM(O178:O181)</f>
        <v>0</v>
      </c>
      <c r="P129" s="225">
        <f>Q129+R129+S129+T129</f>
        <v>19.146999999999998</v>
      </c>
      <c r="Q129" s="225">
        <v>1.74</v>
      </c>
      <c r="R129" s="225">
        <v>17.407</v>
      </c>
      <c r="S129" s="225">
        <v>0</v>
      </c>
      <c r="T129" s="225">
        <f>SUM(T178:T181)</f>
        <v>0</v>
      </c>
      <c r="U129" s="225" t="s">
        <v>589</v>
      </c>
      <c r="V129" s="225">
        <v>17.407</v>
      </c>
      <c r="W129" s="225" t="s">
        <v>589</v>
      </c>
      <c r="X129" s="225">
        <v>0</v>
      </c>
      <c r="Y129" s="225" t="s">
        <v>589</v>
      </c>
      <c r="Z129" s="225">
        <v>0</v>
      </c>
      <c r="AA129" s="293">
        <v>1.74</v>
      </c>
      <c r="AB129" s="265">
        <v>0.14338799999999999</v>
      </c>
      <c r="AC129" s="293">
        <v>0</v>
      </c>
      <c r="AD129" s="225">
        <v>0</v>
      </c>
      <c r="AE129" s="225">
        <v>0</v>
      </c>
      <c r="AF129" s="225">
        <v>0</v>
      </c>
      <c r="AG129" s="225">
        <v>0</v>
      </c>
      <c r="AH129" s="225">
        <v>21.652000000000001</v>
      </c>
      <c r="AI129" s="293">
        <v>0</v>
      </c>
      <c r="AJ129" s="225">
        <v>0</v>
      </c>
      <c r="AK129" s="293">
        <v>0</v>
      </c>
      <c r="AL129" s="293">
        <v>0</v>
      </c>
      <c r="AM129" s="225">
        <f t="shared" si="38"/>
        <v>0</v>
      </c>
      <c r="AN129" s="225">
        <f t="shared" si="39"/>
        <v>21.652000000000001</v>
      </c>
      <c r="AO129" s="225" t="s">
        <v>589</v>
      </c>
    </row>
    <row r="130" spans="1:41" s="168" customFormat="1" ht="47.25">
      <c r="A130" s="219" t="s">
        <v>565</v>
      </c>
      <c r="B130" s="223" t="s">
        <v>824</v>
      </c>
      <c r="C130" s="225" t="s">
        <v>860</v>
      </c>
      <c r="D130" s="222" t="s">
        <v>762</v>
      </c>
      <c r="E130" s="222">
        <v>2019</v>
      </c>
      <c r="F130" s="260" t="s">
        <v>589</v>
      </c>
      <c r="G130" s="222" t="s">
        <v>589</v>
      </c>
      <c r="H130" s="222" t="s">
        <v>589</v>
      </c>
      <c r="I130" s="222" t="s">
        <v>589</v>
      </c>
      <c r="J130" s="225">
        <v>0.33900000000000002</v>
      </c>
      <c r="K130" s="293">
        <f>L130+M130+N130+O130</f>
        <v>3.7349999999999999</v>
      </c>
      <c r="L130" s="293">
        <v>0.33900000000000002</v>
      </c>
      <c r="M130" s="293">
        <v>3.3959999999999999</v>
      </c>
      <c r="N130" s="293">
        <v>0</v>
      </c>
      <c r="O130" s="293">
        <f>SUM(O179:O182)</f>
        <v>0</v>
      </c>
      <c r="P130" s="225">
        <f>Q130+R130+S130+T130</f>
        <v>3.7349999999999999</v>
      </c>
      <c r="Q130" s="225">
        <v>0.33900000000000002</v>
      </c>
      <c r="R130" s="225">
        <v>3.3959999999999999</v>
      </c>
      <c r="S130" s="225">
        <v>0</v>
      </c>
      <c r="T130" s="225">
        <f>SUM(T179:T182)</f>
        <v>0</v>
      </c>
      <c r="U130" s="225" t="s">
        <v>589</v>
      </c>
      <c r="V130" s="225">
        <v>3.395</v>
      </c>
      <c r="W130" s="225" t="s">
        <v>589</v>
      </c>
      <c r="X130" s="225">
        <v>0</v>
      </c>
      <c r="Y130" s="225" t="s">
        <v>589</v>
      </c>
      <c r="Z130" s="225">
        <v>0</v>
      </c>
      <c r="AA130" s="293">
        <v>0.33900000000000002</v>
      </c>
      <c r="AB130" s="265">
        <v>7.4349999999999999E-2</v>
      </c>
      <c r="AC130" s="293">
        <v>0</v>
      </c>
      <c r="AD130" s="225">
        <v>0</v>
      </c>
      <c r="AE130" s="225">
        <v>0</v>
      </c>
      <c r="AF130" s="225">
        <v>0</v>
      </c>
      <c r="AG130" s="225">
        <v>0</v>
      </c>
      <c r="AH130" s="225">
        <v>30</v>
      </c>
      <c r="AI130" s="293">
        <v>0</v>
      </c>
      <c r="AJ130" s="225">
        <v>0</v>
      </c>
      <c r="AK130" s="293">
        <v>0</v>
      </c>
      <c r="AL130" s="293">
        <v>0</v>
      </c>
      <c r="AM130" s="225">
        <f t="shared" si="38"/>
        <v>0</v>
      </c>
      <c r="AN130" s="225">
        <f t="shared" si="39"/>
        <v>30</v>
      </c>
      <c r="AO130" s="225" t="s">
        <v>589</v>
      </c>
    </row>
    <row r="131" spans="1:41" s="168" customFormat="1" ht="47.25">
      <c r="A131" s="219" t="s">
        <v>565</v>
      </c>
      <c r="B131" s="223" t="s">
        <v>991</v>
      </c>
      <c r="C131" s="225" t="s">
        <v>992</v>
      </c>
      <c r="D131" s="222" t="s">
        <v>762</v>
      </c>
      <c r="E131" s="222">
        <v>2018</v>
      </c>
      <c r="F131" s="260" t="s">
        <v>589</v>
      </c>
      <c r="G131" s="222" t="s">
        <v>589</v>
      </c>
      <c r="H131" s="222" t="s">
        <v>589</v>
      </c>
      <c r="I131" s="222" t="s">
        <v>589</v>
      </c>
      <c r="J131" s="225">
        <v>42.375</v>
      </c>
      <c r="K131" s="293">
        <f>L131+M131+N131+O131</f>
        <v>194.17500000000001</v>
      </c>
      <c r="L131" s="293">
        <v>22.375</v>
      </c>
      <c r="M131" s="293">
        <v>171.8</v>
      </c>
      <c r="N131" s="293">
        <v>0</v>
      </c>
      <c r="O131" s="293">
        <v>0</v>
      </c>
      <c r="P131" s="225">
        <f>Q131+R131+S131+T131</f>
        <v>194.17500000000001</v>
      </c>
      <c r="Q131" s="225">
        <v>22.375</v>
      </c>
      <c r="R131" s="225">
        <v>171.8</v>
      </c>
      <c r="S131" s="225">
        <v>0</v>
      </c>
      <c r="T131" s="225">
        <v>0</v>
      </c>
      <c r="U131" s="225" t="s">
        <v>589</v>
      </c>
      <c r="V131" s="225">
        <v>151.80000000000001</v>
      </c>
      <c r="W131" s="225" t="s">
        <v>589</v>
      </c>
      <c r="X131" s="225">
        <v>57.8</v>
      </c>
      <c r="Y131" s="225" t="s">
        <v>589</v>
      </c>
      <c r="Z131" s="225">
        <v>0</v>
      </c>
      <c r="AA131" s="293">
        <v>27.353999999999999</v>
      </c>
      <c r="AB131" s="265">
        <v>0.53100000000000003</v>
      </c>
      <c r="AC131" s="293">
        <v>57.8</v>
      </c>
      <c r="AD131" s="225">
        <v>0</v>
      </c>
      <c r="AE131" s="225">
        <v>0</v>
      </c>
      <c r="AF131" s="225">
        <v>0</v>
      </c>
      <c r="AG131" s="225">
        <v>0</v>
      </c>
      <c r="AH131" s="225">
        <v>47.792000000000002</v>
      </c>
      <c r="AI131" s="293">
        <v>0</v>
      </c>
      <c r="AJ131" s="225">
        <v>50</v>
      </c>
      <c r="AK131" s="293">
        <v>0</v>
      </c>
      <c r="AL131" s="293">
        <v>0</v>
      </c>
      <c r="AM131" s="225">
        <f t="shared" si="38"/>
        <v>57.8</v>
      </c>
      <c r="AN131" s="225">
        <f t="shared" si="39"/>
        <v>97.792000000000002</v>
      </c>
      <c r="AO131" s="225"/>
    </row>
    <row r="132" spans="1:41" s="168" customFormat="1" ht="31.5">
      <c r="A132" s="219" t="s">
        <v>565</v>
      </c>
      <c r="B132" s="223" t="s">
        <v>825</v>
      </c>
      <c r="C132" s="225" t="s">
        <v>861</v>
      </c>
      <c r="D132" s="222" t="s">
        <v>762</v>
      </c>
      <c r="E132" s="222">
        <v>2019</v>
      </c>
      <c r="F132" s="260" t="s">
        <v>589</v>
      </c>
      <c r="G132" s="222" t="s">
        <v>589</v>
      </c>
      <c r="H132" s="222" t="s">
        <v>589</v>
      </c>
      <c r="I132" s="222" t="s">
        <v>589</v>
      </c>
      <c r="J132" s="225">
        <v>1.5429999999999999</v>
      </c>
      <c r="K132" s="293">
        <f t="shared" ref="K132:K165" si="40">L132+M132+N132+O132</f>
        <v>16.975000000000001</v>
      </c>
      <c r="L132" s="293">
        <v>1.5429999999999999</v>
      </c>
      <c r="M132" s="293">
        <v>15.432</v>
      </c>
      <c r="N132" s="293">
        <v>0</v>
      </c>
      <c r="O132" s="293">
        <v>0</v>
      </c>
      <c r="P132" s="225">
        <f t="shared" ref="P132:P140" si="41">Q132+R132+S132+T132</f>
        <v>16.975000000000001</v>
      </c>
      <c r="Q132" s="225">
        <v>1.5429999999999999</v>
      </c>
      <c r="R132" s="225">
        <v>15.432</v>
      </c>
      <c r="S132" s="225">
        <v>0</v>
      </c>
      <c r="T132" s="225">
        <v>0</v>
      </c>
      <c r="U132" s="225" t="s">
        <v>589</v>
      </c>
      <c r="V132" s="225">
        <v>15.432</v>
      </c>
      <c r="W132" s="225" t="s">
        <v>589</v>
      </c>
      <c r="X132" s="225">
        <v>0</v>
      </c>
      <c r="Y132" s="225" t="s">
        <v>589</v>
      </c>
      <c r="Z132" s="225">
        <v>0</v>
      </c>
      <c r="AA132" s="293">
        <v>1.5429999999999999</v>
      </c>
      <c r="AB132" s="265">
        <v>9.3467999999999996E-2</v>
      </c>
      <c r="AC132" s="293">
        <v>0</v>
      </c>
      <c r="AD132" s="225">
        <v>0</v>
      </c>
      <c r="AE132" s="225">
        <v>0</v>
      </c>
      <c r="AF132" s="225">
        <v>0</v>
      </c>
      <c r="AG132" s="225">
        <v>0</v>
      </c>
      <c r="AH132" s="225">
        <v>13.01</v>
      </c>
      <c r="AI132" s="293">
        <v>0</v>
      </c>
      <c r="AJ132" s="225">
        <v>0</v>
      </c>
      <c r="AK132" s="293">
        <v>0</v>
      </c>
      <c r="AL132" s="293">
        <v>0</v>
      </c>
      <c r="AM132" s="225">
        <f t="shared" si="38"/>
        <v>0</v>
      </c>
      <c r="AN132" s="225">
        <f t="shared" si="39"/>
        <v>13.01</v>
      </c>
      <c r="AO132" s="225" t="s">
        <v>589</v>
      </c>
    </row>
    <row r="133" spans="1:41" s="168" customFormat="1" ht="63">
      <c r="A133" s="219" t="s">
        <v>565</v>
      </c>
      <c r="B133" s="223" t="s">
        <v>826</v>
      </c>
      <c r="C133" s="225" t="s">
        <v>862</v>
      </c>
      <c r="D133" s="222" t="s">
        <v>762</v>
      </c>
      <c r="E133" s="222">
        <v>2018</v>
      </c>
      <c r="F133" s="260" t="s">
        <v>589</v>
      </c>
      <c r="G133" s="222" t="s">
        <v>589</v>
      </c>
      <c r="H133" s="222" t="s">
        <v>589</v>
      </c>
      <c r="I133" s="222" t="s">
        <v>589</v>
      </c>
      <c r="J133" s="225">
        <v>3.581</v>
      </c>
      <c r="K133" s="293">
        <f t="shared" si="40"/>
        <v>20.556000000000001</v>
      </c>
      <c r="L133" s="293">
        <v>3.581</v>
      </c>
      <c r="M133" s="293">
        <v>16.975000000000001</v>
      </c>
      <c r="N133" s="293">
        <v>0</v>
      </c>
      <c r="O133" s="293">
        <v>0</v>
      </c>
      <c r="P133" s="225">
        <f t="shared" si="41"/>
        <v>20.556000000000001</v>
      </c>
      <c r="Q133" s="225">
        <v>3.581</v>
      </c>
      <c r="R133" s="225">
        <v>16.975000000000001</v>
      </c>
      <c r="S133" s="225">
        <v>0</v>
      </c>
      <c r="T133" s="225">
        <v>0</v>
      </c>
      <c r="U133" s="225" t="s">
        <v>589</v>
      </c>
      <c r="V133" s="225">
        <v>16.975000000000001</v>
      </c>
      <c r="W133" s="225" t="s">
        <v>589</v>
      </c>
      <c r="X133" s="225">
        <v>0</v>
      </c>
      <c r="Y133" s="225" t="s">
        <v>589</v>
      </c>
      <c r="Z133" s="225">
        <v>0</v>
      </c>
      <c r="AA133" s="293">
        <v>3.581</v>
      </c>
      <c r="AB133" s="265">
        <v>0</v>
      </c>
      <c r="AC133" s="293">
        <v>0</v>
      </c>
      <c r="AD133" s="225">
        <v>41.383000000000003</v>
      </c>
      <c r="AE133" s="225">
        <v>0</v>
      </c>
      <c r="AF133" s="225">
        <v>0</v>
      </c>
      <c r="AG133" s="225">
        <v>0</v>
      </c>
      <c r="AH133" s="225">
        <v>0</v>
      </c>
      <c r="AI133" s="293">
        <v>0</v>
      </c>
      <c r="AJ133" s="225">
        <v>0</v>
      </c>
      <c r="AK133" s="293">
        <v>0</v>
      </c>
      <c r="AL133" s="293">
        <v>0</v>
      </c>
      <c r="AM133" s="225">
        <f t="shared" si="38"/>
        <v>0</v>
      </c>
      <c r="AN133" s="225">
        <f t="shared" si="39"/>
        <v>41.383000000000003</v>
      </c>
      <c r="AO133" s="225" t="s">
        <v>589</v>
      </c>
    </row>
    <row r="134" spans="1:41" s="168" customFormat="1" ht="47.25">
      <c r="A134" s="219" t="s">
        <v>565</v>
      </c>
      <c r="B134" s="223" t="s">
        <v>993</v>
      </c>
      <c r="C134" s="225" t="s">
        <v>994</v>
      </c>
      <c r="D134" s="222" t="s">
        <v>762</v>
      </c>
      <c r="E134" s="222">
        <v>2018</v>
      </c>
      <c r="F134" s="260" t="s">
        <v>589</v>
      </c>
      <c r="G134" s="222" t="s">
        <v>589</v>
      </c>
      <c r="H134" s="222" t="s">
        <v>589</v>
      </c>
      <c r="I134" s="222" t="s">
        <v>589</v>
      </c>
      <c r="J134" s="225">
        <v>2.633</v>
      </c>
      <c r="K134" s="293">
        <f t="shared" si="40"/>
        <v>10.632999999999999</v>
      </c>
      <c r="L134" s="293">
        <v>2.633</v>
      </c>
      <c r="M134" s="293">
        <v>8</v>
      </c>
      <c r="N134" s="293">
        <v>0</v>
      </c>
      <c r="O134" s="293">
        <v>0</v>
      </c>
      <c r="P134" s="225">
        <f t="shared" ref="P134" si="42">Q134+R134+S134+T134</f>
        <v>10.632999999999999</v>
      </c>
      <c r="Q134" s="225">
        <v>2.633</v>
      </c>
      <c r="R134" s="225">
        <v>8</v>
      </c>
      <c r="S134" s="225">
        <v>0</v>
      </c>
      <c r="T134" s="225">
        <v>0</v>
      </c>
      <c r="U134" s="225" t="s">
        <v>589</v>
      </c>
      <c r="V134" s="225">
        <v>8</v>
      </c>
      <c r="W134" s="225" t="s">
        <v>589</v>
      </c>
      <c r="X134" s="225">
        <v>0</v>
      </c>
      <c r="Y134" s="225" t="s">
        <v>589</v>
      </c>
      <c r="Z134" s="225">
        <v>0</v>
      </c>
      <c r="AA134" s="293">
        <v>2.633</v>
      </c>
      <c r="AB134" s="265">
        <v>14.148792439999999</v>
      </c>
      <c r="AC134" s="293">
        <v>0</v>
      </c>
      <c r="AD134" s="225">
        <v>2.5630000000000002</v>
      </c>
      <c r="AE134" s="225">
        <v>0</v>
      </c>
      <c r="AF134" s="225">
        <v>0</v>
      </c>
      <c r="AG134" s="225">
        <v>0</v>
      </c>
      <c r="AH134" s="225">
        <v>0</v>
      </c>
      <c r="AI134" s="293">
        <v>0</v>
      </c>
      <c r="AJ134" s="225">
        <v>0</v>
      </c>
      <c r="AK134" s="293">
        <v>0</v>
      </c>
      <c r="AL134" s="293">
        <v>0</v>
      </c>
      <c r="AM134" s="225">
        <f t="shared" ref="AM134" si="43">AC134+AE134+AG134+AI134+AK134</f>
        <v>0</v>
      </c>
      <c r="AN134" s="225">
        <f t="shared" ref="AN134" si="44">AD134+AF134+AH134+AJ134+AL134</f>
        <v>2.5630000000000002</v>
      </c>
      <c r="AO134" s="225" t="s">
        <v>589</v>
      </c>
    </row>
    <row r="135" spans="1:41" s="168" customFormat="1" ht="63">
      <c r="A135" s="219" t="s">
        <v>565</v>
      </c>
      <c r="B135" s="223" t="s">
        <v>902</v>
      </c>
      <c r="C135" s="225" t="s">
        <v>863</v>
      </c>
      <c r="D135" s="222" t="s">
        <v>762</v>
      </c>
      <c r="E135" s="222">
        <v>2019</v>
      </c>
      <c r="F135" s="260" t="s">
        <v>589</v>
      </c>
      <c r="G135" s="222" t="s">
        <v>589</v>
      </c>
      <c r="H135" s="222" t="s">
        <v>589</v>
      </c>
      <c r="I135" s="222" t="s">
        <v>589</v>
      </c>
      <c r="J135" s="225">
        <v>3.04</v>
      </c>
      <c r="K135" s="293">
        <f t="shared" si="40"/>
        <v>33.44</v>
      </c>
      <c r="L135" s="293">
        <v>3.04</v>
      </c>
      <c r="M135" s="293">
        <v>30.4</v>
      </c>
      <c r="N135" s="293">
        <v>0</v>
      </c>
      <c r="O135" s="293">
        <f>SUM(O185:O193)</f>
        <v>0</v>
      </c>
      <c r="P135" s="225">
        <f t="shared" si="41"/>
        <v>33.44</v>
      </c>
      <c r="Q135" s="225">
        <v>3.04</v>
      </c>
      <c r="R135" s="225">
        <v>30.4</v>
      </c>
      <c r="S135" s="225">
        <v>0</v>
      </c>
      <c r="T135" s="225">
        <f>SUM(T185:T193)</f>
        <v>0</v>
      </c>
      <c r="U135" s="225" t="s">
        <v>589</v>
      </c>
      <c r="V135" s="225">
        <v>30.4</v>
      </c>
      <c r="W135" s="225" t="s">
        <v>589</v>
      </c>
      <c r="X135" s="225">
        <v>0</v>
      </c>
      <c r="Y135" s="225" t="s">
        <v>589</v>
      </c>
      <c r="Z135" s="225">
        <v>0</v>
      </c>
      <c r="AA135" s="293">
        <v>3.04</v>
      </c>
      <c r="AB135" s="265">
        <v>0.12851899999999999</v>
      </c>
      <c r="AC135" s="293">
        <v>0</v>
      </c>
      <c r="AD135" s="225">
        <v>0</v>
      </c>
      <c r="AE135" s="225">
        <v>0</v>
      </c>
      <c r="AF135" s="225">
        <v>0</v>
      </c>
      <c r="AG135" s="225">
        <v>0</v>
      </c>
      <c r="AH135" s="225">
        <v>14.705</v>
      </c>
      <c r="AI135" s="293">
        <v>0</v>
      </c>
      <c r="AJ135" s="225">
        <v>0</v>
      </c>
      <c r="AK135" s="293">
        <v>0</v>
      </c>
      <c r="AL135" s="293">
        <v>0</v>
      </c>
      <c r="AM135" s="225">
        <f t="shared" si="38"/>
        <v>0</v>
      </c>
      <c r="AN135" s="225">
        <f t="shared" si="39"/>
        <v>14.705</v>
      </c>
      <c r="AO135" s="225" t="s">
        <v>589</v>
      </c>
    </row>
    <row r="136" spans="1:41" s="168" customFormat="1" ht="47.25">
      <c r="A136" s="219" t="s">
        <v>565</v>
      </c>
      <c r="B136" s="223" t="s">
        <v>827</v>
      </c>
      <c r="C136" s="225" t="s">
        <v>864</v>
      </c>
      <c r="D136" s="222" t="s">
        <v>762</v>
      </c>
      <c r="E136" s="222">
        <v>2019</v>
      </c>
      <c r="F136" s="260" t="s">
        <v>589</v>
      </c>
      <c r="G136" s="222" t="s">
        <v>589</v>
      </c>
      <c r="H136" s="222" t="s">
        <v>589</v>
      </c>
      <c r="I136" s="222" t="s">
        <v>589</v>
      </c>
      <c r="J136" s="225">
        <v>0.72499999999999998</v>
      </c>
      <c r="K136" s="293">
        <f t="shared" si="40"/>
        <v>7.9779999999999998</v>
      </c>
      <c r="L136" s="293">
        <v>0.72499999999999998</v>
      </c>
      <c r="M136" s="293">
        <v>7.2530000000000001</v>
      </c>
      <c r="N136" s="293">
        <v>0</v>
      </c>
      <c r="O136" s="293">
        <v>0</v>
      </c>
      <c r="P136" s="225">
        <f t="shared" si="41"/>
        <v>7.9779999999999998</v>
      </c>
      <c r="Q136" s="225">
        <v>0.72499999999999998</v>
      </c>
      <c r="R136" s="225">
        <v>7.2530000000000001</v>
      </c>
      <c r="S136" s="225">
        <v>0</v>
      </c>
      <c r="T136" s="225">
        <v>0</v>
      </c>
      <c r="U136" s="225" t="s">
        <v>589</v>
      </c>
      <c r="V136" s="225">
        <v>7.2530000000000001</v>
      </c>
      <c r="W136" s="225" t="s">
        <v>589</v>
      </c>
      <c r="X136" s="225">
        <v>0</v>
      </c>
      <c r="Y136" s="225" t="s">
        <v>589</v>
      </c>
      <c r="Z136" s="225">
        <v>0</v>
      </c>
      <c r="AA136" s="293">
        <v>0.72499999999999998</v>
      </c>
      <c r="AB136" s="265">
        <v>4.5671999999999997E-2</v>
      </c>
      <c r="AC136" s="293">
        <v>0</v>
      </c>
      <c r="AD136" s="225">
        <v>0</v>
      </c>
      <c r="AE136" s="225">
        <v>0</v>
      </c>
      <c r="AF136" s="225">
        <v>0</v>
      </c>
      <c r="AG136" s="225">
        <v>0</v>
      </c>
      <c r="AH136" s="225">
        <v>9.7899999999999991</v>
      </c>
      <c r="AI136" s="293">
        <v>0</v>
      </c>
      <c r="AJ136" s="225">
        <v>0</v>
      </c>
      <c r="AK136" s="293">
        <v>0</v>
      </c>
      <c r="AL136" s="293">
        <v>0</v>
      </c>
      <c r="AM136" s="225">
        <f t="shared" si="38"/>
        <v>0</v>
      </c>
      <c r="AN136" s="225">
        <f t="shared" si="39"/>
        <v>9.7899999999999991</v>
      </c>
      <c r="AO136" s="225" t="s">
        <v>589</v>
      </c>
    </row>
    <row r="137" spans="1:41" s="168" customFormat="1" ht="63">
      <c r="A137" s="219" t="s">
        <v>565</v>
      </c>
      <c r="B137" s="223" t="s">
        <v>828</v>
      </c>
      <c r="C137" s="225" t="s">
        <v>865</v>
      </c>
      <c r="D137" s="222" t="s">
        <v>762</v>
      </c>
      <c r="E137" s="222">
        <v>2019</v>
      </c>
      <c r="F137" s="260" t="s">
        <v>589</v>
      </c>
      <c r="G137" s="222" t="s">
        <v>589</v>
      </c>
      <c r="H137" s="222" t="s">
        <v>589</v>
      </c>
      <c r="I137" s="222" t="s">
        <v>589</v>
      </c>
      <c r="J137" s="225">
        <v>3.4239999999999999</v>
      </c>
      <c r="K137" s="293">
        <f t="shared" si="40"/>
        <v>37.695999999999998</v>
      </c>
      <c r="L137" s="293">
        <v>3.4239999999999999</v>
      </c>
      <c r="M137" s="293">
        <v>34.271999999999998</v>
      </c>
      <c r="N137" s="293">
        <v>0</v>
      </c>
      <c r="O137" s="293">
        <v>0</v>
      </c>
      <c r="P137" s="225">
        <f t="shared" si="41"/>
        <v>37.695999999999998</v>
      </c>
      <c r="Q137" s="225">
        <v>3.4239999999999999</v>
      </c>
      <c r="R137" s="225">
        <v>34.271999999999998</v>
      </c>
      <c r="S137" s="225">
        <v>0</v>
      </c>
      <c r="T137" s="225">
        <v>0</v>
      </c>
      <c r="U137" s="225" t="s">
        <v>589</v>
      </c>
      <c r="V137" s="225">
        <v>34.271999999999998</v>
      </c>
      <c r="W137" s="225" t="s">
        <v>589</v>
      </c>
      <c r="X137" s="225">
        <v>0</v>
      </c>
      <c r="Y137" s="225" t="s">
        <v>589</v>
      </c>
      <c r="Z137" s="225">
        <v>0</v>
      </c>
      <c r="AA137" s="293">
        <v>3.4239999999999999</v>
      </c>
      <c r="AB137" s="265">
        <v>0.36749900000000002</v>
      </c>
      <c r="AC137" s="293">
        <v>0</v>
      </c>
      <c r="AD137" s="225">
        <v>0</v>
      </c>
      <c r="AE137" s="225">
        <v>0</v>
      </c>
      <c r="AF137" s="225">
        <v>0</v>
      </c>
      <c r="AG137" s="225">
        <v>0</v>
      </c>
      <c r="AH137" s="225">
        <v>39.734999999999999</v>
      </c>
      <c r="AI137" s="293">
        <v>0</v>
      </c>
      <c r="AJ137" s="225">
        <v>0</v>
      </c>
      <c r="AK137" s="293">
        <v>0</v>
      </c>
      <c r="AL137" s="293">
        <v>0</v>
      </c>
      <c r="AM137" s="225">
        <f t="shared" si="38"/>
        <v>0</v>
      </c>
      <c r="AN137" s="225">
        <f t="shared" si="39"/>
        <v>39.734999999999999</v>
      </c>
      <c r="AO137" s="225" t="s">
        <v>589</v>
      </c>
    </row>
    <row r="138" spans="1:41" s="168" customFormat="1" ht="47.25">
      <c r="A138" s="219" t="s">
        <v>565</v>
      </c>
      <c r="B138" s="223" t="s">
        <v>903</v>
      </c>
      <c r="C138" s="225" t="s">
        <v>866</v>
      </c>
      <c r="D138" s="222" t="s">
        <v>762</v>
      </c>
      <c r="E138" s="222">
        <v>2019</v>
      </c>
      <c r="F138" s="260" t="s">
        <v>589</v>
      </c>
      <c r="G138" s="222" t="s">
        <v>589</v>
      </c>
      <c r="H138" s="222" t="s">
        <v>589</v>
      </c>
      <c r="I138" s="222" t="s">
        <v>589</v>
      </c>
      <c r="J138" s="225">
        <v>1.234</v>
      </c>
      <c r="K138" s="293">
        <f t="shared" si="40"/>
        <v>13.579000000000001</v>
      </c>
      <c r="L138" s="293">
        <v>1.234</v>
      </c>
      <c r="M138" s="293">
        <v>12.345000000000001</v>
      </c>
      <c r="N138" s="293">
        <v>0</v>
      </c>
      <c r="O138" s="293">
        <v>0</v>
      </c>
      <c r="P138" s="225">
        <f t="shared" si="41"/>
        <v>13.579000000000001</v>
      </c>
      <c r="Q138" s="225">
        <v>1.234</v>
      </c>
      <c r="R138" s="225">
        <v>12.345000000000001</v>
      </c>
      <c r="S138" s="225">
        <v>0</v>
      </c>
      <c r="T138" s="225">
        <v>0</v>
      </c>
      <c r="U138" s="225" t="s">
        <v>589</v>
      </c>
      <c r="V138" s="225">
        <v>12.345000000000001</v>
      </c>
      <c r="W138" s="225" t="s">
        <v>589</v>
      </c>
      <c r="X138" s="225">
        <v>0</v>
      </c>
      <c r="Y138" s="225" t="s">
        <v>589</v>
      </c>
      <c r="Z138" s="225">
        <v>0</v>
      </c>
      <c r="AA138" s="293">
        <v>1.234</v>
      </c>
      <c r="AB138" s="265">
        <v>0.27296900000000002</v>
      </c>
      <c r="AC138" s="293">
        <v>0</v>
      </c>
      <c r="AD138" s="225">
        <v>0</v>
      </c>
      <c r="AE138" s="225">
        <v>0</v>
      </c>
      <c r="AF138" s="225">
        <v>0</v>
      </c>
      <c r="AG138" s="225">
        <v>0</v>
      </c>
      <c r="AH138" s="225">
        <v>35</v>
      </c>
      <c r="AI138" s="293">
        <v>0</v>
      </c>
      <c r="AJ138" s="225">
        <v>0</v>
      </c>
      <c r="AK138" s="293">
        <v>0</v>
      </c>
      <c r="AL138" s="293">
        <v>0</v>
      </c>
      <c r="AM138" s="225">
        <f t="shared" si="38"/>
        <v>0</v>
      </c>
      <c r="AN138" s="225">
        <f t="shared" si="39"/>
        <v>35</v>
      </c>
      <c r="AO138" s="225" t="s">
        <v>589</v>
      </c>
    </row>
    <row r="139" spans="1:41" s="168" customFormat="1" ht="47.25">
      <c r="A139" s="219" t="s">
        <v>565</v>
      </c>
      <c r="B139" s="223" t="s">
        <v>829</v>
      </c>
      <c r="C139" s="225" t="s">
        <v>867</v>
      </c>
      <c r="D139" s="222" t="s">
        <v>762</v>
      </c>
      <c r="E139" s="222">
        <v>2019</v>
      </c>
      <c r="F139" s="260" t="s">
        <v>589</v>
      </c>
      <c r="G139" s="222" t="s">
        <v>589</v>
      </c>
      <c r="H139" s="222" t="s">
        <v>589</v>
      </c>
      <c r="I139" s="222" t="s">
        <v>589</v>
      </c>
      <c r="J139" s="225">
        <v>1.3879999999999999</v>
      </c>
      <c r="K139" s="293">
        <f t="shared" si="40"/>
        <v>15.276</v>
      </c>
      <c r="L139" s="293">
        <v>1.3879999999999999</v>
      </c>
      <c r="M139" s="293">
        <v>13.888</v>
      </c>
      <c r="N139" s="293">
        <v>0</v>
      </c>
      <c r="O139" s="293">
        <v>0</v>
      </c>
      <c r="P139" s="225">
        <f t="shared" si="41"/>
        <v>15.276</v>
      </c>
      <c r="Q139" s="225">
        <v>1.3879999999999999</v>
      </c>
      <c r="R139" s="225">
        <v>13.888</v>
      </c>
      <c r="S139" s="225">
        <v>0</v>
      </c>
      <c r="T139" s="225">
        <v>0</v>
      </c>
      <c r="U139" s="225" t="s">
        <v>589</v>
      </c>
      <c r="V139" s="225">
        <v>13.888</v>
      </c>
      <c r="W139" s="225" t="s">
        <v>589</v>
      </c>
      <c r="X139" s="225">
        <v>0</v>
      </c>
      <c r="Y139" s="225" t="s">
        <v>589</v>
      </c>
      <c r="Z139" s="225">
        <v>0</v>
      </c>
      <c r="AA139" s="293">
        <v>1.3879999999999999</v>
      </c>
      <c r="AB139" s="265">
        <v>0</v>
      </c>
      <c r="AC139" s="293">
        <v>0</v>
      </c>
      <c r="AD139" s="225">
        <v>0</v>
      </c>
      <c r="AE139" s="225">
        <v>0</v>
      </c>
      <c r="AF139" s="225">
        <v>0</v>
      </c>
      <c r="AG139" s="225">
        <v>0</v>
      </c>
      <c r="AH139" s="225">
        <v>26</v>
      </c>
      <c r="AI139" s="293">
        <v>0</v>
      </c>
      <c r="AJ139" s="225">
        <v>0</v>
      </c>
      <c r="AK139" s="293">
        <v>0</v>
      </c>
      <c r="AL139" s="293">
        <v>0</v>
      </c>
      <c r="AM139" s="225">
        <f t="shared" si="38"/>
        <v>0</v>
      </c>
      <c r="AN139" s="225">
        <f t="shared" si="39"/>
        <v>26</v>
      </c>
      <c r="AO139" s="225" t="s">
        <v>589</v>
      </c>
    </row>
    <row r="140" spans="1:41" s="168" customFormat="1" ht="47.25">
      <c r="A140" s="219" t="s">
        <v>565</v>
      </c>
      <c r="B140" s="223" t="s">
        <v>830</v>
      </c>
      <c r="C140" s="225" t="s">
        <v>868</v>
      </c>
      <c r="D140" s="222" t="s">
        <v>762</v>
      </c>
      <c r="E140" s="222">
        <v>2019</v>
      </c>
      <c r="F140" s="260" t="s">
        <v>589</v>
      </c>
      <c r="G140" s="222" t="s">
        <v>589</v>
      </c>
      <c r="H140" s="222" t="s">
        <v>589</v>
      </c>
      <c r="I140" s="222" t="s">
        <v>589</v>
      </c>
      <c r="J140" s="225">
        <v>0.77100000000000002</v>
      </c>
      <c r="K140" s="293">
        <f t="shared" si="40"/>
        <v>8.4870000000000001</v>
      </c>
      <c r="L140" s="293">
        <v>0.77100000000000002</v>
      </c>
      <c r="M140" s="293">
        <v>7.7160000000000002</v>
      </c>
      <c r="N140" s="293">
        <v>0</v>
      </c>
      <c r="O140" s="293">
        <v>0</v>
      </c>
      <c r="P140" s="225">
        <f t="shared" si="41"/>
        <v>8.4870000000000001</v>
      </c>
      <c r="Q140" s="225">
        <v>0.77100000000000002</v>
      </c>
      <c r="R140" s="225">
        <v>7.7160000000000002</v>
      </c>
      <c r="S140" s="225">
        <v>0</v>
      </c>
      <c r="T140" s="225">
        <v>0</v>
      </c>
      <c r="U140" s="225" t="s">
        <v>589</v>
      </c>
      <c r="V140" s="225">
        <v>7.7160000000000002</v>
      </c>
      <c r="W140" s="225" t="s">
        <v>589</v>
      </c>
      <c r="X140" s="225">
        <v>0</v>
      </c>
      <c r="Y140" s="225" t="s">
        <v>589</v>
      </c>
      <c r="Z140" s="225">
        <v>0</v>
      </c>
      <c r="AA140" s="293">
        <v>0.77100000000000002</v>
      </c>
      <c r="AB140" s="265">
        <v>0.120021</v>
      </c>
      <c r="AC140" s="293">
        <v>0</v>
      </c>
      <c r="AD140" s="225">
        <v>0</v>
      </c>
      <c r="AE140" s="225">
        <v>0</v>
      </c>
      <c r="AF140" s="225">
        <v>0</v>
      </c>
      <c r="AG140" s="225">
        <v>0</v>
      </c>
      <c r="AH140" s="225">
        <v>12.887</v>
      </c>
      <c r="AI140" s="293">
        <v>0</v>
      </c>
      <c r="AJ140" s="225">
        <v>0</v>
      </c>
      <c r="AK140" s="293">
        <v>0</v>
      </c>
      <c r="AL140" s="293">
        <v>0</v>
      </c>
      <c r="AM140" s="225">
        <f t="shared" si="38"/>
        <v>0</v>
      </c>
      <c r="AN140" s="225">
        <f t="shared" si="39"/>
        <v>12.887</v>
      </c>
      <c r="AO140" s="225" t="s">
        <v>589</v>
      </c>
    </row>
    <row r="141" spans="1:41" s="168" customFormat="1" ht="63">
      <c r="A141" s="219" t="s">
        <v>565</v>
      </c>
      <c r="B141" s="223" t="s">
        <v>831</v>
      </c>
      <c r="C141" s="225" t="s">
        <v>869</v>
      </c>
      <c r="D141" s="222" t="s">
        <v>762</v>
      </c>
      <c r="E141" s="222">
        <v>2019</v>
      </c>
      <c r="F141" s="260" t="s">
        <v>589</v>
      </c>
      <c r="G141" s="222" t="s">
        <v>589</v>
      </c>
      <c r="H141" s="222" t="s">
        <v>589</v>
      </c>
      <c r="I141" s="222" t="s">
        <v>589</v>
      </c>
      <c r="J141" s="225">
        <v>0.50900000000000001</v>
      </c>
      <c r="K141" s="293">
        <f t="shared" si="40"/>
        <v>7.601</v>
      </c>
      <c r="L141" s="293">
        <v>0.50900000000000001</v>
      </c>
      <c r="M141" s="293">
        <v>7.0919999999999996</v>
      </c>
      <c r="N141" s="293">
        <v>0</v>
      </c>
      <c r="O141" s="293">
        <v>0</v>
      </c>
      <c r="P141" s="225">
        <f t="shared" ref="P141:P144" si="45">Q141+R141+S141+T141</f>
        <v>7.601</v>
      </c>
      <c r="Q141" s="225">
        <v>0.50900000000000001</v>
      </c>
      <c r="R141" s="225">
        <v>7.0919999999999996</v>
      </c>
      <c r="S141" s="225">
        <v>0</v>
      </c>
      <c r="T141" s="225">
        <v>0</v>
      </c>
      <c r="U141" s="225" t="s">
        <v>589</v>
      </c>
      <c r="V141" s="225">
        <v>7.0919999999999996</v>
      </c>
      <c r="W141" s="225" t="s">
        <v>589</v>
      </c>
      <c r="X141" s="225">
        <v>0</v>
      </c>
      <c r="Y141" s="225" t="s">
        <v>589</v>
      </c>
      <c r="Z141" s="225">
        <v>0</v>
      </c>
      <c r="AA141" s="293">
        <v>0.50900000000000001</v>
      </c>
      <c r="AB141" s="265">
        <v>0</v>
      </c>
      <c r="AC141" s="293">
        <v>0</v>
      </c>
      <c r="AD141" s="225">
        <v>0</v>
      </c>
      <c r="AE141" s="225">
        <v>0</v>
      </c>
      <c r="AF141" s="225">
        <v>0</v>
      </c>
      <c r="AG141" s="225">
        <v>0</v>
      </c>
      <c r="AH141" s="225">
        <v>22</v>
      </c>
      <c r="AI141" s="293">
        <v>0</v>
      </c>
      <c r="AJ141" s="225">
        <v>0</v>
      </c>
      <c r="AK141" s="293">
        <v>0</v>
      </c>
      <c r="AL141" s="293">
        <v>0</v>
      </c>
      <c r="AM141" s="225">
        <f t="shared" si="38"/>
        <v>0</v>
      </c>
      <c r="AN141" s="225">
        <f t="shared" si="39"/>
        <v>22</v>
      </c>
      <c r="AO141" s="225" t="s">
        <v>589</v>
      </c>
    </row>
    <row r="142" spans="1:41" s="168" customFormat="1" ht="47.25">
      <c r="A142" s="219" t="s">
        <v>565</v>
      </c>
      <c r="B142" s="223" t="s">
        <v>832</v>
      </c>
      <c r="C142" s="225" t="s">
        <v>870</v>
      </c>
      <c r="D142" s="222" t="s">
        <v>762</v>
      </c>
      <c r="E142" s="222">
        <v>2019</v>
      </c>
      <c r="F142" s="260" t="s">
        <v>589</v>
      </c>
      <c r="G142" s="222" t="s">
        <v>589</v>
      </c>
      <c r="H142" s="222" t="s">
        <v>589</v>
      </c>
      <c r="I142" s="222" t="s">
        <v>589</v>
      </c>
      <c r="J142" s="225">
        <v>0.75900000000000001</v>
      </c>
      <c r="K142" s="293">
        <f t="shared" si="40"/>
        <v>8.3509999999999991</v>
      </c>
      <c r="L142" s="293">
        <v>0.75900000000000001</v>
      </c>
      <c r="M142" s="293">
        <v>7.5919999999999996</v>
      </c>
      <c r="N142" s="293">
        <v>0</v>
      </c>
      <c r="O142" s="293">
        <v>0</v>
      </c>
      <c r="P142" s="225">
        <f t="shared" si="45"/>
        <v>8.3509999999999991</v>
      </c>
      <c r="Q142" s="225">
        <v>0.75900000000000001</v>
      </c>
      <c r="R142" s="225">
        <v>7.5919999999999996</v>
      </c>
      <c r="S142" s="225">
        <v>0</v>
      </c>
      <c r="T142" s="225">
        <v>0</v>
      </c>
      <c r="U142" s="225" t="s">
        <v>589</v>
      </c>
      <c r="V142" s="225">
        <v>7.5919999999999996</v>
      </c>
      <c r="W142" s="225" t="s">
        <v>589</v>
      </c>
      <c r="X142" s="225">
        <v>0</v>
      </c>
      <c r="Y142" s="225" t="s">
        <v>589</v>
      </c>
      <c r="Z142" s="225">
        <v>0</v>
      </c>
      <c r="AA142" s="293">
        <v>0.75900000000000001</v>
      </c>
      <c r="AB142" s="265">
        <v>0</v>
      </c>
      <c r="AC142" s="293">
        <v>0</v>
      </c>
      <c r="AD142" s="225">
        <v>0</v>
      </c>
      <c r="AE142" s="225">
        <v>0</v>
      </c>
      <c r="AF142" s="225">
        <v>0</v>
      </c>
      <c r="AG142" s="225">
        <v>0</v>
      </c>
      <c r="AH142" s="225">
        <v>9</v>
      </c>
      <c r="AI142" s="293">
        <v>0</v>
      </c>
      <c r="AJ142" s="225">
        <v>0</v>
      </c>
      <c r="AK142" s="293">
        <v>0</v>
      </c>
      <c r="AL142" s="293">
        <v>0</v>
      </c>
      <c r="AM142" s="225">
        <f t="shared" si="38"/>
        <v>0</v>
      </c>
      <c r="AN142" s="225">
        <f t="shared" si="39"/>
        <v>9</v>
      </c>
      <c r="AO142" s="225" t="s">
        <v>589</v>
      </c>
    </row>
    <row r="143" spans="1:41" s="168" customFormat="1" ht="31.5">
      <c r="A143" s="219" t="s">
        <v>565</v>
      </c>
      <c r="B143" s="223" t="s">
        <v>833</v>
      </c>
      <c r="C143" s="225" t="s">
        <v>871</v>
      </c>
      <c r="D143" s="222" t="s">
        <v>762</v>
      </c>
      <c r="E143" s="222">
        <v>2019</v>
      </c>
      <c r="F143" s="260" t="s">
        <v>589</v>
      </c>
      <c r="G143" s="222" t="s">
        <v>589</v>
      </c>
      <c r="H143" s="222" t="s">
        <v>589</v>
      </c>
      <c r="I143" s="222" t="s">
        <v>589</v>
      </c>
      <c r="J143" s="225">
        <v>1.6970000000000001</v>
      </c>
      <c r="K143" s="293">
        <f t="shared" si="40"/>
        <v>18.672000000000001</v>
      </c>
      <c r="L143" s="293">
        <v>1.6970000000000001</v>
      </c>
      <c r="M143" s="293">
        <v>16.975000000000001</v>
      </c>
      <c r="N143" s="293">
        <v>0</v>
      </c>
      <c r="O143" s="293">
        <v>0</v>
      </c>
      <c r="P143" s="225">
        <f t="shared" si="45"/>
        <v>18.672000000000001</v>
      </c>
      <c r="Q143" s="225">
        <v>1.6970000000000001</v>
      </c>
      <c r="R143" s="225">
        <v>16.975000000000001</v>
      </c>
      <c r="S143" s="225">
        <v>0</v>
      </c>
      <c r="T143" s="225">
        <v>0</v>
      </c>
      <c r="U143" s="225" t="s">
        <v>589</v>
      </c>
      <c r="V143" s="225">
        <v>16.975000000000001</v>
      </c>
      <c r="W143" s="225" t="s">
        <v>589</v>
      </c>
      <c r="X143" s="225">
        <v>0</v>
      </c>
      <c r="Y143" s="225" t="s">
        <v>589</v>
      </c>
      <c r="Z143" s="225">
        <v>0</v>
      </c>
      <c r="AA143" s="293">
        <v>1.6970000000000001</v>
      </c>
      <c r="AB143" s="265">
        <v>0.1094</v>
      </c>
      <c r="AC143" s="293">
        <v>0</v>
      </c>
      <c r="AD143" s="225">
        <v>0</v>
      </c>
      <c r="AE143" s="225">
        <v>0</v>
      </c>
      <c r="AF143" s="225">
        <v>0</v>
      </c>
      <c r="AG143" s="225">
        <v>0</v>
      </c>
      <c r="AH143" s="225">
        <v>22</v>
      </c>
      <c r="AI143" s="293">
        <v>0</v>
      </c>
      <c r="AJ143" s="225">
        <v>0</v>
      </c>
      <c r="AK143" s="293">
        <v>0</v>
      </c>
      <c r="AL143" s="293">
        <v>0</v>
      </c>
      <c r="AM143" s="225">
        <f t="shared" si="38"/>
        <v>0</v>
      </c>
      <c r="AN143" s="225">
        <f t="shared" si="39"/>
        <v>22</v>
      </c>
      <c r="AO143" s="225" t="s">
        <v>589</v>
      </c>
    </row>
    <row r="144" spans="1:41" s="168" customFormat="1" ht="31.5">
      <c r="A144" s="219" t="s">
        <v>565</v>
      </c>
      <c r="B144" s="223" t="s">
        <v>834</v>
      </c>
      <c r="C144" s="225" t="s">
        <v>872</v>
      </c>
      <c r="D144" s="222" t="s">
        <v>762</v>
      </c>
      <c r="E144" s="222">
        <v>2019</v>
      </c>
      <c r="F144" s="260" t="s">
        <v>589</v>
      </c>
      <c r="G144" s="222" t="s">
        <v>589</v>
      </c>
      <c r="H144" s="222" t="s">
        <v>589</v>
      </c>
      <c r="I144" s="222" t="s">
        <v>589</v>
      </c>
      <c r="J144" s="225">
        <v>2.2799999999999998</v>
      </c>
      <c r="K144" s="293">
        <f t="shared" si="40"/>
        <v>25.088000000000001</v>
      </c>
      <c r="L144" s="293">
        <v>2.2799999999999998</v>
      </c>
      <c r="M144" s="293">
        <v>22.808</v>
      </c>
      <c r="N144" s="293">
        <v>0</v>
      </c>
      <c r="O144" s="293">
        <v>0</v>
      </c>
      <c r="P144" s="225">
        <f t="shared" si="45"/>
        <v>25.088000000000001</v>
      </c>
      <c r="Q144" s="225">
        <v>2.2799999999999998</v>
      </c>
      <c r="R144" s="225">
        <v>22.808</v>
      </c>
      <c r="S144" s="225">
        <v>0</v>
      </c>
      <c r="T144" s="225">
        <v>0</v>
      </c>
      <c r="U144" s="225" t="s">
        <v>589</v>
      </c>
      <c r="V144" s="225">
        <v>22.808</v>
      </c>
      <c r="W144" s="225" t="s">
        <v>589</v>
      </c>
      <c r="X144" s="225">
        <v>0</v>
      </c>
      <c r="Y144" s="225" t="s">
        <v>589</v>
      </c>
      <c r="Z144" s="225">
        <v>0</v>
      </c>
      <c r="AA144" s="293">
        <v>2.2799999999999998</v>
      </c>
      <c r="AB144" s="265">
        <v>0.23366999999999999</v>
      </c>
      <c r="AC144" s="293">
        <v>0</v>
      </c>
      <c r="AD144" s="225">
        <v>0</v>
      </c>
      <c r="AE144" s="225">
        <v>0</v>
      </c>
      <c r="AF144" s="225">
        <v>40</v>
      </c>
      <c r="AG144" s="225">
        <v>0</v>
      </c>
      <c r="AH144" s="225">
        <v>0</v>
      </c>
      <c r="AI144" s="293">
        <v>0</v>
      </c>
      <c r="AJ144" s="225">
        <v>0</v>
      </c>
      <c r="AK144" s="293">
        <v>0</v>
      </c>
      <c r="AL144" s="293">
        <v>0</v>
      </c>
      <c r="AM144" s="225">
        <f t="shared" si="38"/>
        <v>0</v>
      </c>
      <c r="AN144" s="225">
        <f t="shared" si="39"/>
        <v>40</v>
      </c>
      <c r="AO144" s="225" t="s">
        <v>589</v>
      </c>
    </row>
    <row r="145" spans="1:41" s="168" customFormat="1" ht="47.25">
      <c r="A145" s="219" t="s">
        <v>565</v>
      </c>
      <c r="B145" s="223" t="s">
        <v>835</v>
      </c>
      <c r="C145" s="225" t="s">
        <v>873</v>
      </c>
      <c r="D145" s="222" t="s">
        <v>762</v>
      </c>
      <c r="E145" s="222">
        <v>2019</v>
      </c>
      <c r="F145" s="260" t="s">
        <v>589</v>
      </c>
      <c r="G145" s="222" t="s">
        <v>589</v>
      </c>
      <c r="H145" s="222" t="s">
        <v>589</v>
      </c>
      <c r="I145" s="222" t="s">
        <v>589</v>
      </c>
      <c r="J145" s="225">
        <v>1.08</v>
      </c>
      <c r="K145" s="293">
        <f t="shared" si="40"/>
        <v>11.88</v>
      </c>
      <c r="L145" s="293">
        <v>1.08</v>
      </c>
      <c r="M145" s="293">
        <v>10.8</v>
      </c>
      <c r="N145" s="293">
        <v>0</v>
      </c>
      <c r="O145" s="293">
        <v>0</v>
      </c>
      <c r="P145" s="225">
        <f t="shared" ref="P145:P156" si="46">Q145+R145+S145+T145</f>
        <v>11.88</v>
      </c>
      <c r="Q145" s="225">
        <v>1.08</v>
      </c>
      <c r="R145" s="225">
        <v>10.8</v>
      </c>
      <c r="S145" s="225">
        <v>0</v>
      </c>
      <c r="T145" s="225">
        <v>0</v>
      </c>
      <c r="U145" s="225" t="s">
        <v>589</v>
      </c>
      <c r="V145" s="225">
        <v>10.8</v>
      </c>
      <c r="W145" s="225" t="s">
        <v>589</v>
      </c>
      <c r="X145" s="225">
        <v>0</v>
      </c>
      <c r="Y145" s="225" t="s">
        <v>589</v>
      </c>
      <c r="Z145" s="225">
        <v>0</v>
      </c>
      <c r="AA145" s="293">
        <v>1.08</v>
      </c>
      <c r="AB145" s="265">
        <v>3.1829999999999998</v>
      </c>
      <c r="AC145" s="293">
        <v>0</v>
      </c>
      <c r="AD145" s="225">
        <v>0</v>
      </c>
      <c r="AE145" s="225">
        <v>0</v>
      </c>
      <c r="AF145" s="225">
        <v>0</v>
      </c>
      <c r="AG145" s="225">
        <v>0</v>
      </c>
      <c r="AH145" s="225">
        <v>24.1</v>
      </c>
      <c r="AI145" s="293">
        <v>0</v>
      </c>
      <c r="AJ145" s="225">
        <v>84</v>
      </c>
      <c r="AK145" s="293">
        <v>0</v>
      </c>
      <c r="AL145" s="293">
        <v>0</v>
      </c>
      <c r="AM145" s="225">
        <f t="shared" ref="AM145:AM156" si="47">AC145+AE145+AG145+AI145+AK145</f>
        <v>0</v>
      </c>
      <c r="AN145" s="225">
        <f t="shared" ref="AN145:AN156" si="48">AD145+AF145+AH145+AJ145+AL145</f>
        <v>108.1</v>
      </c>
      <c r="AO145" s="225" t="s">
        <v>589</v>
      </c>
    </row>
    <row r="146" spans="1:41" s="168" customFormat="1" ht="47.25">
      <c r="A146" s="219" t="s">
        <v>565</v>
      </c>
      <c r="B146" s="223" t="s">
        <v>904</v>
      </c>
      <c r="C146" s="225" t="s">
        <v>874</v>
      </c>
      <c r="D146" s="222" t="s">
        <v>762</v>
      </c>
      <c r="E146" s="222">
        <v>2019</v>
      </c>
      <c r="F146" s="260" t="s">
        <v>589</v>
      </c>
      <c r="G146" s="222" t="s">
        <v>589</v>
      </c>
      <c r="H146" s="222" t="s">
        <v>589</v>
      </c>
      <c r="I146" s="222" t="s">
        <v>589</v>
      </c>
      <c r="J146" s="225">
        <v>1.1000000000000001</v>
      </c>
      <c r="K146" s="293">
        <f t="shared" si="40"/>
        <v>17.515000000000001</v>
      </c>
      <c r="L146" s="293">
        <v>1.1000000000000001</v>
      </c>
      <c r="M146" s="293">
        <v>16.414999999999999</v>
      </c>
      <c r="N146" s="293">
        <v>0</v>
      </c>
      <c r="O146" s="293">
        <v>0</v>
      </c>
      <c r="P146" s="225">
        <f t="shared" si="46"/>
        <v>17.515000000000001</v>
      </c>
      <c r="Q146" s="225">
        <v>1.1000000000000001</v>
      </c>
      <c r="R146" s="225">
        <v>16.414999999999999</v>
      </c>
      <c r="S146" s="225">
        <v>0</v>
      </c>
      <c r="T146" s="225">
        <v>0</v>
      </c>
      <c r="U146" s="225" t="s">
        <v>589</v>
      </c>
      <c r="V146" s="225">
        <v>16.414999999999999</v>
      </c>
      <c r="W146" s="225" t="s">
        <v>589</v>
      </c>
      <c r="X146" s="225">
        <v>0</v>
      </c>
      <c r="Y146" s="225" t="s">
        <v>589</v>
      </c>
      <c r="Z146" s="225">
        <v>0</v>
      </c>
      <c r="AA146" s="293">
        <v>1.1000000000000001</v>
      </c>
      <c r="AB146" s="265">
        <v>0.246416</v>
      </c>
      <c r="AC146" s="293">
        <v>0</v>
      </c>
      <c r="AD146" s="225">
        <v>0</v>
      </c>
      <c r="AE146" s="225">
        <v>0</v>
      </c>
      <c r="AF146" s="225">
        <v>0</v>
      </c>
      <c r="AG146" s="225">
        <v>0</v>
      </c>
      <c r="AH146" s="225">
        <v>9.6</v>
      </c>
      <c r="AI146" s="293">
        <v>0</v>
      </c>
      <c r="AJ146" s="225">
        <v>20</v>
      </c>
      <c r="AK146" s="293">
        <v>0</v>
      </c>
      <c r="AL146" s="293">
        <v>0</v>
      </c>
      <c r="AM146" s="225">
        <f t="shared" si="47"/>
        <v>0</v>
      </c>
      <c r="AN146" s="225">
        <f t="shared" si="48"/>
        <v>29.6</v>
      </c>
      <c r="AO146" s="225" t="s">
        <v>589</v>
      </c>
    </row>
    <row r="147" spans="1:41" s="168" customFormat="1" ht="63">
      <c r="A147" s="219" t="s">
        <v>565</v>
      </c>
      <c r="B147" s="223" t="s">
        <v>915</v>
      </c>
      <c r="C147" s="225" t="s">
        <v>905</v>
      </c>
      <c r="D147" s="222" t="s">
        <v>762</v>
      </c>
      <c r="E147" s="222">
        <v>2020</v>
      </c>
      <c r="F147" s="260" t="s">
        <v>589</v>
      </c>
      <c r="G147" s="222" t="s">
        <v>589</v>
      </c>
      <c r="H147" s="222" t="s">
        <v>589</v>
      </c>
      <c r="I147" s="222" t="s">
        <v>589</v>
      </c>
      <c r="J147" s="225">
        <v>2</v>
      </c>
      <c r="K147" s="293">
        <f t="shared" si="40"/>
        <v>19.850999999999999</v>
      </c>
      <c r="L147" s="293">
        <v>2</v>
      </c>
      <c r="M147" s="293">
        <v>17.850999999999999</v>
      </c>
      <c r="N147" s="293">
        <v>0</v>
      </c>
      <c r="O147" s="293">
        <v>0</v>
      </c>
      <c r="P147" s="225">
        <f t="shared" si="46"/>
        <v>19.850999999999999</v>
      </c>
      <c r="Q147" s="225">
        <v>2</v>
      </c>
      <c r="R147" s="225">
        <v>17.850999999999999</v>
      </c>
      <c r="S147" s="225">
        <v>0</v>
      </c>
      <c r="T147" s="225">
        <v>0</v>
      </c>
      <c r="U147" s="225" t="s">
        <v>589</v>
      </c>
      <c r="V147" s="225">
        <v>2</v>
      </c>
      <c r="W147" s="225" t="s">
        <v>589</v>
      </c>
      <c r="X147" s="225">
        <v>17.850999999999999</v>
      </c>
      <c r="Y147" s="225" t="s">
        <v>589</v>
      </c>
      <c r="Z147" s="225">
        <v>0</v>
      </c>
      <c r="AA147" s="293">
        <v>0</v>
      </c>
      <c r="AB147" s="265">
        <v>0</v>
      </c>
      <c r="AC147" s="293">
        <v>17.850999999999999</v>
      </c>
      <c r="AD147" s="225">
        <v>0</v>
      </c>
      <c r="AE147" s="225">
        <v>0</v>
      </c>
      <c r="AF147" s="225">
        <v>0</v>
      </c>
      <c r="AG147" s="225">
        <v>0</v>
      </c>
      <c r="AH147" s="225">
        <v>0</v>
      </c>
      <c r="AI147" s="293">
        <v>0</v>
      </c>
      <c r="AJ147" s="225">
        <v>0</v>
      </c>
      <c r="AK147" s="293">
        <v>0</v>
      </c>
      <c r="AL147" s="293">
        <v>0</v>
      </c>
      <c r="AM147" s="225">
        <f t="shared" si="47"/>
        <v>17.850999999999999</v>
      </c>
      <c r="AN147" s="225">
        <f t="shared" si="48"/>
        <v>0</v>
      </c>
      <c r="AO147" s="225" t="s">
        <v>589</v>
      </c>
    </row>
    <row r="148" spans="1:41" s="168" customFormat="1" ht="47.25">
      <c r="A148" s="219" t="s">
        <v>565</v>
      </c>
      <c r="B148" s="223" t="s">
        <v>916</v>
      </c>
      <c r="C148" s="225" t="s">
        <v>906</v>
      </c>
      <c r="D148" s="222" t="s">
        <v>762</v>
      </c>
      <c r="E148" s="222">
        <v>2020</v>
      </c>
      <c r="F148" s="260" t="s">
        <v>589</v>
      </c>
      <c r="G148" s="222" t="s">
        <v>589</v>
      </c>
      <c r="H148" s="222" t="s">
        <v>589</v>
      </c>
      <c r="I148" s="222" t="s">
        <v>589</v>
      </c>
      <c r="J148" s="225">
        <v>0</v>
      </c>
      <c r="K148" s="293">
        <f t="shared" si="40"/>
        <v>15.731999999999999</v>
      </c>
      <c r="L148" s="293">
        <v>2</v>
      </c>
      <c r="M148" s="293">
        <v>13.731999999999999</v>
      </c>
      <c r="N148" s="293">
        <v>0</v>
      </c>
      <c r="O148" s="293">
        <v>0</v>
      </c>
      <c r="P148" s="225">
        <f t="shared" si="46"/>
        <v>15.731999999999999</v>
      </c>
      <c r="Q148" s="225">
        <v>2</v>
      </c>
      <c r="R148" s="225">
        <v>13.731999999999999</v>
      </c>
      <c r="S148" s="225">
        <v>0</v>
      </c>
      <c r="T148" s="225">
        <v>0</v>
      </c>
      <c r="U148" s="225" t="s">
        <v>589</v>
      </c>
      <c r="V148" s="225">
        <v>2</v>
      </c>
      <c r="W148" s="225" t="s">
        <v>589</v>
      </c>
      <c r="X148" s="225">
        <v>13.731999999999999</v>
      </c>
      <c r="Y148" s="225" t="s">
        <v>589</v>
      </c>
      <c r="Z148" s="225">
        <v>0</v>
      </c>
      <c r="AA148" s="293">
        <v>0</v>
      </c>
      <c r="AB148" s="265">
        <v>0</v>
      </c>
      <c r="AC148" s="293">
        <v>13.731999999999999</v>
      </c>
      <c r="AD148" s="225">
        <v>0</v>
      </c>
      <c r="AE148" s="225">
        <v>0</v>
      </c>
      <c r="AF148" s="225">
        <v>0</v>
      </c>
      <c r="AG148" s="225">
        <v>0</v>
      </c>
      <c r="AH148" s="225">
        <v>2</v>
      </c>
      <c r="AI148" s="293">
        <v>0</v>
      </c>
      <c r="AJ148" s="225">
        <v>13.731999999999999</v>
      </c>
      <c r="AK148" s="293">
        <v>0</v>
      </c>
      <c r="AL148" s="293">
        <v>0</v>
      </c>
      <c r="AM148" s="225">
        <f t="shared" si="47"/>
        <v>13.731999999999999</v>
      </c>
      <c r="AN148" s="225">
        <f t="shared" si="48"/>
        <v>15.731999999999999</v>
      </c>
      <c r="AO148" s="225" t="s">
        <v>589</v>
      </c>
    </row>
    <row r="149" spans="1:41" s="168" customFormat="1" ht="63">
      <c r="A149" s="219" t="s">
        <v>565</v>
      </c>
      <c r="B149" s="223" t="s">
        <v>917</v>
      </c>
      <c r="C149" s="225" t="s">
        <v>907</v>
      </c>
      <c r="D149" s="222" t="s">
        <v>762</v>
      </c>
      <c r="E149" s="222">
        <v>2020</v>
      </c>
      <c r="F149" s="260" t="s">
        <v>589</v>
      </c>
      <c r="G149" s="222" t="s">
        <v>589</v>
      </c>
      <c r="H149" s="222" t="s">
        <v>589</v>
      </c>
      <c r="I149" s="222" t="s">
        <v>589</v>
      </c>
      <c r="J149" s="225">
        <v>0</v>
      </c>
      <c r="K149" s="293">
        <f t="shared" si="40"/>
        <v>32.463999999999999</v>
      </c>
      <c r="L149" s="293">
        <v>5</v>
      </c>
      <c r="M149" s="293">
        <v>27.463999999999999</v>
      </c>
      <c r="N149" s="293">
        <v>0</v>
      </c>
      <c r="O149" s="293">
        <v>0</v>
      </c>
      <c r="P149" s="225">
        <f t="shared" si="46"/>
        <v>32.463999999999999</v>
      </c>
      <c r="Q149" s="225">
        <v>5</v>
      </c>
      <c r="R149" s="225">
        <v>27.463999999999999</v>
      </c>
      <c r="S149" s="225">
        <v>0</v>
      </c>
      <c r="T149" s="225">
        <v>0</v>
      </c>
      <c r="U149" s="225" t="s">
        <v>589</v>
      </c>
      <c r="V149" s="225">
        <v>5</v>
      </c>
      <c r="W149" s="225" t="s">
        <v>589</v>
      </c>
      <c r="X149" s="225">
        <v>27.463999999999999</v>
      </c>
      <c r="Y149" s="225" t="s">
        <v>589</v>
      </c>
      <c r="Z149" s="225">
        <v>0</v>
      </c>
      <c r="AA149" s="293">
        <v>0</v>
      </c>
      <c r="AB149" s="265">
        <v>0</v>
      </c>
      <c r="AC149" s="293">
        <v>27.463999999999999</v>
      </c>
      <c r="AD149" s="225">
        <v>0</v>
      </c>
      <c r="AE149" s="225">
        <v>0</v>
      </c>
      <c r="AF149" s="225">
        <v>0</v>
      </c>
      <c r="AG149" s="225">
        <v>0</v>
      </c>
      <c r="AH149" s="225">
        <v>5</v>
      </c>
      <c r="AI149" s="293">
        <v>0</v>
      </c>
      <c r="AJ149" s="225">
        <v>27.463999999999999</v>
      </c>
      <c r="AK149" s="293">
        <v>0</v>
      </c>
      <c r="AL149" s="293">
        <v>0</v>
      </c>
      <c r="AM149" s="225">
        <f t="shared" si="47"/>
        <v>27.463999999999999</v>
      </c>
      <c r="AN149" s="225">
        <f t="shared" si="48"/>
        <v>32.463999999999999</v>
      </c>
      <c r="AO149" s="225" t="s">
        <v>589</v>
      </c>
    </row>
    <row r="150" spans="1:41" s="168" customFormat="1" ht="47.25">
      <c r="A150" s="219" t="s">
        <v>565</v>
      </c>
      <c r="B150" s="223" t="s">
        <v>918</v>
      </c>
      <c r="C150" s="225" t="s">
        <v>908</v>
      </c>
      <c r="D150" s="222" t="s">
        <v>762</v>
      </c>
      <c r="E150" s="222">
        <v>2020</v>
      </c>
      <c r="F150" s="260" t="s">
        <v>589</v>
      </c>
      <c r="G150" s="222" t="s">
        <v>589</v>
      </c>
      <c r="H150" s="222" t="s">
        <v>589</v>
      </c>
      <c r="I150" s="222" t="s">
        <v>589</v>
      </c>
      <c r="J150" s="225">
        <v>0</v>
      </c>
      <c r="K150" s="293">
        <f t="shared" si="40"/>
        <v>11.612</v>
      </c>
      <c r="L150" s="293">
        <v>2</v>
      </c>
      <c r="M150" s="293">
        <v>9.6120000000000001</v>
      </c>
      <c r="N150" s="293">
        <v>0</v>
      </c>
      <c r="O150" s="293">
        <v>0</v>
      </c>
      <c r="P150" s="225">
        <f t="shared" si="46"/>
        <v>11.612</v>
      </c>
      <c r="Q150" s="225">
        <v>2</v>
      </c>
      <c r="R150" s="225">
        <v>9.6120000000000001</v>
      </c>
      <c r="S150" s="225">
        <v>0</v>
      </c>
      <c r="T150" s="225">
        <v>0</v>
      </c>
      <c r="U150" s="225" t="s">
        <v>589</v>
      </c>
      <c r="V150" s="225">
        <v>2</v>
      </c>
      <c r="W150" s="225" t="s">
        <v>589</v>
      </c>
      <c r="X150" s="225">
        <v>9.6120000000000001</v>
      </c>
      <c r="Y150" s="225" t="s">
        <v>589</v>
      </c>
      <c r="Z150" s="225">
        <v>0</v>
      </c>
      <c r="AA150" s="293">
        <v>0</v>
      </c>
      <c r="AB150" s="265">
        <v>0</v>
      </c>
      <c r="AC150" s="293">
        <v>9.6120000000000001</v>
      </c>
      <c r="AD150" s="225">
        <v>0</v>
      </c>
      <c r="AE150" s="225">
        <v>0</v>
      </c>
      <c r="AF150" s="225">
        <v>0</v>
      </c>
      <c r="AG150" s="225">
        <v>0</v>
      </c>
      <c r="AH150" s="225">
        <v>2</v>
      </c>
      <c r="AI150" s="293">
        <v>0</v>
      </c>
      <c r="AJ150" s="225">
        <v>9.61</v>
      </c>
      <c r="AK150" s="293">
        <v>0</v>
      </c>
      <c r="AL150" s="293">
        <v>0</v>
      </c>
      <c r="AM150" s="225">
        <f t="shared" si="47"/>
        <v>9.6120000000000001</v>
      </c>
      <c r="AN150" s="225">
        <f t="shared" si="48"/>
        <v>11.61</v>
      </c>
      <c r="AO150" s="225" t="s">
        <v>589</v>
      </c>
    </row>
    <row r="151" spans="1:41" s="168" customFormat="1" ht="47.25">
      <c r="A151" s="219" t="s">
        <v>565</v>
      </c>
      <c r="B151" s="223" t="s">
        <v>919</v>
      </c>
      <c r="C151" s="225" t="s">
        <v>909</v>
      </c>
      <c r="D151" s="222" t="s">
        <v>762</v>
      </c>
      <c r="E151" s="222">
        <v>2020</v>
      </c>
      <c r="F151" s="260" t="s">
        <v>589</v>
      </c>
      <c r="G151" s="222" t="s">
        <v>589</v>
      </c>
      <c r="H151" s="222" t="s">
        <v>589</v>
      </c>
      <c r="I151" s="222" t="s">
        <v>589</v>
      </c>
      <c r="J151" s="225">
        <v>0</v>
      </c>
      <c r="K151" s="293">
        <f t="shared" si="40"/>
        <v>10.24</v>
      </c>
      <c r="L151" s="293">
        <v>2</v>
      </c>
      <c r="M151" s="293">
        <v>8.24</v>
      </c>
      <c r="N151" s="293">
        <v>0</v>
      </c>
      <c r="O151" s="293">
        <v>0</v>
      </c>
      <c r="P151" s="225">
        <f t="shared" si="46"/>
        <v>10.24</v>
      </c>
      <c r="Q151" s="225">
        <v>2</v>
      </c>
      <c r="R151" s="225">
        <v>8.24</v>
      </c>
      <c r="S151" s="225">
        <v>0</v>
      </c>
      <c r="T151" s="225">
        <v>0</v>
      </c>
      <c r="U151" s="225" t="s">
        <v>589</v>
      </c>
      <c r="V151" s="225">
        <v>2</v>
      </c>
      <c r="W151" s="225" t="s">
        <v>589</v>
      </c>
      <c r="X151" s="225">
        <v>8.24</v>
      </c>
      <c r="Y151" s="225" t="s">
        <v>589</v>
      </c>
      <c r="Z151" s="225">
        <v>0</v>
      </c>
      <c r="AA151" s="293">
        <v>0</v>
      </c>
      <c r="AB151" s="265">
        <v>0</v>
      </c>
      <c r="AC151" s="293">
        <v>8.24</v>
      </c>
      <c r="AD151" s="225">
        <v>0</v>
      </c>
      <c r="AE151" s="225">
        <v>0</v>
      </c>
      <c r="AF151" s="225">
        <v>0</v>
      </c>
      <c r="AG151" s="225">
        <v>0</v>
      </c>
      <c r="AH151" s="225">
        <v>2</v>
      </c>
      <c r="AI151" s="293">
        <v>0</v>
      </c>
      <c r="AJ151" s="225">
        <v>8.24</v>
      </c>
      <c r="AK151" s="293">
        <v>0</v>
      </c>
      <c r="AL151" s="293">
        <v>0</v>
      </c>
      <c r="AM151" s="225">
        <f t="shared" si="47"/>
        <v>8.24</v>
      </c>
      <c r="AN151" s="225">
        <f t="shared" si="48"/>
        <v>10.24</v>
      </c>
      <c r="AO151" s="225" t="s">
        <v>589</v>
      </c>
    </row>
    <row r="152" spans="1:41" s="168" customFormat="1" ht="47.25">
      <c r="A152" s="219" t="s">
        <v>565</v>
      </c>
      <c r="B152" s="223" t="s">
        <v>920</v>
      </c>
      <c r="C152" s="225" t="s">
        <v>910</v>
      </c>
      <c r="D152" s="222" t="s">
        <v>762</v>
      </c>
      <c r="E152" s="222">
        <v>2020</v>
      </c>
      <c r="F152" s="260" t="s">
        <v>589</v>
      </c>
      <c r="G152" s="222" t="s">
        <v>589</v>
      </c>
      <c r="H152" s="222" t="s">
        <v>589</v>
      </c>
      <c r="I152" s="222" t="s">
        <v>589</v>
      </c>
      <c r="J152" s="225">
        <v>0</v>
      </c>
      <c r="K152" s="293">
        <f t="shared" si="40"/>
        <v>10.24</v>
      </c>
      <c r="L152" s="293">
        <v>2</v>
      </c>
      <c r="M152" s="293">
        <v>8.24</v>
      </c>
      <c r="N152" s="293">
        <v>0</v>
      </c>
      <c r="O152" s="293">
        <v>0</v>
      </c>
      <c r="P152" s="225">
        <f t="shared" si="46"/>
        <v>10.24</v>
      </c>
      <c r="Q152" s="225">
        <v>2</v>
      </c>
      <c r="R152" s="225">
        <v>8.24</v>
      </c>
      <c r="S152" s="225">
        <v>0</v>
      </c>
      <c r="T152" s="225">
        <v>0</v>
      </c>
      <c r="U152" s="225" t="s">
        <v>589</v>
      </c>
      <c r="V152" s="225">
        <v>2</v>
      </c>
      <c r="W152" s="225" t="s">
        <v>589</v>
      </c>
      <c r="X152" s="225">
        <v>8.24</v>
      </c>
      <c r="Y152" s="225" t="s">
        <v>589</v>
      </c>
      <c r="Z152" s="225">
        <v>0</v>
      </c>
      <c r="AA152" s="293">
        <v>0</v>
      </c>
      <c r="AB152" s="265">
        <v>0</v>
      </c>
      <c r="AC152" s="293">
        <v>8.24</v>
      </c>
      <c r="AD152" s="225">
        <v>0</v>
      </c>
      <c r="AE152" s="225">
        <v>0</v>
      </c>
      <c r="AF152" s="225">
        <v>0</v>
      </c>
      <c r="AG152" s="225">
        <v>0</v>
      </c>
      <c r="AH152" s="225">
        <v>2</v>
      </c>
      <c r="AI152" s="293">
        <v>0</v>
      </c>
      <c r="AJ152" s="225">
        <v>8.24</v>
      </c>
      <c r="AK152" s="293">
        <v>0</v>
      </c>
      <c r="AL152" s="293">
        <v>0</v>
      </c>
      <c r="AM152" s="225">
        <f t="shared" si="47"/>
        <v>8.24</v>
      </c>
      <c r="AN152" s="225">
        <f t="shared" si="48"/>
        <v>10.24</v>
      </c>
      <c r="AO152" s="225" t="s">
        <v>589</v>
      </c>
    </row>
    <row r="153" spans="1:41" s="168" customFormat="1" ht="47.25">
      <c r="A153" s="219" t="s">
        <v>565</v>
      </c>
      <c r="B153" s="223" t="s">
        <v>963</v>
      </c>
      <c r="C153" s="225" t="s">
        <v>911</v>
      </c>
      <c r="D153" s="222" t="s">
        <v>762</v>
      </c>
      <c r="E153" s="222">
        <v>2020</v>
      </c>
      <c r="F153" s="260" t="s">
        <v>589</v>
      </c>
      <c r="G153" s="222" t="s">
        <v>589</v>
      </c>
      <c r="H153" s="222" t="s">
        <v>589</v>
      </c>
      <c r="I153" s="222" t="s">
        <v>589</v>
      </c>
      <c r="J153" s="225">
        <v>0</v>
      </c>
      <c r="K153" s="293">
        <f t="shared" si="40"/>
        <v>11.11</v>
      </c>
      <c r="L153" s="293">
        <v>1.5</v>
      </c>
      <c r="M153" s="293">
        <v>9.61</v>
      </c>
      <c r="N153" s="293">
        <v>0</v>
      </c>
      <c r="O153" s="293">
        <v>0</v>
      </c>
      <c r="P153" s="225">
        <f t="shared" ref="P153" si="49">Q153+R153+S153+T153</f>
        <v>11.11</v>
      </c>
      <c r="Q153" s="225">
        <v>1.5</v>
      </c>
      <c r="R153" s="225">
        <v>9.61</v>
      </c>
      <c r="S153" s="225">
        <v>0</v>
      </c>
      <c r="T153" s="225">
        <v>0</v>
      </c>
      <c r="U153" s="225" t="s">
        <v>589</v>
      </c>
      <c r="V153" s="225">
        <v>1.5</v>
      </c>
      <c r="W153" s="225" t="s">
        <v>589</v>
      </c>
      <c r="X153" s="225">
        <v>9.61</v>
      </c>
      <c r="Y153" s="225" t="s">
        <v>589</v>
      </c>
      <c r="Z153" s="225">
        <v>0</v>
      </c>
      <c r="AA153" s="293">
        <v>0</v>
      </c>
      <c r="AB153" s="265">
        <v>0</v>
      </c>
      <c r="AC153" s="293">
        <v>9.61</v>
      </c>
      <c r="AD153" s="225">
        <v>0</v>
      </c>
      <c r="AE153" s="225">
        <v>0</v>
      </c>
      <c r="AF153" s="225">
        <v>0</v>
      </c>
      <c r="AG153" s="225">
        <v>0</v>
      </c>
      <c r="AH153" s="225">
        <v>1.5</v>
      </c>
      <c r="AI153" s="293">
        <v>0</v>
      </c>
      <c r="AJ153" s="225">
        <v>9.61</v>
      </c>
      <c r="AK153" s="293">
        <v>0</v>
      </c>
      <c r="AL153" s="293">
        <v>0</v>
      </c>
      <c r="AM153" s="225">
        <f t="shared" ref="AM153" si="50">AC153+AE153+AG153+AI153+AK153</f>
        <v>9.61</v>
      </c>
      <c r="AN153" s="225">
        <f t="shared" ref="AN153" si="51">AD153+AF153+AH153+AJ153+AL153</f>
        <v>11.11</v>
      </c>
      <c r="AO153" s="225" t="s">
        <v>589</v>
      </c>
    </row>
    <row r="154" spans="1:41" s="168" customFormat="1" ht="47.25">
      <c r="A154" s="219" t="s">
        <v>565</v>
      </c>
      <c r="B154" s="223" t="s">
        <v>979</v>
      </c>
      <c r="C154" s="225" t="s">
        <v>912</v>
      </c>
      <c r="D154" s="222" t="s">
        <v>762</v>
      </c>
      <c r="E154" s="222">
        <v>2021</v>
      </c>
      <c r="F154" s="260" t="s">
        <v>589</v>
      </c>
      <c r="G154" s="222" t="s">
        <v>589</v>
      </c>
      <c r="H154" s="222" t="s">
        <v>589</v>
      </c>
      <c r="I154" s="222" t="s">
        <v>589</v>
      </c>
      <c r="J154" s="225">
        <v>0</v>
      </c>
      <c r="K154" s="293">
        <f t="shared" si="40"/>
        <v>282.447</v>
      </c>
      <c r="L154" s="293">
        <v>25</v>
      </c>
      <c r="M154" s="293">
        <v>257.447</v>
      </c>
      <c r="N154" s="293">
        <v>0</v>
      </c>
      <c r="O154" s="293">
        <v>0</v>
      </c>
      <c r="P154" s="225">
        <f t="shared" si="46"/>
        <v>282.447</v>
      </c>
      <c r="Q154" s="225">
        <v>25</v>
      </c>
      <c r="R154" s="225">
        <v>257.447</v>
      </c>
      <c r="S154" s="225">
        <v>0</v>
      </c>
      <c r="T154" s="225">
        <v>0</v>
      </c>
      <c r="U154" s="225" t="s">
        <v>589</v>
      </c>
      <c r="V154" s="225">
        <v>0</v>
      </c>
      <c r="W154" s="225" t="s">
        <v>589</v>
      </c>
      <c r="X154" s="225">
        <v>25</v>
      </c>
      <c r="Y154" s="225" t="s">
        <v>589</v>
      </c>
      <c r="Z154" s="225">
        <v>0</v>
      </c>
      <c r="AA154" s="293">
        <v>0</v>
      </c>
      <c r="AB154" s="265">
        <v>0</v>
      </c>
      <c r="AC154" s="293">
        <v>25</v>
      </c>
      <c r="AD154" s="225">
        <v>0</v>
      </c>
      <c r="AE154" s="225">
        <v>100</v>
      </c>
      <c r="AF154" s="225">
        <v>0</v>
      </c>
      <c r="AG154" s="225">
        <v>100</v>
      </c>
      <c r="AH154" s="225">
        <v>2</v>
      </c>
      <c r="AI154" s="293">
        <v>57.45</v>
      </c>
      <c r="AJ154" s="225">
        <v>125</v>
      </c>
      <c r="AK154" s="293">
        <v>0</v>
      </c>
      <c r="AL154" s="293">
        <v>0</v>
      </c>
      <c r="AM154" s="225">
        <f t="shared" si="47"/>
        <v>282.45</v>
      </c>
      <c r="AN154" s="225">
        <f t="shared" si="48"/>
        <v>127</v>
      </c>
      <c r="AO154" s="225" t="s">
        <v>589</v>
      </c>
    </row>
    <row r="155" spans="1:41" s="168" customFormat="1" ht="47.25">
      <c r="A155" s="219" t="s">
        <v>565</v>
      </c>
      <c r="B155" s="223" t="s">
        <v>995</v>
      </c>
      <c r="C155" s="225" t="s">
        <v>913</v>
      </c>
      <c r="D155" s="222" t="s">
        <v>762</v>
      </c>
      <c r="E155" s="222">
        <v>2021</v>
      </c>
      <c r="F155" s="260" t="s">
        <v>589</v>
      </c>
      <c r="G155" s="222" t="s">
        <v>589</v>
      </c>
      <c r="H155" s="222" t="s">
        <v>589</v>
      </c>
      <c r="I155" s="222" t="s">
        <v>589</v>
      </c>
      <c r="J155" s="225">
        <v>0</v>
      </c>
      <c r="K155" s="293">
        <f t="shared" si="40"/>
        <v>107.99</v>
      </c>
      <c r="L155" s="293">
        <v>9.8000000000000007</v>
      </c>
      <c r="M155" s="293">
        <v>98.19</v>
      </c>
      <c r="N155" s="293">
        <v>0</v>
      </c>
      <c r="O155" s="293">
        <v>0</v>
      </c>
      <c r="P155" s="225">
        <f t="shared" si="46"/>
        <v>107.99</v>
      </c>
      <c r="Q155" s="225">
        <v>9.8000000000000007</v>
      </c>
      <c r="R155" s="225">
        <v>98.19</v>
      </c>
      <c r="S155" s="225">
        <v>0</v>
      </c>
      <c r="T155" s="225">
        <v>0</v>
      </c>
      <c r="U155" s="225" t="s">
        <v>589</v>
      </c>
      <c r="V155" s="225">
        <v>0</v>
      </c>
      <c r="W155" s="225" t="s">
        <v>589</v>
      </c>
      <c r="X155" s="225">
        <v>9.8000000000000007</v>
      </c>
      <c r="Y155" s="225" t="s">
        <v>589</v>
      </c>
      <c r="Z155" s="225">
        <v>0</v>
      </c>
      <c r="AA155" s="293">
        <v>0</v>
      </c>
      <c r="AB155" s="265">
        <v>0</v>
      </c>
      <c r="AC155" s="293">
        <v>9.8000000000000007</v>
      </c>
      <c r="AD155" s="225">
        <v>0</v>
      </c>
      <c r="AE155" s="225">
        <v>48.19</v>
      </c>
      <c r="AF155" s="225">
        <v>0</v>
      </c>
      <c r="AG155" s="225">
        <v>50</v>
      </c>
      <c r="AH155" s="225">
        <v>0</v>
      </c>
      <c r="AI155" s="293">
        <v>0</v>
      </c>
      <c r="AJ155" s="225">
        <v>9.8000000000000007</v>
      </c>
      <c r="AK155" s="293">
        <v>0</v>
      </c>
      <c r="AL155" s="293">
        <v>0</v>
      </c>
      <c r="AM155" s="225">
        <f t="shared" si="47"/>
        <v>107.99</v>
      </c>
      <c r="AN155" s="225">
        <f t="shared" si="48"/>
        <v>9.8000000000000007</v>
      </c>
      <c r="AO155" s="225" t="s">
        <v>589</v>
      </c>
    </row>
    <row r="156" spans="1:41" s="168" customFormat="1" ht="63">
      <c r="A156" s="219" t="s">
        <v>565</v>
      </c>
      <c r="B156" s="223" t="s">
        <v>996</v>
      </c>
      <c r="C156" s="225" t="s">
        <v>914</v>
      </c>
      <c r="D156" s="222" t="s">
        <v>762</v>
      </c>
      <c r="E156" s="222">
        <v>2021</v>
      </c>
      <c r="F156" s="260" t="s">
        <v>589</v>
      </c>
      <c r="G156" s="222" t="s">
        <v>589</v>
      </c>
      <c r="H156" s="222" t="s">
        <v>589</v>
      </c>
      <c r="I156" s="222" t="s">
        <v>589</v>
      </c>
      <c r="J156" s="225">
        <v>0</v>
      </c>
      <c r="K156" s="293">
        <f t="shared" si="40"/>
        <v>7.67</v>
      </c>
      <c r="L156" s="293">
        <v>0.8</v>
      </c>
      <c r="M156" s="293">
        <v>6.87</v>
      </c>
      <c r="N156" s="293">
        <v>0</v>
      </c>
      <c r="O156" s="293">
        <v>0</v>
      </c>
      <c r="P156" s="225">
        <f t="shared" si="46"/>
        <v>7.67</v>
      </c>
      <c r="Q156" s="225">
        <v>0.8</v>
      </c>
      <c r="R156" s="225">
        <v>6.87</v>
      </c>
      <c r="S156" s="225">
        <v>0</v>
      </c>
      <c r="T156" s="225">
        <v>0</v>
      </c>
      <c r="U156" s="225" t="s">
        <v>589</v>
      </c>
      <c r="V156" s="225">
        <v>0</v>
      </c>
      <c r="W156" s="225" t="s">
        <v>589</v>
      </c>
      <c r="X156" s="225">
        <v>0.8</v>
      </c>
      <c r="Y156" s="225" t="s">
        <v>589</v>
      </c>
      <c r="Z156" s="225">
        <v>0</v>
      </c>
      <c r="AA156" s="293">
        <v>0</v>
      </c>
      <c r="AB156" s="265">
        <v>0</v>
      </c>
      <c r="AC156" s="293">
        <v>0.8</v>
      </c>
      <c r="AD156" s="225">
        <v>0</v>
      </c>
      <c r="AE156" s="225">
        <v>6.87</v>
      </c>
      <c r="AF156" s="225">
        <v>0</v>
      </c>
      <c r="AG156" s="225">
        <v>0</v>
      </c>
      <c r="AH156" s="225">
        <v>0.8</v>
      </c>
      <c r="AI156" s="293">
        <v>0</v>
      </c>
      <c r="AJ156" s="225">
        <v>6.87</v>
      </c>
      <c r="AK156" s="293">
        <v>0</v>
      </c>
      <c r="AL156" s="293">
        <v>0</v>
      </c>
      <c r="AM156" s="225">
        <f t="shared" si="47"/>
        <v>7.67</v>
      </c>
      <c r="AN156" s="225">
        <f t="shared" si="48"/>
        <v>7.67</v>
      </c>
      <c r="AO156" s="225" t="s">
        <v>589</v>
      </c>
    </row>
    <row r="157" spans="1:41" s="168" customFormat="1" ht="63">
      <c r="A157" s="219" t="s">
        <v>565</v>
      </c>
      <c r="B157" s="223" t="s">
        <v>997</v>
      </c>
      <c r="C157" s="225" t="s">
        <v>970</v>
      </c>
      <c r="D157" s="222" t="s">
        <v>762</v>
      </c>
      <c r="E157" s="222">
        <v>2021</v>
      </c>
      <c r="F157" s="260" t="s">
        <v>589</v>
      </c>
      <c r="G157" s="222" t="s">
        <v>589</v>
      </c>
      <c r="H157" s="222" t="s">
        <v>589</v>
      </c>
      <c r="I157" s="222" t="s">
        <v>589</v>
      </c>
      <c r="J157" s="225">
        <v>0</v>
      </c>
      <c r="K157" s="293">
        <f t="shared" si="40"/>
        <v>6.7149999999999999</v>
      </c>
      <c r="L157" s="293">
        <v>0.7</v>
      </c>
      <c r="M157" s="293">
        <v>6.0149999999999997</v>
      </c>
      <c r="N157" s="293">
        <v>0</v>
      </c>
      <c r="O157" s="293">
        <v>0</v>
      </c>
      <c r="P157" s="225">
        <f t="shared" ref="P157:P158" si="52">Q157+R157+S157+T157</f>
        <v>6.7149999999999999</v>
      </c>
      <c r="Q157" s="225">
        <v>0.7</v>
      </c>
      <c r="R157" s="225">
        <v>6.0149999999999997</v>
      </c>
      <c r="S157" s="225">
        <v>0</v>
      </c>
      <c r="T157" s="225">
        <v>0</v>
      </c>
      <c r="U157" s="225" t="s">
        <v>589</v>
      </c>
      <c r="V157" s="225">
        <v>0</v>
      </c>
      <c r="W157" s="225" t="s">
        <v>589</v>
      </c>
      <c r="X157" s="225">
        <v>0</v>
      </c>
      <c r="Y157" s="225" t="s">
        <v>589</v>
      </c>
      <c r="Z157" s="225">
        <v>0</v>
      </c>
      <c r="AA157" s="293">
        <v>0</v>
      </c>
      <c r="AB157" s="265">
        <v>0</v>
      </c>
      <c r="AC157" s="293">
        <v>0.7</v>
      </c>
      <c r="AD157" s="225">
        <v>0</v>
      </c>
      <c r="AE157" s="225">
        <v>6.0149999999999997</v>
      </c>
      <c r="AF157" s="225">
        <v>0</v>
      </c>
      <c r="AG157" s="225">
        <v>0</v>
      </c>
      <c r="AH157" s="225">
        <v>0.7</v>
      </c>
      <c r="AI157" s="293">
        <v>0</v>
      </c>
      <c r="AJ157" s="225">
        <v>6.0149999999999997</v>
      </c>
      <c r="AK157" s="293">
        <v>0</v>
      </c>
      <c r="AL157" s="293">
        <v>0</v>
      </c>
      <c r="AM157" s="225">
        <f t="shared" ref="AM157" si="53">AC157+AE157+AG157+AI157+AK157</f>
        <v>6.7149999999999999</v>
      </c>
      <c r="AN157" s="225">
        <f t="shared" ref="AN157:AN158" si="54">AD157+AF157+AH157+AJ157+AL157</f>
        <v>6.7149999999999999</v>
      </c>
      <c r="AO157" s="225" t="s">
        <v>589</v>
      </c>
    </row>
    <row r="158" spans="1:41" s="168" customFormat="1" ht="63">
      <c r="A158" s="219" t="s">
        <v>565</v>
      </c>
      <c r="B158" s="223" t="s">
        <v>1000</v>
      </c>
      <c r="C158" s="225" t="s">
        <v>971</v>
      </c>
      <c r="D158" s="222" t="s">
        <v>762</v>
      </c>
      <c r="E158" s="222">
        <v>2021</v>
      </c>
      <c r="F158" s="260" t="s">
        <v>589</v>
      </c>
      <c r="G158" s="222" t="s">
        <v>589</v>
      </c>
      <c r="H158" s="222" t="s">
        <v>589</v>
      </c>
      <c r="I158" s="222" t="s">
        <v>589</v>
      </c>
      <c r="J158" s="225">
        <v>0</v>
      </c>
      <c r="K158" s="293">
        <f t="shared" si="40"/>
        <v>3.6999999999999997</v>
      </c>
      <c r="L158" s="293">
        <v>0.4</v>
      </c>
      <c r="M158" s="293">
        <v>3.3</v>
      </c>
      <c r="N158" s="293">
        <v>0</v>
      </c>
      <c r="O158" s="293">
        <v>0</v>
      </c>
      <c r="P158" s="225">
        <f t="shared" si="52"/>
        <v>3.6999999999999997</v>
      </c>
      <c r="Q158" s="225">
        <v>0.4</v>
      </c>
      <c r="R158" s="225">
        <v>3.3</v>
      </c>
      <c r="S158" s="225">
        <v>0</v>
      </c>
      <c r="T158" s="225">
        <v>0</v>
      </c>
      <c r="U158" s="225" t="s">
        <v>589</v>
      </c>
      <c r="V158" s="225">
        <v>0</v>
      </c>
      <c r="W158" s="225" t="s">
        <v>589</v>
      </c>
      <c r="X158" s="225">
        <v>0</v>
      </c>
      <c r="Y158" s="225" t="s">
        <v>589</v>
      </c>
      <c r="Z158" s="225">
        <v>0</v>
      </c>
      <c r="AA158" s="293">
        <v>0</v>
      </c>
      <c r="AB158" s="265">
        <v>0</v>
      </c>
      <c r="AC158" s="293">
        <v>0.4</v>
      </c>
      <c r="AD158" s="225">
        <v>0</v>
      </c>
      <c r="AE158" s="225">
        <v>3.3</v>
      </c>
      <c r="AF158" s="225">
        <v>0</v>
      </c>
      <c r="AG158" s="225">
        <v>0</v>
      </c>
      <c r="AH158" s="225">
        <v>0.4</v>
      </c>
      <c r="AI158" s="293">
        <v>0</v>
      </c>
      <c r="AJ158" s="225">
        <v>3.3</v>
      </c>
      <c r="AK158" s="293">
        <v>0</v>
      </c>
      <c r="AL158" s="293">
        <v>0</v>
      </c>
      <c r="AM158" s="225">
        <f>AC158+AE158+AG158+AI158+AK158</f>
        <v>3.6999999999999997</v>
      </c>
      <c r="AN158" s="225">
        <f t="shared" si="54"/>
        <v>3.6999999999999997</v>
      </c>
      <c r="AO158" s="225" t="s">
        <v>589</v>
      </c>
    </row>
    <row r="159" spans="1:41" s="168" customFormat="1" ht="47.25">
      <c r="A159" s="219" t="s">
        <v>565</v>
      </c>
      <c r="B159" s="223" t="s">
        <v>1001</v>
      </c>
      <c r="C159" s="225" t="s">
        <v>972</v>
      </c>
      <c r="D159" s="222" t="s">
        <v>762</v>
      </c>
      <c r="E159" s="222">
        <v>2021</v>
      </c>
      <c r="F159" s="260" t="s">
        <v>589</v>
      </c>
      <c r="G159" s="222" t="s">
        <v>589</v>
      </c>
      <c r="H159" s="222" t="s">
        <v>589</v>
      </c>
      <c r="I159" s="222" t="s">
        <v>589</v>
      </c>
      <c r="J159" s="225">
        <v>0</v>
      </c>
      <c r="K159" s="293">
        <f t="shared" si="40"/>
        <v>152</v>
      </c>
      <c r="L159" s="293">
        <v>14</v>
      </c>
      <c r="M159" s="293">
        <v>138</v>
      </c>
      <c r="N159" s="293">
        <v>0</v>
      </c>
      <c r="O159" s="293">
        <v>0</v>
      </c>
      <c r="P159" s="225">
        <f t="shared" ref="P159:P165" si="55">Q159+R159+S159+T159</f>
        <v>152</v>
      </c>
      <c r="Q159" s="225">
        <v>14</v>
      </c>
      <c r="R159" s="225">
        <v>138</v>
      </c>
      <c r="S159" s="225">
        <v>0</v>
      </c>
      <c r="T159" s="225">
        <v>0</v>
      </c>
      <c r="U159" s="225" t="s">
        <v>589</v>
      </c>
      <c r="V159" s="225">
        <v>0</v>
      </c>
      <c r="W159" s="225" t="s">
        <v>589</v>
      </c>
      <c r="X159" s="225">
        <v>0</v>
      </c>
      <c r="Y159" s="225" t="s">
        <v>589</v>
      </c>
      <c r="Z159" s="225">
        <v>0</v>
      </c>
      <c r="AA159" s="293">
        <v>0</v>
      </c>
      <c r="AB159" s="265">
        <v>0</v>
      </c>
      <c r="AC159" s="293">
        <v>14</v>
      </c>
      <c r="AD159" s="225">
        <v>0</v>
      </c>
      <c r="AE159" s="225">
        <v>91</v>
      </c>
      <c r="AF159" s="225">
        <v>0</v>
      </c>
      <c r="AG159" s="225">
        <v>47</v>
      </c>
      <c r="AH159" s="225">
        <v>0</v>
      </c>
      <c r="AI159" s="293">
        <v>0</v>
      </c>
      <c r="AJ159" s="225">
        <v>13</v>
      </c>
      <c r="AK159" s="293">
        <v>0</v>
      </c>
      <c r="AL159" s="293">
        <v>0</v>
      </c>
      <c r="AM159" s="225">
        <f t="shared" ref="AM159:AM165" si="56">AC159+AE159+AG159+AI159+AK159</f>
        <v>152</v>
      </c>
      <c r="AN159" s="225">
        <f t="shared" ref="AN159:AN165" si="57">AD159+AF159+AH159+AJ159+AL159</f>
        <v>13</v>
      </c>
      <c r="AO159" s="225" t="s">
        <v>589</v>
      </c>
    </row>
    <row r="160" spans="1:41" s="168" customFormat="1" ht="47.25">
      <c r="A160" s="219" t="s">
        <v>565</v>
      </c>
      <c r="B160" s="223" t="s">
        <v>1002</v>
      </c>
      <c r="C160" s="225" t="s">
        <v>973</v>
      </c>
      <c r="D160" s="222" t="s">
        <v>762</v>
      </c>
      <c r="E160" s="222">
        <v>2021</v>
      </c>
      <c r="F160" s="260" t="s">
        <v>589</v>
      </c>
      <c r="G160" s="222" t="s">
        <v>589</v>
      </c>
      <c r="H160" s="222" t="s">
        <v>589</v>
      </c>
      <c r="I160" s="222" t="s">
        <v>589</v>
      </c>
      <c r="J160" s="225">
        <v>0</v>
      </c>
      <c r="K160" s="293">
        <f t="shared" si="40"/>
        <v>183.1</v>
      </c>
      <c r="L160" s="293">
        <v>18.2</v>
      </c>
      <c r="M160" s="293">
        <v>164.9</v>
      </c>
      <c r="N160" s="293">
        <v>0</v>
      </c>
      <c r="O160" s="293">
        <v>0</v>
      </c>
      <c r="P160" s="225">
        <f t="shared" si="55"/>
        <v>183.1</v>
      </c>
      <c r="Q160" s="225">
        <v>18.2</v>
      </c>
      <c r="R160" s="225">
        <v>164.9</v>
      </c>
      <c r="S160" s="225">
        <v>0</v>
      </c>
      <c r="T160" s="225">
        <v>0</v>
      </c>
      <c r="U160" s="225" t="s">
        <v>589</v>
      </c>
      <c r="V160" s="225">
        <v>0</v>
      </c>
      <c r="W160" s="225" t="s">
        <v>589</v>
      </c>
      <c r="X160" s="225">
        <v>0</v>
      </c>
      <c r="Y160" s="225" t="s">
        <v>589</v>
      </c>
      <c r="Z160" s="225">
        <v>0</v>
      </c>
      <c r="AA160" s="293">
        <v>0</v>
      </c>
      <c r="AB160" s="265">
        <v>0</v>
      </c>
      <c r="AC160" s="293">
        <v>18.2</v>
      </c>
      <c r="AD160" s="225">
        <v>0</v>
      </c>
      <c r="AE160" s="225">
        <v>56.8</v>
      </c>
      <c r="AF160" s="225">
        <v>0</v>
      </c>
      <c r="AG160" s="225">
        <v>50</v>
      </c>
      <c r="AH160" s="225">
        <v>0</v>
      </c>
      <c r="AI160" s="293">
        <v>58.1</v>
      </c>
      <c r="AJ160" s="225">
        <v>0</v>
      </c>
      <c r="AK160" s="293">
        <v>0</v>
      </c>
      <c r="AL160" s="293">
        <v>0</v>
      </c>
      <c r="AM160" s="225">
        <f t="shared" si="56"/>
        <v>183.1</v>
      </c>
      <c r="AN160" s="225">
        <f t="shared" si="57"/>
        <v>0</v>
      </c>
      <c r="AO160" s="225" t="s">
        <v>589</v>
      </c>
    </row>
    <row r="161" spans="1:41" s="168" customFormat="1" ht="47.25">
      <c r="A161" s="219" t="s">
        <v>565</v>
      </c>
      <c r="B161" s="223" t="s">
        <v>1003</v>
      </c>
      <c r="C161" s="225" t="s">
        <v>974</v>
      </c>
      <c r="D161" s="222" t="s">
        <v>762</v>
      </c>
      <c r="E161" s="222">
        <v>2022</v>
      </c>
      <c r="F161" s="260" t="s">
        <v>589</v>
      </c>
      <c r="G161" s="222" t="s">
        <v>589</v>
      </c>
      <c r="H161" s="222" t="s">
        <v>589</v>
      </c>
      <c r="I161" s="222" t="s">
        <v>589</v>
      </c>
      <c r="J161" s="225">
        <v>0</v>
      </c>
      <c r="K161" s="293">
        <f t="shared" si="40"/>
        <v>154.80000000000001</v>
      </c>
      <c r="L161" s="293">
        <v>15.3</v>
      </c>
      <c r="M161" s="293">
        <v>139.5</v>
      </c>
      <c r="N161" s="293">
        <v>0</v>
      </c>
      <c r="O161" s="293">
        <v>0</v>
      </c>
      <c r="P161" s="225">
        <f t="shared" si="55"/>
        <v>154.80000000000001</v>
      </c>
      <c r="Q161" s="225">
        <v>15.3</v>
      </c>
      <c r="R161" s="225">
        <v>139.5</v>
      </c>
      <c r="S161" s="225">
        <v>0</v>
      </c>
      <c r="T161" s="225">
        <v>0</v>
      </c>
      <c r="U161" s="225" t="s">
        <v>589</v>
      </c>
      <c r="V161" s="225">
        <v>0</v>
      </c>
      <c r="W161" s="225" t="s">
        <v>589</v>
      </c>
      <c r="X161" s="225">
        <v>0</v>
      </c>
      <c r="Y161" s="225" t="s">
        <v>589</v>
      </c>
      <c r="Z161" s="225">
        <v>0</v>
      </c>
      <c r="AA161" s="293">
        <v>0</v>
      </c>
      <c r="AB161" s="265">
        <v>0</v>
      </c>
      <c r="AC161" s="293">
        <v>0</v>
      </c>
      <c r="AD161" s="225">
        <v>0</v>
      </c>
      <c r="AE161" s="225">
        <v>15.3</v>
      </c>
      <c r="AF161" s="225">
        <v>0</v>
      </c>
      <c r="AG161" s="225">
        <v>67.2</v>
      </c>
      <c r="AH161" s="225">
        <v>0</v>
      </c>
      <c r="AI161" s="293">
        <v>72.3</v>
      </c>
      <c r="AJ161" s="225">
        <v>0</v>
      </c>
      <c r="AK161" s="293">
        <v>0</v>
      </c>
      <c r="AL161" s="293">
        <v>0</v>
      </c>
      <c r="AM161" s="225">
        <f t="shared" si="56"/>
        <v>154.80000000000001</v>
      </c>
      <c r="AN161" s="225">
        <f t="shared" si="57"/>
        <v>0</v>
      </c>
      <c r="AO161" s="225" t="s">
        <v>589</v>
      </c>
    </row>
    <row r="162" spans="1:41" s="168" customFormat="1" ht="63">
      <c r="A162" s="219" t="s">
        <v>565</v>
      </c>
      <c r="B162" s="223" t="s">
        <v>1004</v>
      </c>
      <c r="C162" s="225" t="s">
        <v>975</v>
      </c>
      <c r="D162" s="222" t="s">
        <v>762</v>
      </c>
      <c r="E162" s="222">
        <v>2021</v>
      </c>
      <c r="F162" s="260" t="s">
        <v>589</v>
      </c>
      <c r="G162" s="222" t="s">
        <v>589</v>
      </c>
      <c r="H162" s="222" t="s">
        <v>589</v>
      </c>
      <c r="I162" s="222" t="s">
        <v>589</v>
      </c>
      <c r="J162" s="225">
        <v>0</v>
      </c>
      <c r="K162" s="293">
        <f t="shared" si="40"/>
        <v>8.1</v>
      </c>
      <c r="L162" s="293">
        <v>1.2</v>
      </c>
      <c r="M162" s="293">
        <v>6.9</v>
      </c>
      <c r="N162" s="293">
        <v>0</v>
      </c>
      <c r="O162" s="293">
        <v>0</v>
      </c>
      <c r="P162" s="225">
        <f t="shared" si="55"/>
        <v>8.1</v>
      </c>
      <c r="Q162" s="225">
        <v>1.2</v>
      </c>
      <c r="R162" s="225">
        <v>6.9</v>
      </c>
      <c r="S162" s="225">
        <v>0</v>
      </c>
      <c r="T162" s="225">
        <v>0</v>
      </c>
      <c r="U162" s="225" t="s">
        <v>589</v>
      </c>
      <c r="V162" s="225">
        <v>0</v>
      </c>
      <c r="W162" s="225" t="s">
        <v>589</v>
      </c>
      <c r="X162" s="225">
        <v>0</v>
      </c>
      <c r="Y162" s="225" t="s">
        <v>589</v>
      </c>
      <c r="Z162" s="225">
        <v>0</v>
      </c>
      <c r="AA162" s="293">
        <v>0</v>
      </c>
      <c r="AB162" s="265">
        <v>0</v>
      </c>
      <c r="AC162" s="293">
        <v>1.2</v>
      </c>
      <c r="AD162" s="225">
        <v>0</v>
      </c>
      <c r="AE162" s="225">
        <v>6.9</v>
      </c>
      <c r="AF162" s="225">
        <v>0</v>
      </c>
      <c r="AG162" s="225">
        <v>0</v>
      </c>
      <c r="AH162" s="225">
        <v>1.2</v>
      </c>
      <c r="AI162" s="293">
        <v>0</v>
      </c>
      <c r="AJ162" s="225">
        <v>6.9</v>
      </c>
      <c r="AK162" s="293">
        <v>0</v>
      </c>
      <c r="AL162" s="293">
        <v>0</v>
      </c>
      <c r="AM162" s="225">
        <f t="shared" si="56"/>
        <v>8.1</v>
      </c>
      <c r="AN162" s="225">
        <f t="shared" si="57"/>
        <v>8.1</v>
      </c>
      <c r="AO162" s="225" t="s">
        <v>589</v>
      </c>
    </row>
    <row r="163" spans="1:41" s="168" customFormat="1" ht="47.25">
      <c r="A163" s="219" t="s">
        <v>565</v>
      </c>
      <c r="B163" s="223" t="s">
        <v>1005</v>
      </c>
      <c r="C163" s="225" t="s">
        <v>976</v>
      </c>
      <c r="D163" s="222" t="s">
        <v>762</v>
      </c>
      <c r="E163" s="222">
        <v>2023</v>
      </c>
      <c r="F163" s="260" t="s">
        <v>589</v>
      </c>
      <c r="G163" s="222" t="s">
        <v>589</v>
      </c>
      <c r="H163" s="222" t="s">
        <v>589</v>
      </c>
      <c r="I163" s="222" t="s">
        <v>589</v>
      </c>
      <c r="J163" s="225">
        <v>0</v>
      </c>
      <c r="K163" s="293">
        <f t="shared" si="40"/>
        <v>66.7</v>
      </c>
      <c r="L163" s="293">
        <v>6.1</v>
      </c>
      <c r="M163" s="293">
        <v>60.6</v>
      </c>
      <c r="N163" s="293">
        <v>0</v>
      </c>
      <c r="O163" s="293">
        <v>0</v>
      </c>
      <c r="P163" s="225">
        <f t="shared" si="55"/>
        <v>66.7</v>
      </c>
      <c r="Q163" s="225">
        <v>6.1</v>
      </c>
      <c r="R163" s="225">
        <v>60.6</v>
      </c>
      <c r="S163" s="225">
        <v>0</v>
      </c>
      <c r="T163" s="225">
        <v>0</v>
      </c>
      <c r="U163" s="225" t="s">
        <v>589</v>
      </c>
      <c r="V163" s="225">
        <v>0</v>
      </c>
      <c r="W163" s="225" t="s">
        <v>589</v>
      </c>
      <c r="X163" s="225">
        <v>0</v>
      </c>
      <c r="Y163" s="225" t="s">
        <v>589</v>
      </c>
      <c r="Z163" s="225">
        <v>0</v>
      </c>
      <c r="AA163" s="293">
        <v>0</v>
      </c>
      <c r="AB163" s="265">
        <v>0</v>
      </c>
      <c r="AC163" s="293">
        <v>0</v>
      </c>
      <c r="AD163" s="225">
        <v>0</v>
      </c>
      <c r="AE163" s="225">
        <v>0</v>
      </c>
      <c r="AF163" s="225">
        <v>0</v>
      </c>
      <c r="AG163" s="225">
        <v>6.1</v>
      </c>
      <c r="AH163" s="225">
        <v>0</v>
      </c>
      <c r="AI163" s="293">
        <v>60.6</v>
      </c>
      <c r="AJ163" s="225">
        <v>0</v>
      </c>
      <c r="AK163" s="293">
        <v>0</v>
      </c>
      <c r="AL163" s="293">
        <v>0</v>
      </c>
      <c r="AM163" s="225">
        <f t="shared" si="56"/>
        <v>66.7</v>
      </c>
      <c r="AN163" s="225">
        <f t="shared" si="57"/>
        <v>0</v>
      </c>
      <c r="AO163" s="225" t="s">
        <v>589</v>
      </c>
    </row>
    <row r="164" spans="1:41" s="168" customFormat="1" ht="63">
      <c r="A164" s="219" t="s">
        <v>565</v>
      </c>
      <c r="B164" s="223" t="s">
        <v>1006</v>
      </c>
      <c r="C164" s="225" t="s">
        <v>977</v>
      </c>
      <c r="D164" s="222" t="s">
        <v>762</v>
      </c>
      <c r="E164" s="222">
        <v>2022</v>
      </c>
      <c r="F164" s="260" t="s">
        <v>589</v>
      </c>
      <c r="G164" s="222" t="s">
        <v>589</v>
      </c>
      <c r="H164" s="222" t="s">
        <v>589</v>
      </c>
      <c r="I164" s="222" t="s">
        <v>589</v>
      </c>
      <c r="J164" s="225">
        <v>0</v>
      </c>
      <c r="K164" s="293">
        <f t="shared" si="40"/>
        <v>47.64</v>
      </c>
      <c r="L164" s="293">
        <v>4.4000000000000004</v>
      </c>
      <c r="M164" s="293">
        <v>43.24</v>
      </c>
      <c r="N164" s="293">
        <v>0</v>
      </c>
      <c r="O164" s="293">
        <v>0</v>
      </c>
      <c r="P164" s="225">
        <f t="shared" si="55"/>
        <v>47.64</v>
      </c>
      <c r="Q164" s="225">
        <v>4.4000000000000004</v>
      </c>
      <c r="R164" s="225">
        <v>43.24</v>
      </c>
      <c r="S164" s="225">
        <v>0</v>
      </c>
      <c r="T164" s="225">
        <v>0</v>
      </c>
      <c r="U164" s="225" t="s">
        <v>589</v>
      </c>
      <c r="V164" s="225">
        <v>0</v>
      </c>
      <c r="W164" s="225" t="s">
        <v>589</v>
      </c>
      <c r="X164" s="225">
        <v>0</v>
      </c>
      <c r="Y164" s="225" t="s">
        <v>589</v>
      </c>
      <c r="Z164" s="225">
        <v>0</v>
      </c>
      <c r="AA164" s="293">
        <v>0</v>
      </c>
      <c r="AB164" s="265">
        <v>0</v>
      </c>
      <c r="AC164" s="293">
        <v>0</v>
      </c>
      <c r="AD164" s="225">
        <v>0</v>
      </c>
      <c r="AE164" s="225">
        <v>4.4000000000000004</v>
      </c>
      <c r="AF164" s="225">
        <v>0</v>
      </c>
      <c r="AG164" s="225">
        <v>43.24</v>
      </c>
      <c r="AH164" s="225">
        <v>0</v>
      </c>
      <c r="AI164" s="293">
        <v>0</v>
      </c>
      <c r="AJ164" s="225">
        <v>4.4000000000000004</v>
      </c>
      <c r="AK164" s="293">
        <v>0</v>
      </c>
      <c r="AL164" s="293">
        <v>0</v>
      </c>
      <c r="AM164" s="225">
        <f t="shared" si="56"/>
        <v>47.64</v>
      </c>
      <c r="AN164" s="225">
        <f t="shared" si="57"/>
        <v>4.4000000000000004</v>
      </c>
      <c r="AO164" s="225" t="s">
        <v>589</v>
      </c>
    </row>
    <row r="165" spans="1:41" s="168" customFormat="1" ht="63">
      <c r="A165" s="219" t="s">
        <v>565</v>
      </c>
      <c r="B165" s="223" t="s">
        <v>1007</v>
      </c>
      <c r="C165" s="225" t="s">
        <v>978</v>
      </c>
      <c r="D165" s="222" t="s">
        <v>762</v>
      </c>
      <c r="E165" s="222">
        <v>2022</v>
      </c>
      <c r="F165" s="260" t="s">
        <v>589</v>
      </c>
      <c r="G165" s="222" t="s">
        <v>589</v>
      </c>
      <c r="H165" s="222" t="s">
        <v>589</v>
      </c>
      <c r="I165" s="222" t="s">
        <v>589</v>
      </c>
      <c r="J165" s="225">
        <v>0</v>
      </c>
      <c r="K165" s="293">
        <f t="shared" si="40"/>
        <v>183.5</v>
      </c>
      <c r="L165" s="293">
        <v>16.899999999999999</v>
      </c>
      <c r="M165" s="293">
        <v>166.6</v>
      </c>
      <c r="N165" s="293">
        <v>0</v>
      </c>
      <c r="O165" s="293">
        <v>0</v>
      </c>
      <c r="P165" s="225">
        <f t="shared" si="55"/>
        <v>183.5</v>
      </c>
      <c r="Q165" s="225">
        <v>16.899999999999999</v>
      </c>
      <c r="R165" s="225">
        <v>166.6</v>
      </c>
      <c r="S165" s="225">
        <v>0</v>
      </c>
      <c r="T165" s="225">
        <v>0</v>
      </c>
      <c r="U165" s="225" t="s">
        <v>589</v>
      </c>
      <c r="V165" s="225">
        <v>0</v>
      </c>
      <c r="W165" s="225" t="s">
        <v>589</v>
      </c>
      <c r="X165" s="225">
        <v>0</v>
      </c>
      <c r="Y165" s="225" t="s">
        <v>589</v>
      </c>
      <c r="Z165" s="225">
        <v>0</v>
      </c>
      <c r="AA165" s="293">
        <v>0</v>
      </c>
      <c r="AB165" s="265">
        <v>0</v>
      </c>
      <c r="AC165" s="293">
        <v>0</v>
      </c>
      <c r="AD165" s="225">
        <v>0</v>
      </c>
      <c r="AE165" s="225">
        <v>16.899999999999999</v>
      </c>
      <c r="AF165" s="225">
        <v>0</v>
      </c>
      <c r="AG165" s="225">
        <v>83.3</v>
      </c>
      <c r="AH165" s="225">
        <v>0</v>
      </c>
      <c r="AI165" s="293">
        <v>83.3</v>
      </c>
      <c r="AJ165" s="225">
        <v>16.899999999999999</v>
      </c>
      <c r="AK165" s="293">
        <v>0</v>
      </c>
      <c r="AL165" s="293">
        <v>0</v>
      </c>
      <c r="AM165" s="225">
        <f t="shared" si="56"/>
        <v>183.5</v>
      </c>
      <c r="AN165" s="225">
        <f t="shared" si="57"/>
        <v>16.899999999999999</v>
      </c>
      <c r="AO165" s="225" t="s">
        <v>589</v>
      </c>
    </row>
    <row r="166" spans="1:41" s="281" customFormat="1" ht="64.5" customHeight="1">
      <c r="A166" s="288" t="s">
        <v>565</v>
      </c>
      <c r="B166" s="291" t="s">
        <v>1037</v>
      </c>
      <c r="C166" s="293" t="s">
        <v>1036</v>
      </c>
      <c r="D166" s="260" t="s">
        <v>762</v>
      </c>
      <c r="E166" s="260">
        <v>2019</v>
      </c>
      <c r="F166" s="260" t="s">
        <v>589</v>
      </c>
      <c r="G166" s="260" t="s">
        <v>589</v>
      </c>
      <c r="H166" s="260" t="s">
        <v>589</v>
      </c>
      <c r="I166" s="260" t="s">
        <v>589</v>
      </c>
      <c r="J166" s="293">
        <v>0</v>
      </c>
      <c r="K166" s="293">
        <f t="shared" ref="K166:K168" si="58">L166+M166+N166+O166</f>
        <v>54.831999999999994</v>
      </c>
      <c r="L166" s="293">
        <v>4.9160000000000004</v>
      </c>
      <c r="M166" s="293">
        <v>49.915999999999997</v>
      </c>
      <c r="N166" s="293">
        <v>0</v>
      </c>
      <c r="O166" s="293">
        <v>0</v>
      </c>
      <c r="P166" s="293">
        <f t="shared" ref="P166:P168" si="59">Q166+R166+S166+T166</f>
        <v>54.831999999999994</v>
      </c>
      <c r="Q166" s="293">
        <v>4.9160000000000004</v>
      </c>
      <c r="R166" s="293">
        <v>49.915999999999997</v>
      </c>
      <c r="S166" s="293">
        <v>0</v>
      </c>
      <c r="T166" s="293">
        <v>0</v>
      </c>
      <c r="U166" s="293" t="s">
        <v>589</v>
      </c>
      <c r="V166" s="293">
        <v>0</v>
      </c>
      <c r="W166" s="293" t="s">
        <v>589</v>
      </c>
      <c r="X166" s="293">
        <v>0</v>
      </c>
      <c r="Y166" s="293" t="s">
        <v>589</v>
      </c>
      <c r="Z166" s="293">
        <v>0</v>
      </c>
      <c r="AA166" s="293">
        <v>17.622</v>
      </c>
      <c r="AB166" s="293">
        <v>0</v>
      </c>
      <c r="AC166" s="293">
        <v>0</v>
      </c>
      <c r="AD166" s="293">
        <v>0</v>
      </c>
      <c r="AE166" s="293">
        <v>0</v>
      </c>
      <c r="AF166" s="293">
        <v>41</v>
      </c>
      <c r="AG166" s="293">
        <v>0</v>
      </c>
      <c r="AH166" s="293">
        <v>89.84</v>
      </c>
      <c r="AI166" s="293">
        <v>0</v>
      </c>
      <c r="AJ166" s="293">
        <v>58.594000000000001</v>
      </c>
      <c r="AK166" s="293">
        <v>0</v>
      </c>
      <c r="AL166" s="293">
        <v>0</v>
      </c>
      <c r="AM166" s="293">
        <f t="shared" ref="AM166" si="60">AC166+AE166+AG166+AI166+AK166</f>
        <v>0</v>
      </c>
      <c r="AN166" s="293">
        <f t="shared" ref="AN166" si="61">AD166+AF166+AH166+AJ166+AL166</f>
        <v>189.434</v>
      </c>
      <c r="AO166" s="293" t="s">
        <v>589</v>
      </c>
    </row>
    <row r="167" spans="1:41" s="281" customFormat="1" ht="31.5">
      <c r="A167" s="288" t="s">
        <v>565</v>
      </c>
      <c r="B167" s="291" t="s">
        <v>1121</v>
      </c>
      <c r="C167" s="293" t="s">
        <v>1123</v>
      </c>
      <c r="D167" s="260" t="s">
        <v>762</v>
      </c>
      <c r="E167" s="260">
        <v>2020</v>
      </c>
      <c r="F167" s="260" t="s">
        <v>589</v>
      </c>
      <c r="G167" s="260" t="s">
        <v>589</v>
      </c>
      <c r="H167" s="260" t="s">
        <v>589</v>
      </c>
      <c r="I167" s="260" t="s">
        <v>589</v>
      </c>
      <c r="J167" s="293">
        <v>0</v>
      </c>
      <c r="K167" s="293">
        <f t="shared" si="58"/>
        <v>0</v>
      </c>
      <c r="L167" s="293">
        <v>0</v>
      </c>
      <c r="M167" s="293">
        <v>0</v>
      </c>
      <c r="N167" s="293">
        <v>0</v>
      </c>
      <c r="O167" s="293">
        <v>0</v>
      </c>
      <c r="P167" s="293">
        <f t="shared" si="59"/>
        <v>157</v>
      </c>
      <c r="Q167" s="293">
        <v>14</v>
      </c>
      <c r="R167" s="293">
        <v>143</v>
      </c>
      <c r="S167" s="293">
        <v>0</v>
      </c>
      <c r="T167" s="293">
        <v>0</v>
      </c>
      <c r="U167" s="293" t="s">
        <v>589</v>
      </c>
      <c r="V167" s="293">
        <v>0</v>
      </c>
      <c r="W167" s="293" t="s">
        <v>589</v>
      </c>
      <c r="X167" s="293">
        <v>0</v>
      </c>
      <c r="Y167" s="293" t="s">
        <v>589</v>
      </c>
      <c r="Z167" s="293">
        <v>0</v>
      </c>
      <c r="AA167" s="293">
        <v>0</v>
      </c>
      <c r="AB167" s="293">
        <v>0</v>
      </c>
      <c r="AC167" s="293">
        <v>0</v>
      </c>
      <c r="AD167" s="293">
        <v>0</v>
      </c>
      <c r="AE167" s="293">
        <v>0</v>
      </c>
      <c r="AF167" s="293">
        <v>153</v>
      </c>
      <c r="AG167" s="293">
        <v>0</v>
      </c>
      <c r="AH167" s="293">
        <v>0</v>
      </c>
      <c r="AI167" s="293">
        <v>0</v>
      </c>
      <c r="AJ167" s="293">
        <v>0</v>
      </c>
      <c r="AK167" s="293">
        <v>0</v>
      </c>
      <c r="AL167" s="293">
        <v>0</v>
      </c>
      <c r="AM167" s="293">
        <f t="shared" ref="AM167:AM168" si="62">AC167+AE167+AG167+AI167+AK167</f>
        <v>0</v>
      </c>
      <c r="AN167" s="293">
        <f t="shared" ref="AN167:AN168" si="63">AD167+AF167+AH167+AJ167+AL167</f>
        <v>153</v>
      </c>
      <c r="AO167" s="293"/>
    </row>
    <row r="168" spans="1:41" s="168" customFormat="1" ht="64.5" customHeight="1">
      <c r="A168" s="288" t="s">
        <v>565</v>
      </c>
      <c r="B168" s="261" t="s">
        <v>1122</v>
      </c>
      <c r="C168" s="293" t="s">
        <v>1124</v>
      </c>
      <c r="D168" s="260" t="s">
        <v>762</v>
      </c>
      <c r="E168" s="260">
        <v>2020</v>
      </c>
      <c r="F168" s="260" t="s">
        <v>589</v>
      </c>
      <c r="G168" s="260" t="s">
        <v>589</v>
      </c>
      <c r="H168" s="260" t="s">
        <v>589</v>
      </c>
      <c r="I168" s="260" t="s">
        <v>589</v>
      </c>
      <c r="J168" s="293">
        <v>1</v>
      </c>
      <c r="K168" s="293">
        <f t="shared" si="58"/>
        <v>0</v>
      </c>
      <c r="L168" s="293">
        <v>0</v>
      </c>
      <c r="M168" s="293">
        <v>0</v>
      </c>
      <c r="N168" s="293">
        <v>0</v>
      </c>
      <c r="O168" s="293">
        <v>0</v>
      </c>
      <c r="P168" s="293">
        <f t="shared" si="59"/>
        <v>590</v>
      </c>
      <c r="Q168" s="265">
        <v>54</v>
      </c>
      <c r="R168" s="265">
        <v>536</v>
      </c>
      <c r="S168" s="225">
        <v>0</v>
      </c>
      <c r="T168" s="225">
        <v>0</v>
      </c>
      <c r="U168" s="293" t="s">
        <v>589</v>
      </c>
      <c r="V168" s="293">
        <v>0</v>
      </c>
      <c r="W168" s="293" t="s">
        <v>589</v>
      </c>
      <c r="X168" s="293">
        <v>0</v>
      </c>
      <c r="Y168" s="293" t="s">
        <v>589</v>
      </c>
      <c r="Z168" s="293">
        <v>0</v>
      </c>
      <c r="AA168" s="293">
        <v>0</v>
      </c>
      <c r="AB168" s="265">
        <v>0</v>
      </c>
      <c r="AC168" s="293">
        <v>0</v>
      </c>
      <c r="AD168" s="293">
        <v>0</v>
      </c>
      <c r="AE168" s="225">
        <v>0</v>
      </c>
      <c r="AF168" s="225">
        <v>536</v>
      </c>
      <c r="AG168" s="293">
        <v>0</v>
      </c>
      <c r="AH168" s="225">
        <v>0</v>
      </c>
      <c r="AI168" s="293">
        <v>0</v>
      </c>
      <c r="AJ168" s="293">
        <v>0</v>
      </c>
      <c r="AK168" s="293">
        <v>0</v>
      </c>
      <c r="AL168" s="293">
        <v>0</v>
      </c>
      <c r="AM168" s="293">
        <f t="shared" si="62"/>
        <v>0</v>
      </c>
      <c r="AN168" s="293">
        <f t="shared" si="63"/>
        <v>536</v>
      </c>
      <c r="AO168" s="265" t="s">
        <v>589</v>
      </c>
    </row>
    <row r="169" spans="1:41" ht="47.25">
      <c r="A169" s="67" t="s">
        <v>520</v>
      </c>
      <c r="B169" s="113" t="s">
        <v>672</v>
      </c>
      <c r="C169" s="90" t="s">
        <v>700</v>
      </c>
      <c r="D169" s="90" t="s">
        <v>589</v>
      </c>
      <c r="E169" s="90" t="s">
        <v>589</v>
      </c>
      <c r="F169" s="90" t="s">
        <v>589</v>
      </c>
      <c r="G169" s="90" t="s">
        <v>589</v>
      </c>
      <c r="H169" s="90" t="s">
        <v>589</v>
      </c>
      <c r="I169" s="90" t="s">
        <v>589</v>
      </c>
      <c r="J169" s="90" t="s">
        <v>589</v>
      </c>
      <c r="K169" s="90" t="s">
        <v>589</v>
      </c>
      <c r="L169" s="90" t="s">
        <v>589</v>
      </c>
      <c r="M169" s="90" t="s">
        <v>589</v>
      </c>
      <c r="N169" s="90" t="s">
        <v>589</v>
      </c>
      <c r="O169" s="90" t="s">
        <v>589</v>
      </c>
      <c r="P169" s="90" t="s">
        <v>589</v>
      </c>
      <c r="Q169" s="90" t="s">
        <v>589</v>
      </c>
      <c r="R169" s="90" t="s">
        <v>589</v>
      </c>
      <c r="S169" s="90" t="s">
        <v>589</v>
      </c>
      <c r="T169" s="90" t="s">
        <v>589</v>
      </c>
      <c r="U169" s="90" t="s">
        <v>589</v>
      </c>
      <c r="V169" s="90" t="s">
        <v>589</v>
      </c>
      <c r="W169" s="90" t="s">
        <v>589</v>
      </c>
      <c r="X169" s="90" t="s">
        <v>589</v>
      </c>
      <c r="Y169" s="90" t="s">
        <v>589</v>
      </c>
      <c r="Z169" s="90" t="s">
        <v>589</v>
      </c>
      <c r="AA169" s="90" t="s">
        <v>589</v>
      </c>
      <c r="AB169" s="90" t="s">
        <v>589</v>
      </c>
      <c r="AC169" s="90" t="s">
        <v>589</v>
      </c>
      <c r="AD169" s="90" t="s">
        <v>589</v>
      </c>
      <c r="AE169" s="90" t="s">
        <v>589</v>
      </c>
      <c r="AF169" s="90" t="s">
        <v>589</v>
      </c>
      <c r="AG169" s="90"/>
      <c r="AH169" s="90"/>
      <c r="AI169" s="90"/>
      <c r="AJ169" s="90"/>
      <c r="AK169" s="90" t="s">
        <v>589</v>
      </c>
      <c r="AL169" s="90" t="s">
        <v>589</v>
      </c>
      <c r="AM169" s="90" t="s">
        <v>589</v>
      </c>
      <c r="AN169" s="90" t="s">
        <v>589</v>
      </c>
      <c r="AO169" s="90" t="s">
        <v>589</v>
      </c>
    </row>
    <row r="170" spans="1:41" ht="47.25">
      <c r="A170" s="67" t="s">
        <v>568</v>
      </c>
      <c r="B170" s="113" t="s">
        <v>673</v>
      </c>
      <c r="C170" s="90" t="s">
        <v>700</v>
      </c>
      <c r="D170" s="90" t="s">
        <v>589</v>
      </c>
      <c r="E170" s="90" t="s">
        <v>589</v>
      </c>
      <c r="F170" s="90" t="s">
        <v>589</v>
      </c>
      <c r="G170" s="90" t="s">
        <v>589</v>
      </c>
      <c r="H170" s="90" t="s">
        <v>589</v>
      </c>
      <c r="I170" s="90" t="s">
        <v>589</v>
      </c>
      <c r="J170" s="90" t="s">
        <v>589</v>
      </c>
      <c r="K170" s="90" t="s">
        <v>589</v>
      </c>
      <c r="L170" s="90" t="s">
        <v>589</v>
      </c>
      <c r="M170" s="90" t="s">
        <v>589</v>
      </c>
      <c r="N170" s="90" t="s">
        <v>589</v>
      </c>
      <c r="O170" s="90" t="s">
        <v>589</v>
      </c>
      <c r="P170" s="90" t="s">
        <v>589</v>
      </c>
      <c r="Q170" s="90" t="s">
        <v>589</v>
      </c>
      <c r="R170" s="90" t="s">
        <v>589</v>
      </c>
      <c r="S170" s="90" t="s">
        <v>589</v>
      </c>
      <c r="T170" s="90" t="s">
        <v>589</v>
      </c>
      <c r="U170" s="90" t="s">
        <v>589</v>
      </c>
      <c r="V170" s="90" t="s">
        <v>589</v>
      </c>
      <c r="W170" s="90" t="s">
        <v>589</v>
      </c>
      <c r="X170" s="90" t="s">
        <v>589</v>
      </c>
      <c r="Y170" s="90" t="s">
        <v>589</v>
      </c>
      <c r="Z170" s="90" t="s">
        <v>589</v>
      </c>
      <c r="AA170" s="90" t="s">
        <v>589</v>
      </c>
      <c r="AB170" s="90" t="s">
        <v>589</v>
      </c>
      <c r="AC170" s="90" t="s">
        <v>589</v>
      </c>
      <c r="AD170" s="90" t="s">
        <v>589</v>
      </c>
      <c r="AE170" s="90" t="s">
        <v>589</v>
      </c>
      <c r="AF170" s="90" t="s">
        <v>589</v>
      </c>
      <c r="AG170" s="90"/>
      <c r="AH170" s="90"/>
      <c r="AI170" s="90"/>
      <c r="AJ170" s="90"/>
      <c r="AK170" s="90" t="s">
        <v>589</v>
      </c>
      <c r="AL170" s="90" t="s">
        <v>589</v>
      </c>
      <c r="AM170" s="90" t="s">
        <v>589</v>
      </c>
      <c r="AN170" s="90" t="s">
        <v>589</v>
      </c>
      <c r="AO170" s="90" t="s">
        <v>589</v>
      </c>
    </row>
    <row r="171" spans="1:41" ht="47.25">
      <c r="A171" s="67" t="s">
        <v>569</v>
      </c>
      <c r="B171" s="113" t="s">
        <v>674</v>
      </c>
      <c r="C171" s="90" t="s">
        <v>700</v>
      </c>
      <c r="D171" s="90" t="s">
        <v>589</v>
      </c>
      <c r="E171" s="90" t="s">
        <v>589</v>
      </c>
      <c r="F171" s="90" t="s">
        <v>589</v>
      </c>
      <c r="G171" s="90" t="s">
        <v>589</v>
      </c>
      <c r="H171" s="90" t="s">
        <v>589</v>
      </c>
      <c r="I171" s="90" t="s">
        <v>589</v>
      </c>
      <c r="J171" s="90" t="s">
        <v>589</v>
      </c>
      <c r="K171" s="90" t="s">
        <v>589</v>
      </c>
      <c r="L171" s="90" t="s">
        <v>589</v>
      </c>
      <c r="M171" s="90" t="s">
        <v>589</v>
      </c>
      <c r="N171" s="90" t="s">
        <v>589</v>
      </c>
      <c r="O171" s="90" t="s">
        <v>589</v>
      </c>
      <c r="P171" s="90" t="s">
        <v>589</v>
      </c>
      <c r="Q171" s="90" t="s">
        <v>589</v>
      </c>
      <c r="R171" s="90" t="s">
        <v>589</v>
      </c>
      <c r="S171" s="90" t="s">
        <v>589</v>
      </c>
      <c r="T171" s="90" t="s">
        <v>589</v>
      </c>
      <c r="U171" s="90" t="s">
        <v>589</v>
      </c>
      <c r="V171" s="90" t="s">
        <v>589</v>
      </c>
      <c r="W171" s="90" t="s">
        <v>589</v>
      </c>
      <c r="X171" s="90" t="s">
        <v>589</v>
      </c>
      <c r="Y171" s="90" t="s">
        <v>589</v>
      </c>
      <c r="Z171" s="90" t="s">
        <v>589</v>
      </c>
      <c r="AA171" s="90" t="s">
        <v>589</v>
      </c>
      <c r="AB171" s="90" t="s">
        <v>589</v>
      </c>
      <c r="AC171" s="90" t="s">
        <v>589</v>
      </c>
      <c r="AD171" s="90" t="s">
        <v>589</v>
      </c>
      <c r="AE171" s="90" t="s">
        <v>589</v>
      </c>
      <c r="AF171" s="90" t="s">
        <v>589</v>
      </c>
      <c r="AG171" s="90"/>
      <c r="AH171" s="90"/>
      <c r="AI171" s="90"/>
      <c r="AJ171" s="90"/>
      <c r="AK171" s="90" t="s">
        <v>589</v>
      </c>
      <c r="AL171" s="90" t="s">
        <v>589</v>
      </c>
      <c r="AM171" s="90" t="s">
        <v>589</v>
      </c>
      <c r="AN171" s="90" t="s">
        <v>589</v>
      </c>
      <c r="AO171" s="90" t="s">
        <v>589</v>
      </c>
    </row>
    <row r="172" spans="1:41" ht="31.5">
      <c r="A172" s="67" t="s">
        <v>570</v>
      </c>
      <c r="B172" s="113" t="s">
        <v>675</v>
      </c>
      <c r="C172" s="90" t="s">
        <v>700</v>
      </c>
      <c r="D172" s="90" t="s">
        <v>589</v>
      </c>
      <c r="E172" s="90" t="s">
        <v>589</v>
      </c>
      <c r="F172" s="90" t="s">
        <v>589</v>
      </c>
      <c r="G172" s="90" t="s">
        <v>589</v>
      </c>
      <c r="H172" s="90" t="s">
        <v>589</v>
      </c>
      <c r="I172" s="90" t="s">
        <v>589</v>
      </c>
      <c r="J172" s="90" t="s">
        <v>589</v>
      </c>
      <c r="K172" s="90" t="s">
        <v>589</v>
      </c>
      <c r="L172" s="90" t="s">
        <v>589</v>
      </c>
      <c r="M172" s="90" t="s">
        <v>589</v>
      </c>
      <c r="N172" s="90" t="s">
        <v>589</v>
      </c>
      <c r="O172" s="90" t="s">
        <v>589</v>
      </c>
      <c r="P172" s="90" t="s">
        <v>589</v>
      </c>
      <c r="Q172" s="90" t="s">
        <v>589</v>
      </c>
      <c r="R172" s="90" t="s">
        <v>589</v>
      </c>
      <c r="S172" s="90" t="s">
        <v>589</v>
      </c>
      <c r="T172" s="90" t="s">
        <v>589</v>
      </c>
      <c r="U172" s="90" t="s">
        <v>589</v>
      </c>
      <c r="V172" s="90" t="s">
        <v>589</v>
      </c>
      <c r="W172" s="90" t="s">
        <v>589</v>
      </c>
      <c r="X172" s="90" t="s">
        <v>589</v>
      </c>
      <c r="Y172" s="90" t="s">
        <v>589</v>
      </c>
      <c r="Z172" s="90" t="s">
        <v>589</v>
      </c>
      <c r="AA172" s="90" t="s">
        <v>589</v>
      </c>
      <c r="AB172" s="90" t="s">
        <v>589</v>
      </c>
      <c r="AC172" s="90" t="s">
        <v>589</v>
      </c>
      <c r="AD172" s="90" t="s">
        <v>589</v>
      </c>
      <c r="AE172" s="90" t="s">
        <v>589</v>
      </c>
      <c r="AF172" s="90" t="s">
        <v>589</v>
      </c>
      <c r="AG172" s="90"/>
      <c r="AH172" s="90"/>
      <c r="AI172" s="90"/>
      <c r="AJ172" s="90"/>
      <c r="AK172" s="90" t="s">
        <v>589</v>
      </c>
      <c r="AL172" s="90" t="s">
        <v>589</v>
      </c>
      <c r="AM172" s="90" t="s">
        <v>589</v>
      </c>
      <c r="AN172" s="90" t="s">
        <v>589</v>
      </c>
      <c r="AO172" s="90" t="s">
        <v>589</v>
      </c>
    </row>
    <row r="173" spans="1:41" ht="47.25">
      <c r="A173" s="67" t="s">
        <v>571</v>
      </c>
      <c r="B173" s="113" t="s">
        <v>676</v>
      </c>
      <c r="C173" s="90" t="s">
        <v>700</v>
      </c>
      <c r="D173" s="90" t="s">
        <v>589</v>
      </c>
      <c r="E173" s="90" t="s">
        <v>589</v>
      </c>
      <c r="F173" s="90" t="s">
        <v>589</v>
      </c>
      <c r="G173" s="90" t="s">
        <v>589</v>
      </c>
      <c r="H173" s="90" t="s">
        <v>589</v>
      </c>
      <c r="I173" s="90" t="s">
        <v>589</v>
      </c>
      <c r="J173" s="90" t="s">
        <v>589</v>
      </c>
      <c r="K173" s="90" t="s">
        <v>589</v>
      </c>
      <c r="L173" s="90" t="s">
        <v>589</v>
      </c>
      <c r="M173" s="90" t="s">
        <v>589</v>
      </c>
      <c r="N173" s="90" t="s">
        <v>589</v>
      </c>
      <c r="O173" s="90" t="s">
        <v>589</v>
      </c>
      <c r="P173" s="90" t="s">
        <v>589</v>
      </c>
      <c r="Q173" s="90" t="s">
        <v>589</v>
      </c>
      <c r="R173" s="90" t="s">
        <v>589</v>
      </c>
      <c r="S173" s="90" t="s">
        <v>589</v>
      </c>
      <c r="T173" s="90" t="s">
        <v>589</v>
      </c>
      <c r="U173" s="90" t="s">
        <v>589</v>
      </c>
      <c r="V173" s="90" t="s">
        <v>589</v>
      </c>
      <c r="W173" s="90" t="s">
        <v>589</v>
      </c>
      <c r="X173" s="90" t="s">
        <v>589</v>
      </c>
      <c r="Y173" s="90" t="s">
        <v>589</v>
      </c>
      <c r="Z173" s="90" t="s">
        <v>589</v>
      </c>
      <c r="AA173" s="90" t="s">
        <v>589</v>
      </c>
      <c r="AB173" s="90" t="s">
        <v>589</v>
      </c>
      <c r="AC173" s="90" t="s">
        <v>589</v>
      </c>
      <c r="AD173" s="90" t="s">
        <v>589</v>
      </c>
      <c r="AE173" s="90" t="s">
        <v>589</v>
      </c>
      <c r="AF173" s="90" t="s">
        <v>589</v>
      </c>
      <c r="AG173" s="90"/>
      <c r="AH173" s="90"/>
      <c r="AI173" s="90"/>
      <c r="AJ173" s="90"/>
      <c r="AK173" s="90" t="s">
        <v>589</v>
      </c>
      <c r="AL173" s="90" t="s">
        <v>589</v>
      </c>
      <c r="AM173" s="90" t="s">
        <v>589</v>
      </c>
      <c r="AN173" s="90" t="s">
        <v>589</v>
      </c>
      <c r="AO173" s="90" t="s">
        <v>589</v>
      </c>
    </row>
    <row r="174" spans="1:41" ht="63">
      <c r="A174" s="67" t="s">
        <v>677</v>
      </c>
      <c r="B174" s="113" t="s">
        <v>678</v>
      </c>
      <c r="C174" s="90" t="s">
        <v>700</v>
      </c>
      <c r="D174" s="90" t="s">
        <v>589</v>
      </c>
      <c r="E174" s="90" t="s">
        <v>589</v>
      </c>
      <c r="F174" s="90" t="s">
        <v>589</v>
      </c>
      <c r="G174" s="90" t="s">
        <v>589</v>
      </c>
      <c r="H174" s="90" t="s">
        <v>589</v>
      </c>
      <c r="I174" s="90" t="s">
        <v>589</v>
      </c>
      <c r="J174" s="90" t="s">
        <v>589</v>
      </c>
      <c r="K174" s="90" t="s">
        <v>589</v>
      </c>
      <c r="L174" s="90" t="s">
        <v>589</v>
      </c>
      <c r="M174" s="90" t="s">
        <v>589</v>
      </c>
      <c r="N174" s="90" t="s">
        <v>589</v>
      </c>
      <c r="O174" s="90" t="s">
        <v>589</v>
      </c>
      <c r="P174" s="90" t="s">
        <v>589</v>
      </c>
      <c r="Q174" s="90" t="s">
        <v>589</v>
      </c>
      <c r="R174" s="90" t="s">
        <v>589</v>
      </c>
      <c r="S174" s="90" t="s">
        <v>589</v>
      </c>
      <c r="T174" s="90" t="s">
        <v>589</v>
      </c>
      <c r="U174" s="90" t="s">
        <v>589</v>
      </c>
      <c r="V174" s="90" t="s">
        <v>589</v>
      </c>
      <c r="W174" s="90" t="s">
        <v>589</v>
      </c>
      <c r="X174" s="90" t="s">
        <v>589</v>
      </c>
      <c r="Y174" s="90" t="s">
        <v>589</v>
      </c>
      <c r="Z174" s="90" t="s">
        <v>589</v>
      </c>
      <c r="AA174" s="90" t="s">
        <v>589</v>
      </c>
      <c r="AB174" s="90" t="s">
        <v>589</v>
      </c>
      <c r="AC174" s="90" t="s">
        <v>589</v>
      </c>
      <c r="AD174" s="90" t="s">
        <v>589</v>
      </c>
      <c r="AE174" s="90" t="s">
        <v>589</v>
      </c>
      <c r="AF174" s="90" t="s">
        <v>589</v>
      </c>
      <c r="AG174" s="90"/>
      <c r="AH174" s="90"/>
      <c r="AI174" s="90"/>
      <c r="AJ174" s="90"/>
      <c r="AK174" s="90" t="s">
        <v>589</v>
      </c>
      <c r="AL174" s="90" t="s">
        <v>589</v>
      </c>
      <c r="AM174" s="90" t="s">
        <v>589</v>
      </c>
      <c r="AN174" s="90" t="s">
        <v>589</v>
      </c>
      <c r="AO174" s="90" t="s">
        <v>589</v>
      </c>
    </row>
    <row r="175" spans="1:41" ht="63">
      <c r="A175" s="67" t="s">
        <v>679</v>
      </c>
      <c r="B175" s="113" t="s">
        <v>680</v>
      </c>
      <c r="C175" s="90" t="s">
        <v>700</v>
      </c>
      <c r="D175" s="90" t="s">
        <v>589</v>
      </c>
      <c r="E175" s="90" t="s">
        <v>589</v>
      </c>
      <c r="F175" s="90" t="s">
        <v>589</v>
      </c>
      <c r="G175" s="90" t="s">
        <v>589</v>
      </c>
      <c r="H175" s="90" t="s">
        <v>589</v>
      </c>
      <c r="I175" s="90" t="s">
        <v>589</v>
      </c>
      <c r="J175" s="90" t="s">
        <v>589</v>
      </c>
      <c r="K175" s="90" t="s">
        <v>589</v>
      </c>
      <c r="L175" s="90" t="s">
        <v>589</v>
      </c>
      <c r="M175" s="90" t="s">
        <v>589</v>
      </c>
      <c r="N175" s="90" t="s">
        <v>589</v>
      </c>
      <c r="O175" s="90" t="s">
        <v>589</v>
      </c>
      <c r="P175" s="90" t="s">
        <v>589</v>
      </c>
      <c r="Q175" s="90" t="s">
        <v>589</v>
      </c>
      <c r="R175" s="90" t="s">
        <v>589</v>
      </c>
      <c r="S175" s="90" t="s">
        <v>589</v>
      </c>
      <c r="T175" s="90" t="s">
        <v>589</v>
      </c>
      <c r="U175" s="90" t="s">
        <v>589</v>
      </c>
      <c r="V175" s="90" t="s">
        <v>589</v>
      </c>
      <c r="W175" s="90" t="s">
        <v>589</v>
      </c>
      <c r="X175" s="90" t="s">
        <v>589</v>
      </c>
      <c r="Y175" s="90" t="s">
        <v>589</v>
      </c>
      <c r="Z175" s="90" t="s">
        <v>589</v>
      </c>
      <c r="AA175" s="90" t="s">
        <v>589</v>
      </c>
      <c r="AB175" s="90" t="s">
        <v>589</v>
      </c>
      <c r="AC175" s="90" t="s">
        <v>589</v>
      </c>
      <c r="AD175" s="90" t="s">
        <v>589</v>
      </c>
      <c r="AE175" s="90" t="s">
        <v>589</v>
      </c>
      <c r="AF175" s="90" t="s">
        <v>589</v>
      </c>
      <c r="AG175" s="90"/>
      <c r="AH175" s="90"/>
      <c r="AI175" s="90"/>
      <c r="AJ175" s="90"/>
      <c r="AK175" s="90" t="s">
        <v>589</v>
      </c>
      <c r="AL175" s="90" t="s">
        <v>589</v>
      </c>
      <c r="AM175" s="90" t="s">
        <v>589</v>
      </c>
      <c r="AN175" s="90" t="s">
        <v>589</v>
      </c>
      <c r="AO175" s="90" t="s">
        <v>589</v>
      </c>
    </row>
    <row r="176" spans="1:41" ht="47.25">
      <c r="A176" s="67" t="s">
        <v>681</v>
      </c>
      <c r="B176" s="113" t="s">
        <v>682</v>
      </c>
      <c r="C176" s="90" t="s">
        <v>700</v>
      </c>
      <c r="D176" s="90" t="s">
        <v>589</v>
      </c>
      <c r="E176" s="90" t="s">
        <v>589</v>
      </c>
      <c r="F176" s="90" t="s">
        <v>589</v>
      </c>
      <c r="G176" s="90" t="s">
        <v>589</v>
      </c>
      <c r="H176" s="90" t="s">
        <v>589</v>
      </c>
      <c r="I176" s="90" t="s">
        <v>589</v>
      </c>
      <c r="J176" s="90" t="s">
        <v>589</v>
      </c>
      <c r="K176" s="90" t="s">
        <v>589</v>
      </c>
      <c r="L176" s="90" t="s">
        <v>589</v>
      </c>
      <c r="M176" s="90" t="s">
        <v>589</v>
      </c>
      <c r="N176" s="90" t="s">
        <v>589</v>
      </c>
      <c r="O176" s="90" t="s">
        <v>589</v>
      </c>
      <c r="P176" s="90" t="s">
        <v>589</v>
      </c>
      <c r="Q176" s="90" t="s">
        <v>589</v>
      </c>
      <c r="R176" s="90" t="s">
        <v>589</v>
      </c>
      <c r="S176" s="90" t="s">
        <v>589</v>
      </c>
      <c r="T176" s="90" t="s">
        <v>589</v>
      </c>
      <c r="U176" s="90" t="s">
        <v>589</v>
      </c>
      <c r="V176" s="90" t="s">
        <v>589</v>
      </c>
      <c r="W176" s="90" t="s">
        <v>589</v>
      </c>
      <c r="X176" s="90" t="s">
        <v>589</v>
      </c>
      <c r="Y176" s="90" t="s">
        <v>589</v>
      </c>
      <c r="Z176" s="90" t="s">
        <v>589</v>
      </c>
      <c r="AA176" s="90" t="s">
        <v>589</v>
      </c>
      <c r="AB176" s="90" t="s">
        <v>589</v>
      </c>
      <c r="AC176" s="90" t="s">
        <v>589</v>
      </c>
      <c r="AD176" s="90" t="s">
        <v>589</v>
      </c>
      <c r="AE176" s="90" t="s">
        <v>589</v>
      </c>
      <c r="AF176" s="90" t="s">
        <v>589</v>
      </c>
      <c r="AG176" s="90"/>
      <c r="AH176" s="90"/>
      <c r="AI176" s="90"/>
      <c r="AJ176" s="90"/>
      <c r="AK176" s="90" t="s">
        <v>589</v>
      </c>
      <c r="AL176" s="90" t="s">
        <v>589</v>
      </c>
      <c r="AM176" s="90" t="s">
        <v>589</v>
      </c>
      <c r="AN176" s="90" t="s">
        <v>589</v>
      </c>
      <c r="AO176" s="90" t="s">
        <v>589</v>
      </c>
    </row>
    <row r="177" spans="1:44" ht="63">
      <c r="A177" s="67" t="s">
        <v>683</v>
      </c>
      <c r="B177" s="113" t="s">
        <v>684</v>
      </c>
      <c r="C177" s="90" t="s">
        <v>700</v>
      </c>
      <c r="D177" s="90" t="s">
        <v>589</v>
      </c>
      <c r="E177" s="90" t="s">
        <v>589</v>
      </c>
      <c r="F177" s="90" t="s">
        <v>589</v>
      </c>
      <c r="G177" s="90" t="s">
        <v>589</v>
      </c>
      <c r="H177" s="90" t="s">
        <v>589</v>
      </c>
      <c r="I177" s="90" t="s">
        <v>589</v>
      </c>
      <c r="J177" s="90" t="s">
        <v>589</v>
      </c>
      <c r="K177" s="90" t="s">
        <v>589</v>
      </c>
      <c r="L177" s="90" t="s">
        <v>589</v>
      </c>
      <c r="M177" s="90" t="s">
        <v>589</v>
      </c>
      <c r="N177" s="90" t="s">
        <v>589</v>
      </c>
      <c r="O177" s="90" t="s">
        <v>589</v>
      </c>
      <c r="P177" s="90" t="s">
        <v>589</v>
      </c>
      <c r="Q177" s="90" t="s">
        <v>589</v>
      </c>
      <c r="R177" s="90" t="s">
        <v>589</v>
      </c>
      <c r="S177" s="90" t="s">
        <v>589</v>
      </c>
      <c r="T177" s="90" t="s">
        <v>589</v>
      </c>
      <c r="U177" s="90" t="s">
        <v>589</v>
      </c>
      <c r="V177" s="90" t="s">
        <v>589</v>
      </c>
      <c r="W177" s="90" t="s">
        <v>589</v>
      </c>
      <c r="X177" s="90" t="s">
        <v>589</v>
      </c>
      <c r="Y177" s="90" t="s">
        <v>589</v>
      </c>
      <c r="Z177" s="90" t="s">
        <v>589</v>
      </c>
      <c r="AA177" s="90" t="s">
        <v>589</v>
      </c>
      <c r="AB177" s="90" t="s">
        <v>589</v>
      </c>
      <c r="AC177" s="90" t="s">
        <v>589</v>
      </c>
      <c r="AD177" s="90" t="s">
        <v>589</v>
      </c>
      <c r="AE177" s="90" t="s">
        <v>589</v>
      </c>
      <c r="AF177" s="90" t="s">
        <v>589</v>
      </c>
      <c r="AG177" s="90"/>
      <c r="AH177" s="90"/>
      <c r="AI177" s="90"/>
      <c r="AJ177" s="90"/>
      <c r="AK177" s="90" t="s">
        <v>589</v>
      </c>
      <c r="AL177" s="90" t="s">
        <v>589</v>
      </c>
      <c r="AM177" s="90" t="s">
        <v>589</v>
      </c>
      <c r="AN177" s="90" t="s">
        <v>589</v>
      </c>
      <c r="AO177" s="90" t="s">
        <v>589</v>
      </c>
    </row>
    <row r="178" spans="1:44" ht="63">
      <c r="A178" s="67" t="s">
        <v>521</v>
      </c>
      <c r="B178" s="113" t="s">
        <v>685</v>
      </c>
      <c r="C178" s="90" t="s">
        <v>700</v>
      </c>
      <c r="D178" s="90" t="s">
        <v>589</v>
      </c>
      <c r="E178" s="90" t="s">
        <v>589</v>
      </c>
      <c r="F178" s="90" t="s">
        <v>589</v>
      </c>
      <c r="G178" s="90" t="s">
        <v>589</v>
      </c>
      <c r="H178" s="90" t="s">
        <v>589</v>
      </c>
      <c r="I178" s="90" t="s">
        <v>589</v>
      </c>
      <c r="J178" s="90" t="s">
        <v>589</v>
      </c>
      <c r="K178" s="90" t="s">
        <v>589</v>
      </c>
      <c r="L178" s="90" t="s">
        <v>589</v>
      </c>
      <c r="M178" s="90" t="s">
        <v>589</v>
      </c>
      <c r="N178" s="90" t="s">
        <v>589</v>
      </c>
      <c r="O178" s="90" t="s">
        <v>589</v>
      </c>
      <c r="P178" s="90" t="s">
        <v>589</v>
      </c>
      <c r="Q178" s="90" t="s">
        <v>589</v>
      </c>
      <c r="R178" s="90" t="s">
        <v>589</v>
      </c>
      <c r="S178" s="90" t="s">
        <v>589</v>
      </c>
      <c r="T178" s="90" t="s">
        <v>589</v>
      </c>
      <c r="U178" s="90" t="s">
        <v>589</v>
      </c>
      <c r="V178" s="90" t="s">
        <v>589</v>
      </c>
      <c r="W178" s="90" t="s">
        <v>589</v>
      </c>
      <c r="X178" s="90" t="s">
        <v>589</v>
      </c>
      <c r="Y178" s="90" t="s">
        <v>589</v>
      </c>
      <c r="Z178" s="90" t="s">
        <v>589</v>
      </c>
      <c r="AA178" s="90" t="s">
        <v>589</v>
      </c>
      <c r="AB178" s="90" t="s">
        <v>589</v>
      </c>
      <c r="AC178" s="90" t="s">
        <v>589</v>
      </c>
      <c r="AD178" s="90" t="s">
        <v>589</v>
      </c>
      <c r="AE178" s="90" t="s">
        <v>589</v>
      </c>
      <c r="AF178" s="90" t="s">
        <v>589</v>
      </c>
      <c r="AG178" s="90"/>
      <c r="AH178" s="90"/>
      <c r="AI178" s="90"/>
      <c r="AJ178" s="90"/>
      <c r="AK178" s="90" t="s">
        <v>589</v>
      </c>
      <c r="AL178" s="90" t="s">
        <v>589</v>
      </c>
      <c r="AM178" s="90" t="s">
        <v>589</v>
      </c>
      <c r="AN178" s="90" t="s">
        <v>589</v>
      </c>
      <c r="AO178" s="90" t="s">
        <v>589</v>
      </c>
    </row>
    <row r="179" spans="1:44" ht="31.5">
      <c r="A179" s="67" t="s">
        <v>572</v>
      </c>
      <c r="B179" s="113" t="s">
        <v>686</v>
      </c>
      <c r="C179" s="90" t="s">
        <v>700</v>
      </c>
      <c r="D179" s="90" t="s">
        <v>589</v>
      </c>
      <c r="E179" s="90" t="s">
        <v>589</v>
      </c>
      <c r="F179" s="90" t="s">
        <v>589</v>
      </c>
      <c r="G179" s="90" t="s">
        <v>589</v>
      </c>
      <c r="H179" s="90" t="s">
        <v>589</v>
      </c>
      <c r="I179" s="90" t="s">
        <v>589</v>
      </c>
      <c r="J179" s="90" t="s">
        <v>589</v>
      </c>
      <c r="K179" s="90" t="s">
        <v>589</v>
      </c>
      <c r="L179" s="90" t="s">
        <v>589</v>
      </c>
      <c r="M179" s="90" t="s">
        <v>589</v>
      </c>
      <c r="N179" s="90" t="s">
        <v>589</v>
      </c>
      <c r="O179" s="90" t="s">
        <v>589</v>
      </c>
      <c r="P179" s="90" t="s">
        <v>589</v>
      </c>
      <c r="Q179" s="90" t="s">
        <v>589</v>
      </c>
      <c r="R179" s="90" t="s">
        <v>589</v>
      </c>
      <c r="S179" s="90" t="s">
        <v>589</v>
      </c>
      <c r="T179" s="90" t="s">
        <v>589</v>
      </c>
      <c r="U179" s="90" t="s">
        <v>589</v>
      </c>
      <c r="V179" s="90" t="s">
        <v>589</v>
      </c>
      <c r="W179" s="90" t="s">
        <v>589</v>
      </c>
      <c r="X179" s="90" t="s">
        <v>589</v>
      </c>
      <c r="Y179" s="90" t="s">
        <v>589</v>
      </c>
      <c r="Z179" s="90" t="s">
        <v>589</v>
      </c>
      <c r="AA179" s="90" t="s">
        <v>589</v>
      </c>
      <c r="AB179" s="90" t="s">
        <v>589</v>
      </c>
      <c r="AC179" s="90" t="s">
        <v>589</v>
      </c>
      <c r="AD179" s="90" t="s">
        <v>589</v>
      </c>
      <c r="AE179" s="90" t="s">
        <v>589</v>
      </c>
      <c r="AF179" s="90" t="s">
        <v>589</v>
      </c>
      <c r="AG179" s="90"/>
      <c r="AH179" s="90"/>
      <c r="AI179" s="90"/>
      <c r="AJ179" s="90"/>
      <c r="AK179" s="90" t="s">
        <v>589</v>
      </c>
      <c r="AL179" s="90" t="s">
        <v>589</v>
      </c>
      <c r="AM179" s="90" t="s">
        <v>589</v>
      </c>
      <c r="AN179" s="90" t="s">
        <v>589</v>
      </c>
      <c r="AO179" s="90" t="s">
        <v>589</v>
      </c>
    </row>
    <row r="180" spans="1:44" ht="47.25">
      <c r="A180" s="67" t="s">
        <v>573</v>
      </c>
      <c r="B180" s="113" t="s">
        <v>687</v>
      </c>
      <c r="C180" s="90" t="s">
        <v>700</v>
      </c>
      <c r="D180" s="90" t="s">
        <v>589</v>
      </c>
      <c r="E180" s="90" t="s">
        <v>589</v>
      </c>
      <c r="F180" s="90" t="s">
        <v>589</v>
      </c>
      <c r="G180" s="90" t="s">
        <v>589</v>
      </c>
      <c r="H180" s="90" t="s">
        <v>589</v>
      </c>
      <c r="I180" s="90" t="s">
        <v>589</v>
      </c>
      <c r="J180" s="90" t="s">
        <v>589</v>
      </c>
      <c r="K180" s="90" t="s">
        <v>589</v>
      </c>
      <c r="L180" s="90" t="s">
        <v>589</v>
      </c>
      <c r="M180" s="90" t="s">
        <v>589</v>
      </c>
      <c r="N180" s="90" t="s">
        <v>589</v>
      </c>
      <c r="O180" s="90" t="s">
        <v>589</v>
      </c>
      <c r="P180" s="90" t="s">
        <v>589</v>
      </c>
      <c r="Q180" s="90" t="s">
        <v>589</v>
      </c>
      <c r="R180" s="90" t="s">
        <v>589</v>
      </c>
      <c r="S180" s="90" t="s">
        <v>589</v>
      </c>
      <c r="T180" s="90" t="s">
        <v>589</v>
      </c>
      <c r="U180" s="90" t="s">
        <v>589</v>
      </c>
      <c r="V180" s="90" t="s">
        <v>589</v>
      </c>
      <c r="W180" s="90" t="s">
        <v>589</v>
      </c>
      <c r="X180" s="90" t="s">
        <v>589</v>
      </c>
      <c r="Y180" s="90" t="s">
        <v>589</v>
      </c>
      <c r="Z180" s="90" t="s">
        <v>589</v>
      </c>
      <c r="AA180" s="90" t="s">
        <v>589</v>
      </c>
      <c r="AB180" s="90" t="s">
        <v>589</v>
      </c>
      <c r="AC180" s="90" t="s">
        <v>589</v>
      </c>
      <c r="AD180" s="90" t="s">
        <v>589</v>
      </c>
      <c r="AE180" s="90" t="s">
        <v>589</v>
      </c>
      <c r="AF180" s="90" t="s">
        <v>589</v>
      </c>
      <c r="AG180" s="90"/>
      <c r="AH180" s="90"/>
      <c r="AI180" s="90"/>
      <c r="AJ180" s="90"/>
      <c r="AK180" s="90" t="s">
        <v>589</v>
      </c>
      <c r="AL180" s="90" t="s">
        <v>589</v>
      </c>
      <c r="AM180" s="90" t="s">
        <v>589</v>
      </c>
      <c r="AN180" s="90" t="s">
        <v>589</v>
      </c>
      <c r="AO180" s="90" t="s">
        <v>589</v>
      </c>
    </row>
    <row r="181" spans="1:44" ht="63">
      <c r="A181" s="67" t="s">
        <v>688</v>
      </c>
      <c r="B181" s="113" t="s">
        <v>689</v>
      </c>
      <c r="C181" s="90" t="s">
        <v>700</v>
      </c>
      <c r="D181" s="90" t="s">
        <v>589</v>
      </c>
      <c r="E181" s="90" t="s">
        <v>589</v>
      </c>
      <c r="F181" s="90" t="s">
        <v>589</v>
      </c>
      <c r="G181" s="90" t="s">
        <v>589</v>
      </c>
      <c r="H181" s="90" t="s">
        <v>589</v>
      </c>
      <c r="I181" s="90" t="s">
        <v>589</v>
      </c>
      <c r="J181" s="90" t="s">
        <v>589</v>
      </c>
      <c r="K181" s="90" t="s">
        <v>589</v>
      </c>
      <c r="L181" s="90" t="s">
        <v>589</v>
      </c>
      <c r="M181" s="90" t="s">
        <v>589</v>
      </c>
      <c r="N181" s="90" t="s">
        <v>589</v>
      </c>
      <c r="O181" s="90" t="s">
        <v>589</v>
      </c>
      <c r="P181" s="90" t="s">
        <v>589</v>
      </c>
      <c r="Q181" s="90" t="s">
        <v>589</v>
      </c>
      <c r="R181" s="90" t="s">
        <v>589</v>
      </c>
      <c r="S181" s="90" t="s">
        <v>589</v>
      </c>
      <c r="T181" s="90" t="s">
        <v>589</v>
      </c>
      <c r="U181" s="90" t="s">
        <v>589</v>
      </c>
      <c r="V181" s="90" t="s">
        <v>589</v>
      </c>
      <c r="W181" s="90" t="s">
        <v>589</v>
      </c>
      <c r="X181" s="90" t="s">
        <v>589</v>
      </c>
      <c r="Y181" s="90" t="s">
        <v>589</v>
      </c>
      <c r="Z181" s="90" t="s">
        <v>589</v>
      </c>
      <c r="AA181" s="90" t="s">
        <v>589</v>
      </c>
      <c r="AB181" s="90" t="s">
        <v>589</v>
      </c>
      <c r="AC181" s="90" t="s">
        <v>589</v>
      </c>
      <c r="AD181" s="90" t="s">
        <v>589</v>
      </c>
      <c r="AE181" s="90" t="s">
        <v>589</v>
      </c>
      <c r="AF181" s="90" t="s">
        <v>589</v>
      </c>
      <c r="AG181" s="90"/>
      <c r="AH181" s="90"/>
      <c r="AI181" s="90"/>
      <c r="AJ181" s="90"/>
      <c r="AK181" s="90" t="s">
        <v>589</v>
      </c>
      <c r="AL181" s="90" t="s">
        <v>589</v>
      </c>
      <c r="AM181" s="90" t="s">
        <v>589</v>
      </c>
      <c r="AN181" s="90" t="s">
        <v>589</v>
      </c>
      <c r="AO181" s="90" t="s">
        <v>589</v>
      </c>
    </row>
    <row r="182" spans="1:44" ht="63">
      <c r="A182" s="67" t="s">
        <v>690</v>
      </c>
      <c r="B182" s="113" t="s">
        <v>691</v>
      </c>
      <c r="C182" s="90" t="s">
        <v>700</v>
      </c>
      <c r="D182" s="90" t="s">
        <v>589</v>
      </c>
      <c r="E182" s="90" t="s">
        <v>589</v>
      </c>
      <c r="F182" s="90" t="s">
        <v>589</v>
      </c>
      <c r="G182" s="90" t="s">
        <v>589</v>
      </c>
      <c r="H182" s="90" t="s">
        <v>589</v>
      </c>
      <c r="I182" s="90" t="s">
        <v>589</v>
      </c>
      <c r="J182" s="90" t="s">
        <v>589</v>
      </c>
      <c r="K182" s="90" t="s">
        <v>589</v>
      </c>
      <c r="L182" s="90" t="s">
        <v>589</v>
      </c>
      <c r="M182" s="90" t="s">
        <v>589</v>
      </c>
      <c r="N182" s="90" t="s">
        <v>589</v>
      </c>
      <c r="O182" s="90" t="s">
        <v>589</v>
      </c>
      <c r="P182" s="90" t="s">
        <v>589</v>
      </c>
      <c r="Q182" s="90" t="s">
        <v>589</v>
      </c>
      <c r="R182" s="90" t="s">
        <v>589</v>
      </c>
      <c r="S182" s="90" t="s">
        <v>589</v>
      </c>
      <c r="T182" s="90" t="s">
        <v>589</v>
      </c>
      <c r="U182" s="90" t="s">
        <v>589</v>
      </c>
      <c r="V182" s="90" t="s">
        <v>589</v>
      </c>
      <c r="W182" s="90" t="s">
        <v>589</v>
      </c>
      <c r="X182" s="90" t="s">
        <v>589</v>
      </c>
      <c r="Y182" s="90" t="s">
        <v>589</v>
      </c>
      <c r="Z182" s="90" t="s">
        <v>589</v>
      </c>
      <c r="AA182" s="90" t="s">
        <v>589</v>
      </c>
      <c r="AB182" s="90" t="s">
        <v>589</v>
      </c>
      <c r="AC182" s="90" t="s">
        <v>589</v>
      </c>
      <c r="AD182" s="90" t="s">
        <v>589</v>
      </c>
      <c r="AE182" s="90" t="s">
        <v>589</v>
      </c>
      <c r="AF182" s="90" t="s">
        <v>589</v>
      </c>
      <c r="AG182" s="90"/>
      <c r="AH182" s="90"/>
      <c r="AI182" s="90"/>
      <c r="AJ182" s="90"/>
      <c r="AK182" s="90" t="s">
        <v>589</v>
      </c>
      <c r="AL182" s="90" t="s">
        <v>589</v>
      </c>
      <c r="AM182" s="90" t="s">
        <v>589</v>
      </c>
      <c r="AN182" s="90" t="s">
        <v>589</v>
      </c>
      <c r="AO182" s="90" t="s">
        <v>589</v>
      </c>
    </row>
    <row r="183" spans="1:44" ht="63">
      <c r="A183" s="67" t="s">
        <v>692</v>
      </c>
      <c r="B183" s="113" t="s">
        <v>693</v>
      </c>
      <c r="C183" s="90" t="s">
        <v>700</v>
      </c>
      <c r="D183" s="90" t="s">
        <v>589</v>
      </c>
      <c r="E183" s="90" t="s">
        <v>589</v>
      </c>
      <c r="F183" s="90" t="s">
        <v>589</v>
      </c>
      <c r="G183" s="90" t="s">
        <v>589</v>
      </c>
      <c r="H183" s="90" t="s">
        <v>589</v>
      </c>
      <c r="I183" s="90" t="s">
        <v>589</v>
      </c>
      <c r="J183" s="90" t="s">
        <v>589</v>
      </c>
      <c r="K183" s="90" t="s">
        <v>589</v>
      </c>
      <c r="L183" s="90" t="s">
        <v>589</v>
      </c>
      <c r="M183" s="90" t="s">
        <v>589</v>
      </c>
      <c r="N183" s="90" t="s">
        <v>589</v>
      </c>
      <c r="O183" s="90" t="s">
        <v>589</v>
      </c>
      <c r="P183" s="90" t="s">
        <v>589</v>
      </c>
      <c r="Q183" s="90" t="s">
        <v>589</v>
      </c>
      <c r="R183" s="90" t="s">
        <v>589</v>
      </c>
      <c r="S183" s="90" t="s">
        <v>589</v>
      </c>
      <c r="T183" s="90" t="s">
        <v>589</v>
      </c>
      <c r="U183" s="90" t="s">
        <v>589</v>
      </c>
      <c r="V183" s="90" t="s">
        <v>589</v>
      </c>
      <c r="W183" s="90" t="s">
        <v>589</v>
      </c>
      <c r="X183" s="90" t="s">
        <v>589</v>
      </c>
      <c r="Y183" s="90" t="s">
        <v>589</v>
      </c>
      <c r="Z183" s="90" t="s">
        <v>589</v>
      </c>
      <c r="AA183" s="90" t="s">
        <v>589</v>
      </c>
      <c r="AB183" s="90" t="s">
        <v>589</v>
      </c>
      <c r="AC183" s="90" t="s">
        <v>589</v>
      </c>
      <c r="AD183" s="90" t="s">
        <v>589</v>
      </c>
      <c r="AE183" s="90" t="s">
        <v>589</v>
      </c>
      <c r="AF183" s="90" t="s">
        <v>589</v>
      </c>
      <c r="AG183" s="90"/>
      <c r="AH183" s="90"/>
      <c r="AI183" s="90"/>
      <c r="AJ183" s="90"/>
      <c r="AK183" s="90" t="s">
        <v>589</v>
      </c>
      <c r="AL183" s="90" t="s">
        <v>589</v>
      </c>
      <c r="AM183" s="90" t="s">
        <v>589</v>
      </c>
      <c r="AN183" s="90" t="s">
        <v>589</v>
      </c>
      <c r="AO183" s="90" t="s">
        <v>589</v>
      </c>
    </row>
    <row r="184" spans="1:44" ht="47.25">
      <c r="A184" s="67" t="s">
        <v>694</v>
      </c>
      <c r="B184" s="113" t="s">
        <v>695</v>
      </c>
      <c r="C184" s="90" t="s">
        <v>700</v>
      </c>
      <c r="D184" s="90" t="s">
        <v>589</v>
      </c>
      <c r="E184" s="90" t="s">
        <v>589</v>
      </c>
      <c r="F184" s="90" t="s">
        <v>589</v>
      </c>
      <c r="G184" s="90" t="s">
        <v>589</v>
      </c>
      <c r="H184" s="90" t="s">
        <v>589</v>
      </c>
      <c r="I184" s="90" t="s">
        <v>589</v>
      </c>
      <c r="J184" s="90" t="s">
        <v>589</v>
      </c>
      <c r="K184" s="90" t="s">
        <v>589</v>
      </c>
      <c r="L184" s="90" t="s">
        <v>589</v>
      </c>
      <c r="M184" s="90" t="s">
        <v>589</v>
      </c>
      <c r="N184" s="90" t="s">
        <v>589</v>
      </c>
      <c r="O184" s="90" t="s">
        <v>589</v>
      </c>
      <c r="P184" s="90" t="s">
        <v>589</v>
      </c>
      <c r="Q184" s="90" t="s">
        <v>589</v>
      </c>
      <c r="R184" s="90" t="s">
        <v>589</v>
      </c>
      <c r="S184" s="90" t="s">
        <v>589</v>
      </c>
      <c r="T184" s="90" t="s">
        <v>589</v>
      </c>
      <c r="U184" s="90" t="s">
        <v>589</v>
      </c>
      <c r="V184" s="90" t="s">
        <v>589</v>
      </c>
      <c r="W184" s="90" t="s">
        <v>589</v>
      </c>
      <c r="X184" s="90" t="s">
        <v>589</v>
      </c>
      <c r="Y184" s="90" t="s">
        <v>589</v>
      </c>
      <c r="Z184" s="90" t="s">
        <v>589</v>
      </c>
      <c r="AA184" s="90" t="s">
        <v>589</v>
      </c>
      <c r="AB184" s="90" t="s">
        <v>589</v>
      </c>
      <c r="AC184" s="90" t="s">
        <v>589</v>
      </c>
      <c r="AD184" s="90" t="s">
        <v>589</v>
      </c>
      <c r="AE184" s="90" t="s">
        <v>589</v>
      </c>
      <c r="AF184" s="90" t="s">
        <v>589</v>
      </c>
      <c r="AG184" s="90"/>
      <c r="AH184" s="90"/>
      <c r="AI184" s="90"/>
      <c r="AJ184" s="90"/>
      <c r="AK184" s="90" t="s">
        <v>589</v>
      </c>
      <c r="AL184" s="90" t="s">
        <v>589</v>
      </c>
      <c r="AM184" s="90" t="s">
        <v>589</v>
      </c>
      <c r="AN184" s="90" t="s">
        <v>589</v>
      </c>
      <c r="AO184" s="90" t="s">
        <v>589</v>
      </c>
    </row>
    <row r="185" spans="1:44" ht="47.25">
      <c r="A185" s="67" t="s">
        <v>696</v>
      </c>
      <c r="B185" s="113" t="s">
        <v>697</v>
      </c>
      <c r="C185" s="90" t="s">
        <v>700</v>
      </c>
      <c r="D185" s="90" t="s">
        <v>589</v>
      </c>
      <c r="E185" s="90" t="s">
        <v>589</v>
      </c>
      <c r="F185" s="90" t="s">
        <v>589</v>
      </c>
      <c r="G185" s="90" t="s">
        <v>589</v>
      </c>
      <c r="H185" s="90" t="s">
        <v>589</v>
      </c>
      <c r="I185" s="90" t="s">
        <v>589</v>
      </c>
      <c r="J185" s="90" t="s">
        <v>589</v>
      </c>
      <c r="K185" s="90" t="s">
        <v>589</v>
      </c>
      <c r="L185" s="90" t="s">
        <v>589</v>
      </c>
      <c r="M185" s="90" t="s">
        <v>589</v>
      </c>
      <c r="N185" s="90" t="s">
        <v>589</v>
      </c>
      <c r="O185" s="90" t="s">
        <v>589</v>
      </c>
      <c r="P185" s="90" t="s">
        <v>589</v>
      </c>
      <c r="Q185" s="90" t="s">
        <v>589</v>
      </c>
      <c r="R185" s="90" t="s">
        <v>589</v>
      </c>
      <c r="S185" s="90" t="s">
        <v>589</v>
      </c>
      <c r="T185" s="90" t="s">
        <v>589</v>
      </c>
      <c r="U185" s="90" t="s">
        <v>589</v>
      </c>
      <c r="V185" s="90" t="s">
        <v>589</v>
      </c>
      <c r="W185" s="90" t="s">
        <v>589</v>
      </c>
      <c r="X185" s="90" t="s">
        <v>589</v>
      </c>
      <c r="Y185" s="90" t="s">
        <v>589</v>
      </c>
      <c r="Z185" s="90" t="s">
        <v>589</v>
      </c>
      <c r="AA185" s="90" t="s">
        <v>589</v>
      </c>
      <c r="AB185" s="90" t="s">
        <v>589</v>
      </c>
      <c r="AC185" s="90" t="s">
        <v>589</v>
      </c>
      <c r="AD185" s="90" t="s">
        <v>589</v>
      </c>
      <c r="AE185" s="90" t="s">
        <v>589</v>
      </c>
      <c r="AF185" s="90" t="s">
        <v>589</v>
      </c>
      <c r="AG185" s="90"/>
      <c r="AH185" s="90"/>
      <c r="AI185" s="90"/>
      <c r="AJ185" s="90"/>
      <c r="AK185" s="90" t="s">
        <v>589</v>
      </c>
      <c r="AL185" s="90" t="s">
        <v>589</v>
      </c>
      <c r="AM185" s="90" t="s">
        <v>589</v>
      </c>
      <c r="AN185" s="90" t="s">
        <v>589</v>
      </c>
      <c r="AO185" s="90" t="s">
        <v>589</v>
      </c>
    </row>
    <row r="186" spans="1:44" ht="31.5">
      <c r="A186" s="165" t="s">
        <v>698</v>
      </c>
      <c r="B186" s="166" t="s">
        <v>699</v>
      </c>
      <c r="C186" s="167" t="s">
        <v>700</v>
      </c>
      <c r="D186" s="167" t="s">
        <v>589</v>
      </c>
      <c r="E186" s="167" t="s">
        <v>589</v>
      </c>
      <c r="F186" s="167" t="s">
        <v>589</v>
      </c>
      <c r="G186" s="167" t="s">
        <v>589</v>
      </c>
      <c r="H186" s="167" t="s">
        <v>589</v>
      </c>
      <c r="I186" s="167" t="s">
        <v>589</v>
      </c>
      <c r="J186" s="204">
        <f t="shared" ref="J186:T186" si="64">SUM(J187:J197)</f>
        <v>0</v>
      </c>
      <c r="K186" s="204">
        <f t="shared" si="64"/>
        <v>504.7</v>
      </c>
      <c r="L186" s="204">
        <f t="shared" si="64"/>
        <v>0</v>
      </c>
      <c r="M186" s="204">
        <f t="shared" si="64"/>
        <v>0</v>
      </c>
      <c r="N186" s="204">
        <f t="shared" si="64"/>
        <v>504.7</v>
      </c>
      <c r="O186" s="204">
        <f t="shared" si="64"/>
        <v>0</v>
      </c>
      <c r="P186" s="204">
        <f t="shared" si="64"/>
        <v>504.7</v>
      </c>
      <c r="Q186" s="204">
        <f t="shared" si="64"/>
        <v>0</v>
      </c>
      <c r="R186" s="204">
        <f t="shared" si="64"/>
        <v>0</v>
      </c>
      <c r="S186" s="204">
        <f t="shared" si="64"/>
        <v>504.7</v>
      </c>
      <c r="T186" s="204">
        <f t="shared" si="64"/>
        <v>0</v>
      </c>
      <c r="U186" s="204" t="s">
        <v>589</v>
      </c>
      <c r="V186" s="204">
        <f>SUM(V187:V197)</f>
        <v>0</v>
      </c>
      <c r="W186" s="204" t="s">
        <v>589</v>
      </c>
      <c r="X186" s="204">
        <f>SUM(X187:X197)</f>
        <v>0</v>
      </c>
      <c r="Y186" s="204" t="s">
        <v>589</v>
      </c>
      <c r="Z186" s="204">
        <f t="shared" ref="Z186:AL186" si="65">SUM(Z187:Z197)</f>
        <v>0</v>
      </c>
      <c r="AA186" s="204">
        <f t="shared" si="65"/>
        <v>0</v>
      </c>
      <c r="AB186" s="204">
        <f t="shared" si="65"/>
        <v>0</v>
      </c>
      <c r="AC186" s="204">
        <f t="shared" si="65"/>
        <v>363.9</v>
      </c>
      <c r="AD186" s="204">
        <f t="shared" si="65"/>
        <v>0</v>
      </c>
      <c r="AE186" s="204">
        <f t="shared" si="65"/>
        <v>46.5</v>
      </c>
      <c r="AF186" s="204">
        <f t="shared" si="65"/>
        <v>0</v>
      </c>
      <c r="AG186" s="204">
        <f t="shared" si="65"/>
        <v>16.600000000000001</v>
      </c>
      <c r="AH186" s="204">
        <f t="shared" si="65"/>
        <v>0</v>
      </c>
      <c r="AI186" s="204">
        <f t="shared" si="65"/>
        <v>77.7</v>
      </c>
      <c r="AJ186" s="204">
        <f t="shared" si="65"/>
        <v>0</v>
      </c>
      <c r="AK186" s="204">
        <f t="shared" si="65"/>
        <v>0</v>
      </c>
      <c r="AL186" s="204">
        <f t="shared" si="65"/>
        <v>0</v>
      </c>
      <c r="AM186" s="204">
        <f>SUM(AM187:AM197)</f>
        <v>504.7</v>
      </c>
      <c r="AN186" s="204">
        <f>SUM(AN187:AN197)</f>
        <v>0</v>
      </c>
      <c r="AO186" s="204" t="s">
        <v>589</v>
      </c>
    </row>
    <row r="187" spans="1:44" ht="85.5" customHeight="1">
      <c r="A187" s="219" t="s">
        <v>875</v>
      </c>
      <c r="B187" s="231" t="s">
        <v>1026</v>
      </c>
      <c r="C187" s="221" t="s">
        <v>589</v>
      </c>
      <c r="D187" s="221" t="s">
        <v>589</v>
      </c>
      <c r="E187" s="222">
        <v>2021</v>
      </c>
      <c r="F187" s="222">
        <v>2021</v>
      </c>
      <c r="G187" s="222" t="s">
        <v>589</v>
      </c>
      <c r="H187" s="222" t="s">
        <v>589</v>
      </c>
      <c r="I187" s="222" t="s">
        <v>589</v>
      </c>
      <c r="J187" s="225">
        <v>0</v>
      </c>
      <c r="K187" s="225">
        <f t="shared" ref="K187" si="66">L187+M187+N187+O187</f>
        <v>7</v>
      </c>
      <c r="L187" s="225">
        <v>0</v>
      </c>
      <c r="M187" s="225">
        <v>0</v>
      </c>
      <c r="N187" s="225">
        <v>7</v>
      </c>
      <c r="O187" s="225">
        <f>SUM(O219:O222)</f>
        <v>0</v>
      </c>
      <c r="P187" s="225">
        <f t="shared" ref="P187:P197" si="67">Q187+R187+S187+T187</f>
        <v>7</v>
      </c>
      <c r="Q187" s="225">
        <v>0</v>
      </c>
      <c r="R187" s="225">
        <v>0</v>
      </c>
      <c r="S187" s="265">
        <v>7</v>
      </c>
      <c r="T187" s="225">
        <v>0</v>
      </c>
      <c r="U187" s="225" t="s">
        <v>589</v>
      </c>
      <c r="V187" s="225">
        <v>0</v>
      </c>
      <c r="W187" s="225" t="s">
        <v>589</v>
      </c>
      <c r="X187" s="225">
        <v>0</v>
      </c>
      <c r="Y187" s="225" t="s">
        <v>589</v>
      </c>
      <c r="Z187" s="225">
        <v>0</v>
      </c>
      <c r="AA187" s="225">
        <v>0</v>
      </c>
      <c r="AB187" s="225">
        <v>0</v>
      </c>
      <c r="AC187" s="293">
        <v>7</v>
      </c>
      <c r="AD187" s="225">
        <v>0</v>
      </c>
      <c r="AE187" s="293">
        <v>0</v>
      </c>
      <c r="AF187" s="265">
        <v>0</v>
      </c>
      <c r="AG187" s="293">
        <v>0</v>
      </c>
      <c r="AH187" s="265">
        <v>0</v>
      </c>
      <c r="AI187" s="293">
        <v>0</v>
      </c>
      <c r="AJ187" s="265">
        <v>0</v>
      </c>
      <c r="AK187" s="225">
        <v>0</v>
      </c>
      <c r="AL187" s="265">
        <v>0</v>
      </c>
      <c r="AM187" s="225">
        <f>AC187+AE187+AG187+AI187+AK187</f>
        <v>7</v>
      </c>
      <c r="AN187" s="225">
        <f>AD187+AF187+AH187+AJ187+AL187</f>
        <v>0</v>
      </c>
      <c r="AO187" s="225" t="s">
        <v>589</v>
      </c>
    </row>
    <row r="188" spans="1:44" s="259" customFormat="1" ht="78.75" customHeight="1">
      <c r="A188" s="219" t="s">
        <v>876</v>
      </c>
      <c r="B188" s="231" t="s">
        <v>1027</v>
      </c>
      <c r="C188" s="221" t="s">
        <v>589</v>
      </c>
      <c r="D188" s="221" t="s">
        <v>589</v>
      </c>
      <c r="E188" s="222">
        <v>2021</v>
      </c>
      <c r="F188" s="222">
        <v>2021</v>
      </c>
      <c r="G188" s="222" t="s">
        <v>589</v>
      </c>
      <c r="H188" s="222" t="s">
        <v>589</v>
      </c>
      <c r="I188" s="222" t="s">
        <v>589</v>
      </c>
      <c r="J188" s="225">
        <v>0</v>
      </c>
      <c r="K188" s="225">
        <f t="shared" ref="K188:K192" si="68">L188+M188+N188+O188</f>
        <v>14.4</v>
      </c>
      <c r="L188" s="225">
        <v>0</v>
      </c>
      <c r="M188" s="225">
        <v>0</v>
      </c>
      <c r="N188" s="225">
        <v>14.4</v>
      </c>
      <c r="O188" s="225">
        <f t="shared" ref="O188:O192" si="69">SUM(O220:O223)</f>
        <v>0</v>
      </c>
      <c r="P188" s="225">
        <f t="shared" ref="P188:P192" si="70">Q188+R188+S188+T188</f>
        <v>14.4</v>
      </c>
      <c r="Q188" s="225">
        <v>0</v>
      </c>
      <c r="R188" s="225">
        <v>0</v>
      </c>
      <c r="S188" s="265">
        <v>14.4</v>
      </c>
      <c r="T188" s="225">
        <v>0</v>
      </c>
      <c r="U188" s="225" t="s">
        <v>589</v>
      </c>
      <c r="V188" s="293">
        <v>0</v>
      </c>
      <c r="W188" s="225" t="s">
        <v>589</v>
      </c>
      <c r="X188" s="293">
        <v>0</v>
      </c>
      <c r="Y188" s="225" t="s">
        <v>589</v>
      </c>
      <c r="Z188" s="225">
        <v>0</v>
      </c>
      <c r="AA188" s="225">
        <v>0</v>
      </c>
      <c r="AB188" s="225">
        <v>0</v>
      </c>
      <c r="AC188" s="293">
        <v>7.2</v>
      </c>
      <c r="AD188" s="225">
        <v>0</v>
      </c>
      <c r="AE188" s="293">
        <v>0</v>
      </c>
      <c r="AF188" s="293">
        <v>0</v>
      </c>
      <c r="AG188" s="293">
        <v>0</v>
      </c>
      <c r="AH188" s="293">
        <v>0</v>
      </c>
      <c r="AI188" s="293">
        <v>7.2</v>
      </c>
      <c r="AJ188" s="293">
        <v>0</v>
      </c>
      <c r="AK188" s="293">
        <v>0</v>
      </c>
      <c r="AL188" s="293">
        <v>0</v>
      </c>
      <c r="AM188" s="225">
        <f t="shared" ref="AM188:AM197" si="71">AC188+AE188+AG188+AI188+AK188</f>
        <v>14.4</v>
      </c>
      <c r="AN188" s="265">
        <f t="shared" ref="AN188:AN197" si="72">AD188+AF188+AH188+AJ188+AL188</f>
        <v>0</v>
      </c>
      <c r="AO188" s="225" t="s">
        <v>589</v>
      </c>
      <c r="AP188" s="79"/>
      <c r="AQ188" s="79"/>
      <c r="AR188" s="79"/>
    </row>
    <row r="189" spans="1:44" s="259" customFormat="1" ht="63">
      <c r="A189" s="219" t="s">
        <v>877</v>
      </c>
      <c r="B189" s="220" t="s">
        <v>1028</v>
      </c>
      <c r="C189" s="221" t="s">
        <v>589</v>
      </c>
      <c r="D189" s="221" t="s">
        <v>589</v>
      </c>
      <c r="E189" s="222">
        <v>2021</v>
      </c>
      <c r="F189" s="222">
        <v>2022</v>
      </c>
      <c r="G189" s="222" t="s">
        <v>589</v>
      </c>
      <c r="H189" s="222" t="s">
        <v>589</v>
      </c>
      <c r="I189" s="222" t="s">
        <v>589</v>
      </c>
      <c r="J189" s="225">
        <v>0</v>
      </c>
      <c r="K189" s="225">
        <f t="shared" si="68"/>
        <v>75</v>
      </c>
      <c r="L189" s="225">
        <v>0</v>
      </c>
      <c r="M189" s="225">
        <v>0</v>
      </c>
      <c r="N189" s="225">
        <v>75</v>
      </c>
      <c r="O189" s="225">
        <f t="shared" si="69"/>
        <v>0</v>
      </c>
      <c r="P189" s="225">
        <f t="shared" si="70"/>
        <v>75</v>
      </c>
      <c r="Q189" s="225">
        <v>0</v>
      </c>
      <c r="R189" s="225">
        <v>0</v>
      </c>
      <c r="S189" s="265">
        <v>75</v>
      </c>
      <c r="T189" s="225">
        <v>0</v>
      </c>
      <c r="U189" s="225" t="s">
        <v>589</v>
      </c>
      <c r="V189" s="293">
        <v>0</v>
      </c>
      <c r="W189" s="225" t="s">
        <v>589</v>
      </c>
      <c r="X189" s="293">
        <v>0</v>
      </c>
      <c r="Y189" s="225" t="s">
        <v>589</v>
      </c>
      <c r="Z189" s="225">
        <v>0</v>
      </c>
      <c r="AA189" s="225">
        <v>0</v>
      </c>
      <c r="AB189" s="225">
        <v>0</v>
      </c>
      <c r="AC189" s="293">
        <v>23</v>
      </c>
      <c r="AD189" s="225">
        <v>0</v>
      </c>
      <c r="AE189" s="293">
        <v>16</v>
      </c>
      <c r="AF189" s="293">
        <v>0</v>
      </c>
      <c r="AG189" s="293">
        <v>0</v>
      </c>
      <c r="AH189" s="293">
        <v>0</v>
      </c>
      <c r="AI189" s="293">
        <v>36</v>
      </c>
      <c r="AJ189" s="293">
        <v>0</v>
      </c>
      <c r="AK189" s="293">
        <v>0</v>
      </c>
      <c r="AL189" s="293">
        <v>0</v>
      </c>
      <c r="AM189" s="225">
        <f t="shared" si="71"/>
        <v>75</v>
      </c>
      <c r="AN189" s="265">
        <f t="shared" si="72"/>
        <v>0</v>
      </c>
      <c r="AO189" s="225" t="s">
        <v>589</v>
      </c>
      <c r="AP189" s="79"/>
      <c r="AQ189" s="79"/>
      <c r="AR189" s="79"/>
    </row>
    <row r="190" spans="1:44" s="259" customFormat="1" ht="63">
      <c r="A190" s="219" t="s">
        <v>878</v>
      </c>
      <c r="B190" s="220" t="s">
        <v>1029</v>
      </c>
      <c r="C190" s="221" t="s">
        <v>589</v>
      </c>
      <c r="D190" s="221" t="s">
        <v>589</v>
      </c>
      <c r="E190" s="222">
        <v>2021</v>
      </c>
      <c r="F190" s="222">
        <v>2021</v>
      </c>
      <c r="G190" s="222" t="s">
        <v>589</v>
      </c>
      <c r="H190" s="222" t="s">
        <v>589</v>
      </c>
      <c r="I190" s="222" t="s">
        <v>589</v>
      </c>
      <c r="J190" s="225">
        <v>0</v>
      </c>
      <c r="K190" s="225">
        <f t="shared" si="68"/>
        <v>220</v>
      </c>
      <c r="L190" s="225">
        <v>0</v>
      </c>
      <c r="M190" s="225">
        <v>0</v>
      </c>
      <c r="N190" s="225">
        <v>220</v>
      </c>
      <c r="O190" s="225">
        <f t="shared" si="69"/>
        <v>0</v>
      </c>
      <c r="P190" s="225">
        <f t="shared" si="70"/>
        <v>220</v>
      </c>
      <c r="Q190" s="225">
        <v>0</v>
      </c>
      <c r="R190" s="225">
        <v>0</v>
      </c>
      <c r="S190" s="265">
        <v>220</v>
      </c>
      <c r="T190" s="225">
        <v>0</v>
      </c>
      <c r="U190" s="225" t="s">
        <v>589</v>
      </c>
      <c r="V190" s="293">
        <v>0</v>
      </c>
      <c r="W190" s="225" t="s">
        <v>589</v>
      </c>
      <c r="X190" s="293">
        <v>0</v>
      </c>
      <c r="Y190" s="225" t="s">
        <v>589</v>
      </c>
      <c r="Z190" s="225">
        <v>0</v>
      </c>
      <c r="AA190" s="225">
        <v>0</v>
      </c>
      <c r="AB190" s="225">
        <v>0</v>
      </c>
      <c r="AC190" s="293">
        <v>220</v>
      </c>
      <c r="AD190" s="225">
        <v>0</v>
      </c>
      <c r="AE190" s="293">
        <v>0</v>
      </c>
      <c r="AF190" s="293">
        <v>0</v>
      </c>
      <c r="AG190" s="293">
        <v>0</v>
      </c>
      <c r="AH190" s="293">
        <v>0</v>
      </c>
      <c r="AI190" s="293">
        <v>0</v>
      </c>
      <c r="AJ190" s="293">
        <v>0</v>
      </c>
      <c r="AK190" s="293">
        <v>0</v>
      </c>
      <c r="AL190" s="293">
        <v>0</v>
      </c>
      <c r="AM190" s="225">
        <f t="shared" si="71"/>
        <v>220</v>
      </c>
      <c r="AN190" s="265">
        <f t="shared" si="72"/>
        <v>0</v>
      </c>
      <c r="AO190" s="225" t="s">
        <v>589</v>
      </c>
      <c r="AP190" s="79"/>
      <c r="AQ190" s="79"/>
      <c r="AR190" s="79"/>
    </row>
    <row r="191" spans="1:44" s="259" customFormat="1" ht="63">
      <c r="A191" s="219" t="s">
        <v>879</v>
      </c>
      <c r="B191" s="220" t="s">
        <v>1030</v>
      </c>
      <c r="C191" s="221" t="s">
        <v>589</v>
      </c>
      <c r="D191" s="221" t="s">
        <v>589</v>
      </c>
      <c r="E191" s="222">
        <v>2021</v>
      </c>
      <c r="F191" s="222">
        <v>2024</v>
      </c>
      <c r="G191" s="222" t="s">
        <v>589</v>
      </c>
      <c r="H191" s="222" t="s">
        <v>589</v>
      </c>
      <c r="I191" s="222" t="s">
        <v>589</v>
      </c>
      <c r="J191" s="225">
        <v>0</v>
      </c>
      <c r="K191" s="225">
        <f t="shared" si="68"/>
        <v>44.5</v>
      </c>
      <c r="L191" s="225">
        <v>0</v>
      </c>
      <c r="M191" s="225">
        <v>0</v>
      </c>
      <c r="N191" s="225">
        <v>44.5</v>
      </c>
      <c r="O191" s="225">
        <f t="shared" si="69"/>
        <v>0</v>
      </c>
      <c r="P191" s="225">
        <f t="shared" si="70"/>
        <v>44.5</v>
      </c>
      <c r="Q191" s="225">
        <v>0</v>
      </c>
      <c r="R191" s="225">
        <v>0</v>
      </c>
      <c r="S191" s="265">
        <v>44.5</v>
      </c>
      <c r="T191" s="225">
        <v>0</v>
      </c>
      <c r="U191" s="225" t="s">
        <v>589</v>
      </c>
      <c r="V191" s="293">
        <v>0</v>
      </c>
      <c r="W191" s="225" t="s">
        <v>589</v>
      </c>
      <c r="X191" s="293">
        <v>0</v>
      </c>
      <c r="Y191" s="225" t="s">
        <v>589</v>
      </c>
      <c r="Z191" s="225">
        <v>0</v>
      </c>
      <c r="AA191" s="225">
        <v>0</v>
      </c>
      <c r="AB191" s="225">
        <v>0</v>
      </c>
      <c r="AC191" s="293">
        <v>22</v>
      </c>
      <c r="AD191" s="225">
        <v>0</v>
      </c>
      <c r="AE191" s="293">
        <v>0</v>
      </c>
      <c r="AF191" s="293">
        <v>0</v>
      </c>
      <c r="AG191" s="293">
        <v>0</v>
      </c>
      <c r="AH191" s="293">
        <v>0</v>
      </c>
      <c r="AI191" s="293">
        <v>22.5</v>
      </c>
      <c r="AJ191" s="293">
        <v>0</v>
      </c>
      <c r="AK191" s="293">
        <v>0</v>
      </c>
      <c r="AL191" s="293">
        <v>0</v>
      </c>
      <c r="AM191" s="225">
        <f t="shared" si="71"/>
        <v>44.5</v>
      </c>
      <c r="AN191" s="265">
        <f t="shared" si="72"/>
        <v>0</v>
      </c>
      <c r="AO191" s="225" t="s">
        <v>589</v>
      </c>
      <c r="AP191" s="79"/>
      <c r="AQ191" s="79"/>
      <c r="AR191" s="79"/>
    </row>
    <row r="192" spans="1:44" s="259" customFormat="1" ht="63">
      <c r="A192" s="219" t="s">
        <v>880</v>
      </c>
      <c r="B192" s="220" t="s">
        <v>1031</v>
      </c>
      <c r="C192" s="221" t="s">
        <v>589</v>
      </c>
      <c r="D192" s="221" t="s">
        <v>589</v>
      </c>
      <c r="E192" s="222">
        <v>2021</v>
      </c>
      <c r="F192" s="222">
        <v>2024</v>
      </c>
      <c r="G192" s="222" t="s">
        <v>589</v>
      </c>
      <c r="H192" s="222" t="s">
        <v>589</v>
      </c>
      <c r="I192" s="222" t="s">
        <v>589</v>
      </c>
      <c r="J192" s="225">
        <v>0</v>
      </c>
      <c r="K192" s="225">
        <f t="shared" si="68"/>
        <v>52.6</v>
      </c>
      <c r="L192" s="225">
        <v>0</v>
      </c>
      <c r="M192" s="225">
        <v>0</v>
      </c>
      <c r="N192" s="225">
        <v>52.6</v>
      </c>
      <c r="O192" s="225">
        <f t="shared" si="69"/>
        <v>0</v>
      </c>
      <c r="P192" s="225">
        <f t="shared" si="70"/>
        <v>52.6</v>
      </c>
      <c r="Q192" s="225">
        <v>0</v>
      </c>
      <c r="R192" s="225">
        <v>0</v>
      </c>
      <c r="S192" s="265">
        <v>52.6</v>
      </c>
      <c r="T192" s="225">
        <v>0</v>
      </c>
      <c r="U192" s="225" t="s">
        <v>589</v>
      </c>
      <c r="V192" s="293">
        <v>0</v>
      </c>
      <c r="W192" s="225" t="s">
        <v>589</v>
      </c>
      <c r="X192" s="293">
        <v>0</v>
      </c>
      <c r="Y192" s="225" t="s">
        <v>589</v>
      </c>
      <c r="Z192" s="225">
        <v>0</v>
      </c>
      <c r="AA192" s="225">
        <v>0</v>
      </c>
      <c r="AB192" s="225">
        <v>0</v>
      </c>
      <c r="AC192" s="293">
        <v>24</v>
      </c>
      <c r="AD192" s="225">
        <v>0</v>
      </c>
      <c r="AE192" s="293">
        <v>0</v>
      </c>
      <c r="AF192" s="293">
        <v>0</v>
      </c>
      <c r="AG192" s="293">
        <v>16.600000000000001</v>
      </c>
      <c r="AH192" s="293">
        <v>0</v>
      </c>
      <c r="AI192" s="293">
        <v>12</v>
      </c>
      <c r="AJ192" s="293">
        <v>0</v>
      </c>
      <c r="AK192" s="293">
        <v>0</v>
      </c>
      <c r="AL192" s="293">
        <v>0</v>
      </c>
      <c r="AM192" s="225">
        <f t="shared" si="71"/>
        <v>52.6</v>
      </c>
      <c r="AN192" s="265">
        <f t="shared" si="72"/>
        <v>0</v>
      </c>
      <c r="AO192" s="225" t="s">
        <v>589</v>
      </c>
      <c r="AP192" s="79"/>
      <c r="AQ192" s="79"/>
      <c r="AR192" s="79"/>
    </row>
    <row r="193" spans="1:41" ht="47.25">
      <c r="A193" s="219" t="s">
        <v>881</v>
      </c>
      <c r="B193" s="220" t="s">
        <v>1032</v>
      </c>
      <c r="C193" s="221" t="s">
        <v>589</v>
      </c>
      <c r="D193" s="221" t="s">
        <v>589</v>
      </c>
      <c r="E193" s="222">
        <v>2021</v>
      </c>
      <c r="F193" s="222">
        <v>2022</v>
      </c>
      <c r="G193" s="221" t="s">
        <v>589</v>
      </c>
      <c r="H193" s="221" t="s">
        <v>589</v>
      </c>
      <c r="I193" s="221" t="s">
        <v>589</v>
      </c>
      <c r="J193" s="225">
        <v>0</v>
      </c>
      <c r="K193" s="225">
        <f t="shared" ref="K193:K197" si="73">L193+M193+N193+O193</f>
        <v>24</v>
      </c>
      <c r="L193" s="225">
        <v>0</v>
      </c>
      <c r="M193" s="225">
        <v>0</v>
      </c>
      <c r="N193" s="225">
        <v>24</v>
      </c>
      <c r="O193" s="225">
        <f>SUM(O220:O223)</f>
        <v>0</v>
      </c>
      <c r="P193" s="225">
        <f t="shared" si="67"/>
        <v>24</v>
      </c>
      <c r="Q193" s="225">
        <v>0</v>
      </c>
      <c r="R193" s="225">
        <v>0</v>
      </c>
      <c r="S193" s="265">
        <v>24</v>
      </c>
      <c r="T193" s="225">
        <v>0</v>
      </c>
      <c r="U193" s="221" t="s">
        <v>589</v>
      </c>
      <c r="V193" s="293">
        <v>0</v>
      </c>
      <c r="W193" s="221" t="s">
        <v>589</v>
      </c>
      <c r="X193" s="293">
        <v>0</v>
      </c>
      <c r="Y193" s="221" t="s">
        <v>589</v>
      </c>
      <c r="Z193" s="225">
        <v>0</v>
      </c>
      <c r="AA193" s="225">
        <v>0</v>
      </c>
      <c r="AB193" s="225">
        <v>0</v>
      </c>
      <c r="AC193" s="293">
        <v>16</v>
      </c>
      <c r="AD193" s="225">
        <v>0</v>
      </c>
      <c r="AE193" s="293">
        <v>8</v>
      </c>
      <c r="AF193" s="293">
        <v>0</v>
      </c>
      <c r="AG193" s="293">
        <v>0</v>
      </c>
      <c r="AH193" s="293">
        <v>0</v>
      </c>
      <c r="AI193" s="293">
        <v>0</v>
      </c>
      <c r="AJ193" s="293">
        <v>0</v>
      </c>
      <c r="AK193" s="293">
        <v>0</v>
      </c>
      <c r="AL193" s="293">
        <v>0</v>
      </c>
      <c r="AM193" s="225">
        <f>AC193+AE193+AG193+AI193+AK193</f>
        <v>24</v>
      </c>
      <c r="AN193" s="265">
        <f t="shared" si="72"/>
        <v>0</v>
      </c>
      <c r="AO193" s="221" t="s">
        <v>589</v>
      </c>
    </row>
    <row r="194" spans="1:41" ht="31.5">
      <c r="A194" s="219" t="s">
        <v>1022</v>
      </c>
      <c r="B194" s="220" t="s">
        <v>882</v>
      </c>
      <c r="C194" s="221" t="s">
        <v>589</v>
      </c>
      <c r="D194" s="221" t="s">
        <v>589</v>
      </c>
      <c r="E194" s="222">
        <v>2021</v>
      </c>
      <c r="F194" s="222">
        <v>2021</v>
      </c>
      <c r="G194" s="221" t="s">
        <v>589</v>
      </c>
      <c r="H194" s="221" t="s">
        <v>589</v>
      </c>
      <c r="I194" s="221" t="s">
        <v>589</v>
      </c>
      <c r="J194" s="225">
        <v>0</v>
      </c>
      <c r="K194" s="225">
        <f t="shared" si="73"/>
        <v>3</v>
      </c>
      <c r="L194" s="225">
        <v>0</v>
      </c>
      <c r="M194" s="225">
        <v>0</v>
      </c>
      <c r="N194" s="225">
        <v>3</v>
      </c>
      <c r="O194" s="225">
        <f>SUM(O221:O224)</f>
        <v>0</v>
      </c>
      <c r="P194" s="225">
        <f t="shared" si="67"/>
        <v>3</v>
      </c>
      <c r="Q194" s="225">
        <v>0</v>
      </c>
      <c r="R194" s="225">
        <v>0</v>
      </c>
      <c r="S194" s="265">
        <v>3</v>
      </c>
      <c r="T194" s="225">
        <v>0</v>
      </c>
      <c r="U194" s="221" t="s">
        <v>589</v>
      </c>
      <c r="V194" s="293">
        <v>0</v>
      </c>
      <c r="W194" s="221" t="s">
        <v>589</v>
      </c>
      <c r="X194" s="293">
        <v>0</v>
      </c>
      <c r="Y194" s="221" t="s">
        <v>589</v>
      </c>
      <c r="Z194" s="225">
        <v>0</v>
      </c>
      <c r="AA194" s="225">
        <v>0</v>
      </c>
      <c r="AB194" s="225">
        <v>0</v>
      </c>
      <c r="AC194" s="293">
        <v>3</v>
      </c>
      <c r="AD194" s="225">
        <v>0</v>
      </c>
      <c r="AE194" s="293">
        <v>0</v>
      </c>
      <c r="AF194" s="293">
        <v>0</v>
      </c>
      <c r="AG194" s="293">
        <v>0</v>
      </c>
      <c r="AH194" s="293">
        <v>0</v>
      </c>
      <c r="AI194" s="293">
        <v>0</v>
      </c>
      <c r="AJ194" s="293">
        <v>0</v>
      </c>
      <c r="AK194" s="293">
        <v>0</v>
      </c>
      <c r="AL194" s="293">
        <v>0</v>
      </c>
      <c r="AM194" s="225">
        <f t="shared" si="71"/>
        <v>3</v>
      </c>
      <c r="AN194" s="265">
        <f t="shared" si="72"/>
        <v>0</v>
      </c>
      <c r="AO194" s="221" t="s">
        <v>589</v>
      </c>
    </row>
    <row r="195" spans="1:41" ht="78.75">
      <c r="A195" s="219" t="s">
        <v>1023</v>
      </c>
      <c r="B195" s="220" t="s">
        <v>1033</v>
      </c>
      <c r="C195" s="221" t="s">
        <v>589</v>
      </c>
      <c r="D195" s="221" t="s">
        <v>589</v>
      </c>
      <c r="E195" s="222">
        <v>2021</v>
      </c>
      <c r="F195" s="222">
        <v>2022</v>
      </c>
      <c r="G195" s="221" t="s">
        <v>589</v>
      </c>
      <c r="H195" s="221" t="s">
        <v>589</v>
      </c>
      <c r="I195" s="221" t="s">
        <v>589</v>
      </c>
      <c r="J195" s="225">
        <v>0</v>
      </c>
      <c r="K195" s="225">
        <f t="shared" si="73"/>
        <v>45</v>
      </c>
      <c r="L195" s="225">
        <v>0</v>
      </c>
      <c r="M195" s="225">
        <v>0</v>
      </c>
      <c r="N195" s="225">
        <v>45</v>
      </c>
      <c r="O195" s="225">
        <f>SUM(O222:O225)</f>
        <v>0</v>
      </c>
      <c r="P195" s="225">
        <f t="shared" si="67"/>
        <v>45</v>
      </c>
      <c r="Q195" s="225">
        <v>0</v>
      </c>
      <c r="R195" s="225">
        <v>0</v>
      </c>
      <c r="S195" s="265">
        <v>45</v>
      </c>
      <c r="T195" s="225">
        <v>0</v>
      </c>
      <c r="U195" s="221" t="s">
        <v>589</v>
      </c>
      <c r="V195" s="293">
        <v>0</v>
      </c>
      <c r="W195" s="221" t="s">
        <v>589</v>
      </c>
      <c r="X195" s="293">
        <v>0</v>
      </c>
      <c r="Y195" s="221" t="s">
        <v>589</v>
      </c>
      <c r="Z195" s="225">
        <v>0</v>
      </c>
      <c r="AA195" s="225">
        <v>0</v>
      </c>
      <c r="AB195" s="225">
        <v>0</v>
      </c>
      <c r="AC195" s="293">
        <v>22.5</v>
      </c>
      <c r="AD195" s="225">
        <v>0</v>
      </c>
      <c r="AE195" s="293">
        <v>22.5</v>
      </c>
      <c r="AF195" s="293">
        <v>0</v>
      </c>
      <c r="AG195" s="293">
        <v>0</v>
      </c>
      <c r="AH195" s="293">
        <v>0</v>
      </c>
      <c r="AI195" s="293">
        <v>0</v>
      </c>
      <c r="AJ195" s="293">
        <v>0</v>
      </c>
      <c r="AK195" s="293">
        <v>0</v>
      </c>
      <c r="AL195" s="293">
        <v>0</v>
      </c>
      <c r="AM195" s="225">
        <f t="shared" si="71"/>
        <v>45</v>
      </c>
      <c r="AN195" s="265">
        <f t="shared" si="72"/>
        <v>0</v>
      </c>
      <c r="AO195" s="221" t="s">
        <v>589</v>
      </c>
    </row>
    <row r="196" spans="1:41" ht="63">
      <c r="A196" s="219" t="s">
        <v>1024</v>
      </c>
      <c r="B196" s="220" t="s">
        <v>1034</v>
      </c>
      <c r="C196" s="221" t="s">
        <v>589</v>
      </c>
      <c r="D196" s="221" t="s">
        <v>589</v>
      </c>
      <c r="E196" s="222">
        <v>2021</v>
      </c>
      <c r="F196" s="222">
        <v>2021</v>
      </c>
      <c r="G196" s="221" t="s">
        <v>589</v>
      </c>
      <c r="H196" s="221" t="s">
        <v>589</v>
      </c>
      <c r="I196" s="221" t="s">
        <v>589</v>
      </c>
      <c r="J196" s="225">
        <v>0</v>
      </c>
      <c r="K196" s="225">
        <f t="shared" si="73"/>
        <v>4.2</v>
      </c>
      <c r="L196" s="225">
        <v>0</v>
      </c>
      <c r="M196" s="225">
        <v>0</v>
      </c>
      <c r="N196" s="225">
        <v>4.2</v>
      </c>
      <c r="O196" s="225">
        <f>SUM(O223:O226)</f>
        <v>0</v>
      </c>
      <c r="P196" s="225">
        <f t="shared" si="67"/>
        <v>4.2</v>
      </c>
      <c r="Q196" s="225">
        <v>0</v>
      </c>
      <c r="R196" s="225">
        <v>0</v>
      </c>
      <c r="S196" s="265">
        <v>4.2</v>
      </c>
      <c r="T196" s="225">
        <v>0</v>
      </c>
      <c r="U196" s="221" t="s">
        <v>589</v>
      </c>
      <c r="V196" s="293">
        <v>0</v>
      </c>
      <c r="W196" s="221" t="s">
        <v>589</v>
      </c>
      <c r="X196" s="293">
        <v>0</v>
      </c>
      <c r="Y196" s="221" t="s">
        <v>589</v>
      </c>
      <c r="Z196" s="225">
        <v>0</v>
      </c>
      <c r="AA196" s="225">
        <v>0</v>
      </c>
      <c r="AB196" s="225">
        <v>0</v>
      </c>
      <c r="AC196" s="293">
        <v>4.2</v>
      </c>
      <c r="AD196" s="225">
        <v>0</v>
      </c>
      <c r="AE196" s="293">
        <v>0</v>
      </c>
      <c r="AF196" s="293">
        <v>0</v>
      </c>
      <c r="AG196" s="293">
        <v>0</v>
      </c>
      <c r="AH196" s="293">
        <v>0</v>
      </c>
      <c r="AI196" s="293">
        <v>0</v>
      </c>
      <c r="AJ196" s="293">
        <v>0</v>
      </c>
      <c r="AK196" s="293">
        <v>0</v>
      </c>
      <c r="AL196" s="293">
        <v>0</v>
      </c>
      <c r="AM196" s="225">
        <f t="shared" si="71"/>
        <v>4.2</v>
      </c>
      <c r="AN196" s="265">
        <f t="shared" si="72"/>
        <v>0</v>
      </c>
      <c r="AO196" s="221" t="s">
        <v>589</v>
      </c>
    </row>
    <row r="197" spans="1:41" ht="63">
      <c r="A197" s="219" t="s">
        <v>1025</v>
      </c>
      <c r="B197" s="220" t="s">
        <v>1035</v>
      </c>
      <c r="C197" s="221" t="s">
        <v>589</v>
      </c>
      <c r="D197" s="221" t="s">
        <v>589</v>
      </c>
      <c r="E197" s="222">
        <v>2021</v>
      </c>
      <c r="F197" s="222">
        <v>2021</v>
      </c>
      <c r="G197" s="221" t="s">
        <v>589</v>
      </c>
      <c r="H197" s="221" t="s">
        <v>589</v>
      </c>
      <c r="I197" s="221" t="s">
        <v>589</v>
      </c>
      <c r="J197" s="225">
        <v>0</v>
      </c>
      <c r="K197" s="225">
        <f t="shared" si="73"/>
        <v>15</v>
      </c>
      <c r="L197" s="225">
        <v>0</v>
      </c>
      <c r="M197" s="225">
        <v>0</v>
      </c>
      <c r="N197" s="225">
        <v>15</v>
      </c>
      <c r="O197" s="225">
        <f>SUM(O224:O227)</f>
        <v>0</v>
      </c>
      <c r="P197" s="225">
        <f t="shared" si="67"/>
        <v>15</v>
      </c>
      <c r="Q197" s="225">
        <v>0</v>
      </c>
      <c r="R197" s="225">
        <v>0</v>
      </c>
      <c r="S197" s="265">
        <v>15</v>
      </c>
      <c r="T197" s="225">
        <v>0</v>
      </c>
      <c r="U197" s="221" t="s">
        <v>589</v>
      </c>
      <c r="V197" s="293">
        <v>0</v>
      </c>
      <c r="W197" s="221" t="s">
        <v>589</v>
      </c>
      <c r="X197" s="293">
        <v>0</v>
      </c>
      <c r="Y197" s="221" t="s">
        <v>589</v>
      </c>
      <c r="Z197" s="225">
        <v>0</v>
      </c>
      <c r="AA197" s="225">
        <v>0</v>
      </c>
      <c r="AB197" s="225">
        <v>0</v>
      </c>
      <c r="AC197" s="293">
        <v>15</v>
      </c>
      <c r="AD197" s="225">
        <v>0</v>
      </c>
      <c r="AE197" s="293">
        <v>0</v>
      </c>
      <c r="AF197" s="293">
        <v>0</v>
      </c>
      <c r="AG197" s="293">
        <v>0</v>
      </c>
      <c r="AH197" s="293">
        <v>0</v>
      </c>
      <c r="AI197" s="293">
        <v>0</v>
      </c>
      <c r="AJ197" s="293">
        <v>0</v>
      </c>
      <c r="AK197" s="293">
        <v>0</v>
      </c>
      <c r="AL197" s="293">
        <v>0</v>
      </c>
      <c r="AM197" s="225">
        <f t="shared" si="71"/>
        <v>15</v>
      </c>
      <c r="AN197" s="265">
        <f t="shared" si="72"/>
        <v>0</v>
      </c>
      <c r="AO197" s="221" t="s">
        <v>589</v>
      </c>
    </row>
  </sheetData>
  <sheetProtection password="84F4" sheet="1" objects="1" scenarios="1"/>
  <mergeCells count="32">
    <mergeCell ref="A13:AO13"/>
    <mergeCell ref="AC16:AD16"/>
    <mergeCell ref="AE16:AF16"/>
    <mergeCell ref="AK16:AL16"/>
    <mergeCell ref="U16:V16"/>
    <mergeCell ref="Y16:Z16"/>
    <mergeCell ref="U15:Z15"/>
    <mergeCell ref="W16:X16"/>
    <mergeCell ref="D15:D17"/>
    <mergeCell ref="E15:E17"/>
    <mergeCell ref="F15:G16"/>
    <mergeCell ref="K15:T15"/>
    <mergeCell ref="P16:T16"/>
    <mergeCell ref="J15:J17"/>
    <mergeCell ref="AG16:AH16"/>
    <mergeCell ref="AI16:AJ16"/>
    <mergeCell ref="A5:AO5"/>
    <mergeCell ref="A12:AO12"/>
    <mergeCell ref="AN16:AN17"/>
    <mergeCell ref="AC15:AN15"/>
    <mergeCell ref="K16:O16"/>
    <mergeCell ref="AM16:AM17"/>
    <mergeCell ref="A14:AN14"/>
    <mergeCell ref="A15:A17"/>
    <mergeCell ref="B15:B17"/>
    <mergeCell ref="C15:C17"/>
    <mergeCell ref="AA15:AB16"/>
    <mergeCell ref="A7:AO7"/>
    <mergeCell ref="A8:AO8"/>
    <mergeCell ref="AO15:AO17"/>
    <mergeCell ref="H15:I16"/>
    <mergeCell ref="A10:AO10"/>
  </mergeCells>
  <pageMargins left="0.70866141732283472" right="0.70866141732283472" top="0.74803149606299213" bottom="0.74803149606299213" header="0.31496062992125984" footer="0.31496062992125984"/>
  <pageSetup paperSize="8" scale="10" firstPageNumber="2" orientation="landscape" r:id="rId1"/>
  <headerFooter>
    <oddFooter>&amp;C&amp;G</oddFooter>
  </headerFooter>
  <drawing r:id="rId2"/>
  <legacyDrawingHF r:id="rId3"/>
</worksheet>
</file>

<file path=xl/worksheets/sheet5.xml><?xml version="1.0" encoding="utf-8"?>
<worksheet xmlns="http://schemas.openxmlformats.org/spreadsheetml/2006/main" xmlns:r="http://schemas.openxmlformats.org/officeDocument/2006/relationships">
  <sheetPr>
    <tabColor rgb="FF92D050"/>
  </sheetPr>
  <dimension ref="A1:CZ197"/>
  <sheetViews>
    <sheetView view="pageBreakPreview" topLeftCell="A4" zoomScale="60" zoomScaleNormal="100" workbookViewId="0">
      <pane ySplit="17" topLeftCell="A21" activePane="bottomLeft" state="frozen"/>
      <selection activeCell="A4" sqref="A4"/>
      <selection pane="bottomLeft"/>
    </sheetView>
  </sheetViews>
  <sheetFormatPr defaultColWidth="9" defaultRowHeight="15.75"/>
  <cols>
    <col min="1" max="1" width="11.625" style="1" customWidth="1"/>
    <col min="2" max="2" width="31.5" style="1" customWidth="1"/>
    <col min="3" max="3" width="18" style="1" customWidth="1"/>
    <col min="4" max="4" width="17.625" style="1" customWidth="1"/>
    <col min="5" max="5" width="22" style="1" customWidth="1"/>
    <col min="6" max="6" width="18.875" style="79" customWidth="1"/>
    <col min="7" max="7" width="9.375" style="79" bestFit="1" customWidth="1"/>
    <col min="8" max="8" width="6.125" style="79" bestFit="1" customWidth="1"/>
    <col min="9" max="9" width="5.875" style="79" bestFit="1" customWidth="1"/>
    <col min="10" max="10" width="9.625" style="79" customWidth="1"/>
    <col min="11" max="11" width="5.875" style="79" bestFit="1" customWidth="1"/>
    <col min="12" max="12" width="6.125" style="79" bestFit="1" customWidth="1"/>
    <col min="13" max="13" width="17.25" style="79" customWidth="1"/>
    <col min="14" max="14" width="9.375" style="79" bestFit="1" customWidth="1"/>
    <col min="15" max="15" width="6.125" style="79" bestFit="1" customWidth="1"/>
    <col min="16" max="16" width="5.875" style="79" bestFit="1" customWidth="1"/>
    <col min="17" max="17" width="8.375" style="79" customWidth="1"/>
    <col min="18" max="18" width="5.875" style="79" bestFit="1" customWidth="1"/>
    <col min="19" max="19" width="9.625" style="79" customWidth="1"/>
    <col min="20" max="20" width="20" style="1" customWidth="1"/>
    <col min="21" max="21" width="8.75" style="1" customWidth="1"/>
    <col min="22" max="23" width="6" style="1" customWidth="1"/>
    <col min="24" max="24" width="8" style="1" customWidth="1"/>
    <col min="25" max="25" width="6" style="1" customWidth="1"/>
    <col min="26" max="26" width="6.625" style="1" customWidth="1"/>
    <col min="27" max="27" width="17.625" style="1" customWidth="1"/>
    <col min="28" max="28" width="7.625" style="1" customWidth="1"/>
    <col min="29" max="30" width="6" style="1" customWidth="1"/>
    <col min="31" max="31" width="8.125" style="1" customWidth="1"/>
    <col min="32" max="32" width="6" style="1" customWidth="1"/>
    <col min="33" max="33" width="6.375" style="1" customWidth="1"/>
    <col min="34" max="34" width="18.25" style="1" customWidth="1"/>
    <col min="35" max="35" width="7.75" style="1" customWidth="1"/>
    <col min="36" max="39" width="6" style="1" customWidth="1"/>
    <col min="40" max="40" width="5.125" style="1" customWidth="1"/>
    <col min="41" max="41" width="17" style="1" customWidth="1"/>
    <col min="42" max="42" width="11" style="1" customWidth="1"/>
    <col min="43" max="46" width="6" style="1" customWidth="1"/>
    <col min="47" max="47" width="5.5" style="1" customWidth="1"/>
    <col min="48" max="48" width="17.875" style="1" customWidth="1"/>
    <col min="49" max="49" width="8.125" style="1" customWidth="1"/>
    <col min="50" max="51" width="6" style="1" customWidth="1"/>
    <col min="52" max="52" width="8.25" style="1" customWidth="1"/>
    <col min="53" max="54" width="6" style="1" customWidth="1"/>
    <col min="55" max="55" width="19.25" style="1" customWidth="1"/>
    <col min="56" max="56" width="9.25" style="1" customWidth="1"/>
    <col min="57" max="58" width="6" style="1" customWidth="1"/>
    <col min="59" max="59" width="8.5" style="1" customWidth="1"/>
    <col min="60" max="60" width="6" style="1" customWidth="1"/>
    <col min="61" max="61" width="6.25" style="1" customWidth="1"/>
    <col min="62" max="62" width="17.875" style="248" hidden="1" customWidth="1"/>
    <col min="63" max="63" width="7.25" style="248" hidden="1" customWidth="1"/>
    <col min="64" max="65" width="6" style="248" hidden="1" customWidth="1"/>
    <col min="66" max="66" width="8.625" style="248" hidden="1" customWidth="1"/>
    <col min="67" max="68" width="6" style="248" hidden="1" customWidth="1"/>
    <col min="69" max="69" width="19.25" style="248" hidden="1" customWidth="1"/>
    <col min="70" max="70" width="8" style="248" hidden="1" customWidth="1"/>
    <col min="71" max="72" width="6" style="248" hidden="1" customWidth="1"/>
    <col min="73" max="73" width="10.25" style="248" hidden="1" customWidth="1"/>
    <col min="74" max="74" width="6" style="248" hidden="1" customWidth="1"/>
    <col min="75" max="75" width="6.25" style="248" hidden="1" customWidth="1"/>
    <col min="76" max="76" width="18.75" style="1" customWidth="1"/>
    <col min="77" max="77" width="8.625" style="1" customWidth="1"/>
    <col min="78" max="79" width="6" style="1" customWidth="1"/>
    <col min="80" max="80" width="10.25" style="1" customWidth="1"/>
    <col min="81" max="81" width="6" style="1" customWidth="1"/>
    <col min="82" max="82" width="7" style="1" customWidth="1"/>
    <col min="83" max="83" width="17.5" style="1" customWidth="1"/>
    <col min="84" max="84" width="10.125" style="1" customWidth="1"/>
    <col min="85" max="86" width="6" style="1" customWidth="1"/>
    <col min="87" max="87" width="8.5" style="1" customWidth="1"/>
    <col min="88" max="88" width="6.875" style="1" customWidth="1"/>
    <col min="89" max="89" width="7.5" style="1" customWidth="1"/>
    <col min="90" max="90" width="16.625" style="1" customWidth="1"/>
    <col min="91" max="91" width="4.125" style="1" customWidth="1"/>
    <col min="92" max="92" width="3.75" style="1" customWidth="1"/>
    <col min="93" max="93" width="3.875" style="1" customWidth="1"/>
    <col min="94" max="94" width="4.5" style="1" customWidth="1"/>
    <col min="95" max="95" width="5" style="1" customWidth="1"/>
    <col min="96" max="96" width="5.5" style="1" customWidth="1"/>
    <col min="97" max="97" width="5.75" style="1" customWidth="1"/>
    <col min="98" max="98" width="5.5" style="1" customWidth="1"/>
    <col min="99" max="100" width="5" style="1" customWidth="1"/>
    <col min="101" max="101" width="12.875" style="1" customWidth="1"/>
    <col min="102" max="111" width="5" style="1" customWidth="1"/>
    <col min="112" max="16384" width="9" style="1"/>
  </cols>
  <sheetData>
    <row r="1" spans="1:104" s="279" customFormat="1" ht="59.1" customHeight="1">
      <c r="F1" s="263"/>
      <c r="G1" s="263"/>
      <c r="H1" s="263"/>
      <c r="I1" s="263"/>
      <c r="J1" s="263"/>
      <c r="K1" s="263"/>
      <c r="L1" s="263"/>
      <c r="M1" s="263"/>
      <c r="N1" s="263"/>
      <c r="O1" s="263"/>
      <c r="P1" s="263"/>
      <c r="Q1" s="263"/>
      <c r="R1" s="263"/>
      <c r="S1" s="263"/>
    </row>
    <row r="2" spans="1:104" ht="18.75">
      <c r="AB2" s="2"/>
      <c r="AC2" s="2"/>
      <c r="AD2" s="2"/>
      <c r="AE2" s="2"/>
      <c r="AF2" s="2"/>
      <c r="AG2" s="24" t="s">
        <v>328</v>
      </c>
      <c r="AH2" s="2"/>
      <c r="AI2" s="2"/>
      <c r="AJ2" s="2"/>
      <c r="AK2" s="2"/>
      <c r="AL2" s="2"/>
      <c r="AM2" s="2"/>
      <c r="AN2" s="2"/>
      <c r="AO2" s="2"/>
      <c r="AP2" s="2"/>
    </row>
    <row r="3" spans="1:104" ht="18.75">
      <c r="AB3" s="2"/>
      <c r="AC3" s="2"/>
      <c r="AD3" s="2"/>
      <c r="AE3" s="2"/>
      <c r="AF3" s="2"/>
      <c r="AG3" s="14" t="s">
        <v>1</v>
      </c>
      <c r="AH3" s="2"/>
      <c r="AI3" s="2"/>
      <c r="AJ3" s="2"/>
      <c r="AK3" s="2"/>
      <c r="AL3" s="2"/>
      <c r="AM3" s="2"/>
      <c r="AN3" s="2"/>
      <c r="AO3" s="2"/>
      <c r="AP3" s="2"/>
    </row>
    <row r="4" spans="1:104" ht="18.75">
      <c r="AB4" s="2"/>
      <c r="AC4" s="2"/>
      <c r="AD4" s="2"/>
      <c r="AE4" s="2"/>
      <c r="AF4" s="2"/>
      <c r="AG4" s="14" t="s">
        <v>815</v>
      </c>
      <c r="AH4" s="2"/>
      <c r="AI4" s="2"/>
      <c r="AJ4" s="2"/>
      <c r="AK4" s="2"/>
      <c r="AL4" s="2"/>
      <c r="AM4" s="2"/>
      <c r="AN4" s="2"/>
      <c r="AO4" s="2"/>
      <c r="AP4" s="2"/>
    </row>
    <row r="5" spans="1:104">
      <c r="A5" s="403" t="s">
        <v>373</v>
      </c>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79"/>
      <c r="AI5" s="79"/>
      <c r="AJ5" s="79"/>
      <c r="AK5" s="79"/>
      <c r="AL5" s="79"/>
      <c r="AM5" s="79"/>
      <c r="AN5" s="79"/>
      <c r="AO5" s="79"/>
      <c r="AP5" s="79"/>
    </row>
    <row r="6" spans="1:104">
      <c r="A6" s="404"/>
      <c r="B6" s="404"/>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252"/>
      <c r="BK6" s="252"/>
      <c r="BL6" s="252"/>
      <c r="BM6" s="252"/>
      <c r="BN6" s="252"/>
      <c r="BO6" s="252"/>
      <c r="BP6" s="252"/>
      <c r="BQ6" s="252"/>
      <c r="BR6" s="252"/>
      <c r="BS6" s="252"/>
      <c r="BT6" s="252"/>
      <c r="BU6" s="252"/>
      <c r="BV6" s="252"/>
      <c r="BW6" s="252"/>
      <c r="BX6" s="99"/>
      <c r="BY6" s="99"/>
      <c r="BZ6" s="99"/>
      <c r="CA6" s="99"/>
      <c r="CB6" s="99"/>
      <c r="CC6" s="99"/>
      <c r="CD6" s="99"/>
      <c r="CE6" s="99"/>
      <c r="CF6" s="99"/>
      <c r="CG6" s="99"/>
      <c r="CH6" s="99"/>
      <c r="CI6" s="99"/>
      <c r="CJ6" s="99"/>
      <c r="CK6" s="99"/>
      <c r="CL6" s="99"/>
      <c r="CM6" s="79"/>
      <c r="CN6" s="79"/>
    </row>
    <row r="7" spans="1:104" ht="18.75">
      <c r="A7" s="357" t="s">
        <v>756</v>
      </c>
      <c r="B7" s="357"/>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row>
    <row r="8" spans="1:104">
      <c r="A8" s="358" t="s">
        <v>292</v>
      </c>
      <c r="B8" s="358"/>
      <c r="C8" s="358"/>
      <c r="D8" s="358"/>
      <c r="E8" s="358"/>
      <c r="F8" s="358"/>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row>
    <row r="9" spans="1:104">
      <c r="A9" s="358"/>
      <c r="B9" s="358"/>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247"/>
      <c r="BK9" s="247"/>
      <c r="BL9" s="247"/>
      <c r="BM9" s="247"/>
      <c r="BN9" s="247"/>
      <c r="BO9" s="247"/>
      <c r="BP9" s="247"/>
      <c r="BQ9" s="247"/>
      <c r="BR9" s="247"/>
      <c r="BS9" s="247"/>
      <c r="BT9" s="247"/>
      <c r="BU9" s="247"/>
      <c r="BV9" s="247"/>
      <c r="BW9" s="247"/>
      <c r="BX9" s="98"/>
      <c r="BY9" s="98"/>
      <c r="BZ9" s="98"/>
      <c r="CA9" s="98"/>
      <c r="CB9" s="98"/>
      <c r="CC9" s="98"/>
      <c r="CD9" s="98"/>
      <c r="CE9" s="98"/>
      <c r="CF9" s="98"/>
      <c r="CG9" s="98"/>
      <c r="CH9" s="98"/>
      <c r="CI9" s="98"/>
      <c r="CJ9" s="98"/>
      <c r="CK9" s="98"/>
      <c r="CL9" s="98"/>
      <c r="CM9" s="83"/>
      <c r="CN9" s="83"/>
      <c r="CO9" s="83"/>
      <c r="CP9" s="83"/>
      <c r="CQ9" s="83"/>
      <c r="CR9" s="83"/>
      <c r="CS9" s="83"/>
      <c r="CT9" s="83"/>
      <c r="CU9" s="83"/>
      <c r="CV9" s="83"/>
      <c r="CW9" s="83"/>
      <c r="CX9" s="83"/>
      <c r="CY9" s="83"/>
    </row>
    <row r="10" spans="1:104">
      <c r="A10" s="359" t="s">
        <v>1125</v>
      </c>
      <c r="B10" s="359"/>
      <c r="C10" s="359"/>
      <c r="D10" s="359"/>
      <c r="E10" s="359"/>
      <c r="F10" s="359"/>
      <c r="G10" s="359"/>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101"/>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2"/>
      <c r="CN10" s="2"/>
    </row>
    <row r="11" spans="1:104">
      <c r="A11" s="404"/>
      <c r="B11" s="404"/>
      <c r="C11" s="404"/>
      <c r="D11" s="404"/>
      <c r="E11" s="404"/>
      <c r="F11" s="404"/>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79"/>
      <c r="BZ11" s="5"/>
      <c r="CA11" s="79"/>
      <c r="CB11" s="79"/>
      <c r="CC11" s="79"/>
      <c r="CD11" s="79"/>
      <c r="CE11" s="79"/>
      <c r="CF11" s="79"/>
      <c r="CG11" s="79"/>
      <c r="CH11" s="79"/>
      <c r="CI11" s="79"/>
      <c r="CJ11" s="79"/>
      <c r="CK11" s="79"/>
      <c r="CL11" s="79"/>
      <c r="CM11" s="2"/>
      <c r="CN11" s="2"/>
    </row>
    <row r="12" spans="1:104" ht="15.75" customHeight="1">
      <c r="A12" s="405" t="s">
        <v>964</v>
      </c>
      <c r="B12" s="405"/>
      <c r="C12" s="405"/>
      <c r="D12" s="405"/>
      <c r="E12" s="405"/>
      <c r="F12" s="405"/>
      <c r="G12" s="405"/>
      <c r="H12" s="405"/>
      <c r="I12" s="405"/>
      <c r="J12" s="405"/>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63"/>
      <c r="CN12" s="63"/>
      <c r="CO12" s="63"/>
      <c r="CP12" s="63"/>
      <c r="CQ12" s="63"/>
      <c r="CR12" s="63"/>
      <c r="CS12" s="63"/>
      <c r="CT12" s="63"/>
      <c r="CU12" s="63"/>
      <c r="CV12" s="63"/>
      <c r="CW12" s="63"/>
      <c r="CX12" s="63"/>
      <c r="CY12" s="63"/>
    </row>
    <row r="13" spans="1:104">
      <c r="A13" s="406" t="s">
        <v>625</v>
      </c>
      <c r="B13" s="406"/>
      <c r="C13" s="406"/>
      <c r="D13" s="406"/>
      <c r="E13" s="406"/>
      <c r="F13" s="406"/>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40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17"/>
      <c r="CN13" s="17"/>
      <c r="CO13" s="17"/>
      <c r="CP13" s="17"/>
      <c r="CQ13" s="17"/>
      <c r="CR13" s="17"/>
      <c r="CS13" s="17"/>
      <c r="CT13" s="17"/>
      <c r="CU13" s="17"/>
      <c r="CV13" s="17"/>
      <c r="CW13" s="17"/>
      <c r="CX13" s="17"/>
      <c r="CY13" s="17"/>
    </row>
    <row r="14" spans="1:104" ht="15.75" customHeight="1">
      <c r="A14" s="407"/>
      <c r="B14" s="407"/>
      <c r="C14" s="407"/>
      <c r="D14" s="407"/>
      <c r="E14" s="407"/>
      <c r="F14" s="407"/>
      <c r="G14" s="407"/>
      <c r="H14" s="407"/>
      <c r="I14" s="407"/>
      <c r="J14" s="407"/>
      <c r="K14" s="407"/>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07"/>
      <c r="AJ14" s="407"/>
      <c r="AK14" s="407"/>
      <c r="AL14" s="407"/>
      <c r="AM14" s="407"/>
      <c r="AN14" s="407"/>
      <c r="AO14" s="407"/>
      <c r="AP14" s="407"/>
      <c r="AQ14" s="407"/>
      <c r="AR14" s="407"/>
      <c r="AS14" s="407"/>
      <c r="AT14" s="407"/>
      <c r="AU14" s="407"/>
      <c r="AV14" s="407"/>
      <c r="AW14" s="407"/>
      <c r="AX14" s="407"/>
      <c r="AY14" s="407"/>
      <c r="AZ14" s="407"/>
      <c r="BA14" s="407"/>
      <c r="BB14" s="407"/>
      <c r="BC14" s="407"/>
      <c r="BD14" s="407"/>
      <c r="BE14" s="407"/>
      <c r="BF14" s="407"/>
      <c r="BG14" s="407"/>
      <c r="BH14" s="407"/>
      <c r="BI14" s="407"/>
      <c r="BJ14" s="407"/>
      <c r="BK14" s="407"/>
      <c r="BL14" s="407"/>
      <c r="BM14" s="407"/>
      <c r="BN14" s="407"/>
      <c r="BO14" s="407"/>
      <c r="BP14" s="407"/>
      <c r="BQ14" s="407"/>
      <c r="BR14" s="407"/>
      <c r="BS14" s="407"/>
      <c r="BT14" s="407"/>
      <c r="BU14" s="407"/>
      <c r="BV14" s="407"/>
      <c r="BW14" s="407"/>
      <c r="BX14" s="407"/>
      <c r="BY14" s="407"/>
      <c r="BZ14" s="407"/>
      <c r="CA14" s="407"/>
      <c r="CB14" s="407"/>
      <c r="CC14" s="407"/>
      <c r="CD14" s="407"/>
      <c r="CE14" s="407"/>
      <c r="CF14" s="407"/>
      <c r="CG14" s="407"/>
      <c r="CH14" s="407"/>
      <c r="CI14" s="407"/>
      <c r="CJ14" s="407"/>
      <c r="CK14" s="46"/>
      <c r="CL14" s="12"/>
      <c r="CM14" s="12"/>
      <c r="CN14" s="12"/>
      <c r="CO14" s="12"/>
      <c r="CP14" s="12"/>
      <c r="CQ14" s="12"/>
      <c r="CR14" s="12"/>
      <c r="CS14" s="12"/>
      <c r="CT14" s="12"/>
      <c r="CU14" s="12"/>
      <c r="CV14" s="12"/>
      <c r="CW14" s="12"/>
    </row>
    <row r="15" spans="1:104" ht="31.5" customHeight="1">
      <c r="A15" s="402" t="s">
        <v>162</v>
      </c>
      <c r="B15" s="402" t="s">
        <v>30</v>
      </c>
      <c r="C15" s="402" t="s">
        <v>4</v>
      </c>
      <c r="D15" s="402" t="s">
        <v>290</v>
      </c>
      <c r="E15" s="402"/>
      <c r="F15" s="401" t="s">
        <v>1133</v>
      </c>
      <c r="G15" s="401"/>
      <c r="H15" s="401"/>
      <c r="I15" s="401"/>
      <c r="J15" s="401"/>
      <c r="K15" s="401"/>
      <c r="L15" s="401"/>
      <c r="M15" s="401"/>
      <c r="N15" s="401"/>
      <c r="O15" s="401"/>
      <c r="P15" s="401"/>
      <c r="Q15" s="401"/>
      <c r="R15" s="401"/>
      <c r="S15" s="401"/>
      <c r="T15" s="401" t="s">
        <v>293</v>
      </c>
      <c r="U15" s="401"/>
      <c r="V15" s="401"/>
      <c r="W15" s="401"/>
      <c r="X15" s="401"/>
      <c r="Y15" s="401"/>
      <c r="Z15" s="401"/>
      <c r="AA15" s="401"/>
      <c r="AB15" s="401"/>
      <c r="AC15" s="401"/>
      <c r="AD15" s="401"/>
      <c r="AE15" s="401"/>
      <c r="AF15" s="401"/>
      <c r="AG15" s="401"/>
      <c r="AH15" s="401" t="s">
        <v>293</v>
      </c>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2" t="s">
        <v>159</v>
      </c>
      <c r="CM15" s="13"/>
      <c r="CN15" s="13"/>
      <c r="CO15" s="13"/>
      <c r="CP15" s="13"/>
      <c r="CQ15" s="13"/>
      <c r="CR15" s="13"/>
      <c r="CS15" s="13"/>
      <c r="CT15" s="13"/>
      <c r="CU15" s="13"/>
      <c r="CV15" s="13"/>
      <c r="CW15" s="13"/>
    </row>
    <row r="16" spans="1:104" ht="44.25" customHeight="1">
      <c r="A16" s="402"/>
      <c r="B16" s="402"/>
      <c r="C16" s="402"/>
      <c r="D16" s="402"/>
      <c r="E16" s="402"/>
      <c r="F16" s="401"/>
      <c r="G16" s="401"/>
      <c r="H16" s="401"/>
      <c r="I16" s="401"/>
      <c r="J16" s="401"/>
      <c r="K16" s="401"/>
      <c r="L16" s="401"/>
      <c r="M16" s="401"/>
      <c r="N16" s="401"/>
      <c r="O16" s="401"/>
      <c r="P16" s="401"/>
      <c r="Q16" s="401"/>
      <c r="R16" s="401"/>
      <c r="S16" s="401"/>
      <c r="T16" s="401" t="s">
        <v>884</v>
      </c>
      <c r="U16" s="401"/>
      <c r="V16" s="401"/>
      <c r="W16" s="401"/>
      <c r="X16" s="401"/>
      <c r="Y16" s="401"/>
      <c r="Z16" s="401"/>
      <c r="AA16" s="401"/>
      <c r="AB16" s="401"/>
      <c r="AC16" s="401"/>
      <c r="AD16" s="401"/>
      <c r="AE16" s="401"/>
      <c r="AF16" s="401"/>
      <c r="AG16" s="401"/>
      <c r="AH16" s="401" t="s">
        <v>885</v>
      </c>
      <c r="AI16" s="401"/>
      <c r="AJ16" s="401"/>
      <c r="AK16" s="401"/>
      <c r="AL16" s="401"/>
      <c r="AM16" s="401"/>
      <c r="AN16" s="401"/>
      <c r="AO16" s="401"/>
      <c r="AP16" s="401"/>
      <c r="AQ16" s="401"/>
      <c r="AR16" s="401"/>
      <c r="AS16" s="401"/>
      <c r="AT16" s="401"/>
      <c r="AU16" s="401"/>
      <c r="AV16" s="401" t="s">
        <v>886</v>
      </c>
      <c r="AW16" s="401"/>
      <c r="AX16" s="401"/>
      <c r="AY16" s="401"/>
      <c r="AZ16" s="401"/>
      <c r="BA16" s="401"/>
      <c r="BB16" s="401"/>
      <c r="BC16" s="401"/>
      <c r="BD16" s="401"/>
      <c r="BE16" s="401"/>
      <c r="BF16" s="401"/>
      <c r="BG16" s="401"/>
      <c r="BH16" s="401"/>
      <c r="BI16" s="401"/>
      <c r="BJ16" s="401" t="s">
        <v>1134</v>
      </c>
      <c r="BK16" s="401"/>
      <c r="BL16" s="401"/>
      <c r="BM16" s="401"/>
      <c r="BN16" s="401"/>
      <c r="BO16" s="401"/>
      <c r="BP16" s="401"/>
      <c r="BQ16" s="401"/>
      <c r="BR16" s="401"/>
      <c r="BS16" s="401"/>
      <c r="BT16" s="401"/>
      <c r="BU16" s="401"/>
      <c r="BV16" s="401"/>
      <c r="BW16" s="401"/>
      <c r="BX16" s="402" t="s">
        <v>3</v>
      </c>
      <c r="BY16" s="402"/>
      <c r="BZ16" s="402"/>
      <c r="CA16" s="402"/>
      <c r="CB16" s="402"/>
      <c r="CC16" s="402"/>
      <c r="CD16" s="402"/>
      <c r="CE16" s="402"/>
      <c r="CF16" s="402"/>
      <c r="CG16" s="402"/>
      <c r="CH16" s="402"/>
      <c r="CI16" s="402"/>
      <c r="CJ16" s="402"/>
      <c r="CK16" s="402"/>
      <c r="CL16" s="402"/>
    </row>
    <row r="17" spans="1:90" ht="51" customHeight="1">
      <c r="A17" s="402"/>
      <c r="B17" s="402"/>
      <c r="C17" s="402"/>
      <c r="D17" s="402"/>
      <c r="E17" s="402"/>
      <c r="F17" s="401" t="s">
        <v>157</v>
      </c>
      <c r="G17" s="401"/>
      <c r="H17" s="401"/>
      <c r="I17" s="401"/>
      <c r="J17" s="401"/>
      <c r="K17" s="401"/>
      <c r="L17" s="401"/>
      <c r="M17" s="402" t="s">
        <v>391</v>
      </c>
      <c r="N17" s="402"/>
      <c r="O17" s="402"/>
      <c r="P17" s="402"/>
      <c r="Q17" s="402"/>
      <c r="R17" s="402"/>
      <c r="S17" s="402"/>
      <c r="T17" s="401" t="s">
        <v>19</v>
      </c>
      <c r="U17" s="401"/>
      <c r="V17" s="401"/>
      <c r="W17" s="401"/>
      <c r="X17" s="401"/>
      <c r="Y17" s="401"/>
      <c r="Z17" s="401"/>
      <c r="AA17" s="402" t="s">
        <v>391</v>
      </c>
      <c r="AB17" s="402"/>
      <c r="AC17" s="402"/>
      <c r="AD17" s="402"/>
      <c r="AE17" s="402"/>
      <c r="AF17" s="402"/>
      <c r="AG17" s="402"/>
      <c r="AH17" s="401" t="s">
        <v>19</v>
      </c>
      <c r="AI17" s="401"/>
      <c r="AJ17" s="401"/>
      <c r="AK17" s="401"/>
      <c r="AL17" s="401"/>
      <c r="AM17" s="401"/>
      <c r="AN17" s="401"/>
      <c r="AO17" s="402" t="s">
        <v>391</v>
      </c>
      <c r="AP17" s="402"/>
      <c r="AQ17" s="402"/>
      <c r="AR17" s="402"/>
      <c r="AS17" s="402"/>
      <c r="AT17" s="402"/>
      <c r="AU17" s="402"/>
      <c r="AV17" s="401" t="s">
        <v>157</v>
      </c>
      <c r="AW17" s="401"/>
      <c r="AX17" s="401"/>
      <c r="AY17" s="401"/>
      <c r="AZ17" s="401"/>
      <c r="BA17" s="401"/>
      <c r="BB17" s="401"/>
      <c r="BC17" s="402" t="s">
        <v>391</v>
      </c>
      <c r="BD17" s="402"/>
      <c r="BE17" s="402"/>
      <c r="BF17" s="402"/>
      <c r="BG17" s="402"/>
      <c r="BH17" s="402"/>
      <c r="BI17" s="402"/>
      <c r="BJ17" s="401" t="s">
        <v>157</v>
      </c>
      <c r="BK17" s="401"/>
      <c r="BL17" s="401"/>
      <c r="BM17" s="401"/>
      <c r="BN17" s="401"/>
      <c r="BO17" s="401"/>
      <c r="BP17" s="401"/>
      <c r="BQ17" s="402" t="s">
        <v>391</v>
      </c>
      <c r="BR17" s="402"/>
      <c r="BS17" s="402"/>
      <c r="BT17" s="402"/>
      <c r="BU17" s="402"/>
      <c r="BV17" s="402"/>
      <c r="BW17" s="402"/>
      <c r="BX17" s="401" t="s">
        <v>19</v>
      </c>
      <c r="BY17" s="401"/>
      <c r="BZ17" s="401"/>
      <c r="CA17" s="401"/>
      <c r="CB17" s="401"/>
      <c r="CC17" s="401"/>
      <c r="CD17" s="401"/>
      <c r="CE17" s="402" t="s">
        <v>158</v>
      </c>
      <c r="CF17" s="402"/>
      <c r="CG17" s="402"/>
      <c r="CH17" s="402"/>
      <c r="CI17" s="402"/>
      <c r="CJ17" s="402"/>
      <c r="CK17" s="402"/>
      <c r="CL17" s="402"/>
    </row>
    <row r="18" spans="1:90" ht="37.5" customHeight="1">
      <c r="A18" s="402"/>
      <c r="B18" s="402"/>
      <c r="C18" s="402"/>
      <c r="D18" s="402" t="s">
        <v>387</v>
      </c>
      <c r="E18" s="402" t="s">
        <v>158</v>
      </c>
      <c r="F18" s="155" t="s">
        <v>52</v>
      </c>
      <c r="G18" s="401" t="s">
        <v>51</v>
      </c>
      <c r="H18" s="401"/>
      <c r="I18" s="401"/>
      <c r="J18" s="401"/>
      <c r="K18" s="401"/>
      <c r="L18" s="401"/>
      <c r="M18" s="155" t="s">
        <v>52</v>
      </c>
      <c r="N18" s="401" t="s">
        <v>51</v>
      </c>
      <c r="O18" s="401"/>
      <c r="P18" s="401"/>
      <c r="Q18" s="401"/>
      <c r="R18" s="401"/>
      <c r="S18" s="401"/>
      <c r="T18" s="155" t="s">
        <v>52</v>
      </c>
      <c r="U18" s="401" t="s">
        <v>51</v>
      </c>
      <c r="V18" s="401"/>
      <c r="W18" s="401"/>
      <c r="X18" s="401"/>
      <c r="Y18" s="401"/>
      <c r="Z18" s="401"/>
      <c r="AA18" s="155" t="s">
        <v>52</v>
      </c>
      <c r="AB18" s="401" t="s">
        <v>51</v>
      </c>
      <c r="AC18" s="401"/>
      <c r="AD18" s="401"/>
      <c r="AE18" s="401"/>
      <c r="AF18" s="401"/>
      <c r="AG18" s="401"/>
      <c r="AH18" s="155" t="s">
        <v>52</v>
      </c>
      <c r="AI18" s="401" t="s">
        <v>51</v>
      </c>
      <c r="AJ18" s="401"/>
      <c r="AK18" s="401"/>
      <c r="AL18" s="401"/>
      <c r="AM18" s="401"/>
      <c r="AN18" s="401"/>
      <c r="AO18" s="155" t="s">
        <v>52</v>
      </c>
      <c r="AP18" s="401" t="s">
        <v>51</v>
      </c>
      <c r="AQ18" s="401"/>
      <c r="AR18" s="401"/>
      <c r="AS18" s="401"/>
      <c r="AT18" s="401"/>
      <c r="AU18" s="401"/>
      <c r="AV18" s="155" t="s">
        <v>52</v>
      </c>
      <c r="AW18" s="401" t="s">
        <v>51</v>
      </c>
      <c r="AX18" s="401"/>
      <c r="AY18" s="401"/>
      <c r="AZ18" s="401"/>
      <c r="BA18" s="401"/>
      <c r="BB18" s="401"/>
      <c r="BC18" s="155" t="s">
        <v>52</v>
      </c>
      <c r="BD18" s="401" t="s">
        <v>51</v>
      </c>
      <c r="BE18" s="401"/>
      <c r="BF18" s="401"/>
      <c r="BG18" s="401"/>
      <c r="BH18" s="401"/>
      <c r="BI18" s="401"/>
      <c r="BJ18" s="251" t="s">
        <v>52</v>
      </c>
      <c r="BK18" s="401" t="s">
        <v>51</v>
      </c>
      <c r="BL18" s="401"/>
      <c r="BM18" s="401"/>
      <c r="BN18" s="401"/>
      <c r="BO18" s="401"/>
      <c r="BP18" s="401"/>
      <c r="BQ18" s="251" t="s">
        <v>52</v>
      </c>
      <c r="BR18" s="401" t="s">
        <v>51</v>
      </c>
      <c r="BS18" s="401"/>
      <c r="BT18" s="401"/>
      <c r="BU18" s="401"/>
      <c r="BV18" s="401"/>
      <c r="BW18" s="401"/>
      <c r="BX18" s="155" t="s">
        <v>52</v>
      </c>
      <c r="BY18" s="401" t="s">
        <v>51</v>
      </c>
      <c r="BZ18" s="401"/>
      <c r="CA18" s="401"/>
      <c r="CB18" s="401"/>
      <c r="CC18" s="401"/>
      <c r="CD18" s="401"/>
      <c r="CE18" s="155" t="s">
        <v>52</v>
      </c>
      <c r="CF18" s="401" t="s">
        <v>51</v>
      </c>
      <c r="CG18" s="401"/>
      <c r="CH18" s="401"/>
      <c r="CI18" s="401"/>
      <c r="CJ18" s="401"/>
      <c r="CK18" s="401"/>
      <c r="CL18" s="402"/>
    </row>
    <row r="19" spans="1:90" ht="66" customHeight="1">
      <c r="A19" s="402"/>
      <c r="B19" s="402"/>
      <c r="C19" s="402"/>
      <c r="D19" s="402"/>
      <c r="E19" s="402"/>
      <c r="F19" s="153" t="s">
        <v>23</v>
      </c>
      <c r="G19" s="153" t="s">
        <v>23</v>
      </c>
      <c r="H19" s="74" t="s">
        <v>5</v>
      </c>
      <c r="I19" s="74" t="s">
        <v>6</v>
      </c>
      <c r="J19" s="74" t="s">
        <v>247</v>
      </c>
      <c r="K19" s="74" t="s">
        <v>2</v>
      </c>
      <c r="L19" s="74" t="s">
        <v>140</v>
      </c>
      <c r="M19" s="153" t="s">
        <v>23</v>
      </c>
      <c r="N19" s="153" t="s">
        <v>23</v>
      </c>
      <c r="O19" s="74" t="s">
        <v>5</v>
      </c>
      <c r="P19" s="74" t="s">
        <v>6</v>
      </c>
      <c r="Q19" s="74" t="s">
        <v>247</v>
      </c>
      <c r="R19" s="74" t="s">
        <v>2</v>
      </c>
      <c r="S19" s="74" t="s">
        <v>140</v>
      </c>
      <c r="T19" s="153" t="s">
        <v>23</v>
      </c>
      <c r="U19" s="153" t="s">
        <v>23</v>
      </c>
      <c r="V19" s="74" t="s">
        <v>5</v>
      </c>
      <c r="W19" s="74" t="s">
        <v>6</v>
      </c>
      <c r="X19" s="74" t="s">
        <v>247</v>
      </c>
      <c r="Y19" s="74" t="s">
        <v>2</v>
      </c>
      <c r="Z19" s="74" t="s">
        <v>140</v>
      </c>
      <c r="AA19" s="153" t="s">
        <v>23</v>
      </c>
      <c r="AB19" s="153" t="s">
        <v>23</v>
      </c>
      <c r="AC19" s="74" t="s">
        <v>5</v>
      </c>
      <c r="AD19" s="74" t="s">
        <v>6</v>
      </c>
      <c r="AE19" s="74" t="s">
        <v>247</v>
      </c>
      <c r="AF19" s="74" t="s">
        <v>2</v>
      </c>
      <c r="AG19" s="74" t="s">
        <v>140</v>
      </c>
      <c r="AH19" s="153" t="s">
        <v>23</v>
      </c>
      <c r="AI19" s="153" t="s">
        <v>23</v>
      </c>
      <c r="AJ19" s="74" t="s">
        <v>5</v>
      </c>
      <c r="AK19" s="74" t="s">
        <v>6</v>
      </c>
      <c r="AL19" s="74" t="s">
        <v>247</v>
      </c>
      <c r="AM19" s="74" t="s">
        <v>2</v>
      </c>
      <c r="AN19" s="74" t="s">
        <v>140</v>
      </c>
      <c r="AO19" s="153" t="s">
        <v>23</v>
      </c>
      <c r="AP19" s="153" t="s">
        <v>23</v>
      </c>
      <c r="AQ19" s="74" t="s">
        <v>5</v>
      </c>
      <c r="AR19" s="74" t="s">
        <v>6</v>
      </c>
      <c r="AS19" s="74" t="s">
        <v>247</v>
      </c>
      <c r="AT19" s="74" t="s">
        <v>2</v>
      </c>
      <c r="AU19" s="74" t="s">
        <v>140</v>
      </c>
      <c r="AV19" s="153" t="s">
        <v>23</v>
      </c>
      <c r="AW19" s="153" t="s">
        <v>23</v>
      </c>
      <c r="AX19" s="74" t="s">
        <v>5</v>
      </c>
      <c r="AY19" s="74" t="s">
        <v>6</v>
      </c>
      <c r="AZ19" s="74" t="s">
        <v>247</v>
      </c>
      <c r="BA19" s="74" t="s">
        <v>2</v>
      </c>
      <c r="BB19" s="74" t="s">
        <v>140</v>
      </c>
      <c r="BC19" s="153" t="s">
        <v>23</v>
      </c>
      <c r="BD19" s="153" t="s">
        <v>23</v>
      </c>
      <c r="BE19" s="74" t="s">
        <v>5</v>
      </c>
      <c r="BF19" s="74" t="s">
        <v>6</v>
      </c>
      <c r="BG19" s="74" t="s">
        <v>247</v>
      </c>
      <c r="BH19" s="74" t="s">
        <v>2</v>
      </c>
      <c r="BI19" s="74" t="s">
        <v>140</v>
      </c>
      <c r="BJ19" s="249" t="s">
        <v>23</v>
      </c>
      <c r="BK19" s="249" t="s">
        <v>23</v>
      </c>
      <c r="BL19" s="74" t="s">
        <v>5</v>
      </c>
      <c r="BM19" s="74" t="s">
        <v>6</v>
      </c>
      <c r="BN19" s="74" t="s">
        <v>247</v>
      </c>
      <c r="BO19" s="74" t="s">
        <v>2</v>
      </c>
      <c r="BP19" s="74" t="s">
        <v>140</v>
      </c>
      <c r="BQ19" s="249" t="s">
        <v>23</v>
      </c>
      <c r="BR19" s="249" t="s">
        <v>23</v>
      </c>
      <c r="BS19" s="74" t="s">
        <v>5</v>
      </c>
      <c r="BT19" s="74" t="s">
        <v>6</v>
      </c>
      <c r="BU19" s="74" t="s">
        <v>247</v>
      </c>
      <c r="BV19" s="74" t="s">
        <v>2</v>
      </c>
      <c r="BW19" s="74" t="s">
        <v>140</v>
      </c>
      <c r="BX19" s="153" t="s">
        <v>23</v>
      </c>
      <c r="BY19" s="153" t="s">
        <v>23</v>
      </c>
      <c r="BZ19" s="74" t="s">
        <v>5</v>
      </c>
      <c r="CA19" s="74" t="s">
        <v>6</v>
      </c>
      <c r="CB19" s="74" t="s">
        <v>247</v>
      </c>
      <c r="CC19" s="74" t="s">
        <v>2</v>
      </c>
      <c r="CD19" s="74" t="s">
        <v>140</v>
      </c>
      <c r="CE19" s="153" t="s">
        <v>23</v>
      </c>
      <c r="CF19" s="153" t="s">
        <v>23</v>
      </c>
      <c r="CG19" s="74" t="s">
        <v>5</v>
      </c>
      <c r="CH19" s="74" t="s">
        <v>6</v>
      </c>
      <c r="CI19" s="74" t="s">
        <v>247</v>
      </c>
      <c r="CJ19" s="74" t="s">
        <v>2</v>
      </c>
      <c r="CK19" s="74" t="s">
        <v>140</v>
      </c>
      <c r="CL19" s="402"/>
    </row>
    <row r="20" spans="1:90">
      <c r="A20" s="156">
        <v>1</v>
      </c>
      <c r="B20" s="156">
        <v>2</v>
      </c>
      <c r="C20" s="156">
        <v>3</v>
      </c>
      <c r="D20" s="156">
        <v>4</v>
      </c>
      <c r="E20" s="156">
        <v>5</v>
      </c>
      <c r="F20" s="119" t="s">
        <v>232</v>
      </c>
      <c r="G20" s="119" t="s">
        <v>233</v>
      </c>
      <c r="H20" s="119" t="s">
        <v>234</v>
      </c>
      <c r="I20" s="119" t="s">
        <v>235</v>
      </c>
      <c r="J20" s="119" t="s">
        <v>236</v>
      </c>
      <c r="K20" s="119" t="s">
        <v>237</v>
      </c>
      <c r="L20" s="119" t="s">
        <v>238</v>
      </c>
      <c r="M20" s="119" t="s">
        <v>239</v>
      </c>
      <c r="N20" s="119" t="s">
        <v>240</v>
      </c>
      <c r="O20" s="119" t="s">
        <v>241</v>
      </c>
      <c r="P20" s="119" t="s">
        <v>242</v>
      </c>
      <c r="Q20" s="119" t="s">
        <v>243</v>
      </c>
      <c r="R20" s="119" t="s">
        <v>244</v>
      </c>
      <c r="S20" s="119" t="s">
        <v>245</v>
      </c>
      <c r="T20" s="119" t="s">
        <v>276</v>
      </c>
      <c r="U20" s="119" t="s">
        <v>277</v>
      </c>
      <c r="V20" s="119" t="s">
        <v>278</v>
      </c>
      <c r="W20" s="119" t="s">
        <v>279</v>
      </c>
      <c r="X20" s="119" t="s">
        <v>280</v>
      </c>
      <c r="Y20" s="119" t="s">
        <v>281</v>
      </c>
      <c r="Z20" s="119" t="s">
        <v>282</v>
      </c>
      <c r="AA20" s="119" t="s">
        <v>283</v>
      </c>
      <c r="AB20" s="119" t="s">
        <v>284</v>
      </c>
      <c r="AC20" s="119" t="s">
        <v>285</v>
      </c>
      <c r="AD20" s="119" t="s">
        <v>286</v>
      </c>
      <c r="AE20" s="119" t="s">
        <v>287</v>
      </c>
      <c r="AF20" s="119" t="s">
        <v>288</v>
      </c>
      <c r="AG20" s="119" t="s">
        <v>289</v>
      </c>
      <c r="AH20" s="119" t="s">
        <v>431</v>
      </c>
      <c r="AI20" s="119" t="s">
        <v>432</v>
      </c>
      <c r="AJ20" s="119" t="s">
        <v>433</v>
      </c>
      <c r="AK20" s="119" t="s">
        <v>434</v>
      </c>
      <c r="AL20" s="119" t="s">
        <v>435</v>
      </c>
      <c r="AM20" s="119" t="s">
        <v>436</v>
      </c>
      <c r="AN20" s="119" t="s">
        <v>437</v>
      </c>
      <c r="AO20" s="119" t="s">
        <v>438</v>
      </c>
      <c r="AP20" s="119" t="s">
        <v>439</v>
      </c>
      <c r="AQ20" s="119" t="s">
        <v>440</v>
      </c>
      <c r="AR20" s="119" t="s">
        <v>441</v>
      </c>
      <c r="AS20" s="119" t="s">
        <v>442</v>
      </c>
      <c r="AT20" s="119" t="s">
        <v>443</v>
      </c>
      <c r="AU20" s="119" t="s">
        <v>444</v>
      </c>
      <c r="AV20" s="119" t="s">
        <v>445</v>
      </c>
      <c r="AW20" s="119" t="s">
        <v>446</v>
      </c>
      <c r="AX20" s="119" t="s">
        <v>447</v>
      </c>
      <c r="AY20" s="119" t="s">
        <v>448</v>
      </c>
      <c r="AZ20" s="119" t="s">
        <v>449</v>
      </c>
      <c r="BA20" s="119" t="s">
        <v>450</v>
      </c>
      <c r="BB20" s="119" t="s">
        <v>451</v>
      </c>
      <c r="BC20" s="119" t="s">
        <v>452</v>
      </c>
      <c r="BD20" s="119" t="s">
        <v>453</v>
      </c>
      <c r="BE20" s="119" t="s">
        <v>454</v>
      </c>
      <c r="BF20" s="119" t="s">
        <v>455</v>
      </c>
      <c r="BG20" s="119" t="s">
        <v>456</v>
      </c>
      <c r="BH20" s="119" t="s">
        <v>457</v>
      </c>
      <c r="BI20" s="119" t="s">
        <v>458</v>
      </c>
      <c r="BJ20" s="119" t="s">
        <v>445</v>
      </c>
      <c r="BK20" s="119" t="s">
        <v>446</v>
      </c>
      <c r="BL20" s="119" t="s">
        <v>447</v>
      </c>
      <c r="BM20" s="119" t="s">
        <v>448</v>
      </c>
      <c r="BN20" s="119" t="s">
        <v>449</v>
      </c>
      <c r="BO20" s="119" t="s">
        <v>450</v>
      </c>
      <c r="BP20" s="119" t="s">
        <v>451</v>
      </c>
      <c r="BQ20" s="119" t="s">
        <v>452</v>
      </c>
      <c r="BR20" s="119" t="s">
        <v>453</v>
      </c>
      <c r="BS20" s="119" t="s">
        <v>454</v>
      </c>
      <c r="BT20" s="119" t="s">
        <v>455</v>
      </c>
      <c r="BU20" s="119" t="s">
        <v>456</v>
      </c>
      <c r="BV20" s="119" t="s">
        <v>457</v>
      </c>
      <c r="BW20" s="119" t="s">
        <v>458</v>
      </c>
      <c r="BX20" s="119" t="s">
        <v>459</v>
      </c>
      <c r="BY20" s="119" t="s">
        <v>460</v>
      </c>
      <c r="BZ20" s="119" t="s">
        <v>461</v>
      </c>
      <c r="CA20" s="119" t="s">
        <v>462</v>
      </c>
      <c r="CB20" s="119" t="s">
        <v>463</v>
      </c>
      <c r="CC20" s="119" t="s">
        <v>464</v>
      </c>
      <c r="CD20" s="119" t="s">
        <v>465</v>
      </c>
      <c r="CE20" s="119" t="s">
        <v>466</v>
      </c>
      <c r="CF20" s="119" t="s">
        <v>467</v>
      </c>
      <c r="CG20" s="119" t="s">
        <v>468</v>
      </c>
      <c r="CH20" s="119" t="s">
        <v>469</v>
      </c>
      <c r="CI20" s="119" t="s">
        <v>470</v>
      </c>
      <c r="CJ20" s="119" t="s">
        <v>471</v>
      </c>
      <c r="CK20" s="119" t="s">
        <v>472</v>
      </c>
      <c r="CL20" s="119" t="s">
        <v>116</v>
      </c>
    </row>
    <row r="21" spans="1:90" s="168" customFormat="1" ht="31.5">
      <c r="A21" s="165" t="s">
        <v>634</v>
      </c>
      <c r="B21" s="166" t="s">
        <v>635</v>
      </c>
      <c r="C21" s="167" t="s">
        <v>700</v>
      </c>
      <c r="D21" s="204">
        <f>D23+D27</f>
        <v>4583.1080000000002</v>
      </c>
      <c r="E21" s="204">
        <f>E23+E27</f>
        <v>4583.1080000000002</v>
      </c>
      <c r="F21" s="204">
        <f t="shared" ref="F21:CD21" si="0">F23+F27</f>
        <v>0</v>
      </c>
      <c r="G21" s="204">
        <f t="shared" si="0"/>
        <v>918.35599999999999</v>
      </c>
      <c r="H21" s="204">
        <f t="shared" si="0"/>
        <v>5.87</v>
      </c>
      <c r="I21" s="204">
        <f t="shared" si="0"/>
        <v>2</v>
      </c>
      <c r="J21" s="204">
        <f t="shared" si="0"/>
        <v>56</v>
      </c>
      <c r="K21" s="204">
        <f t="shared" si="0"/>
        <v>0.2</v>
      </c>
      <c r="L21" s="204">
        <f t="shared" si="0"/>
        <v>0</v>
      </c>
      <c r="M21" s="204">
        <f t="shared" si="0"/>
        <v>0</v>
      </c>
      <c r="N21" s="204">
        <f t="shared" si="0"/>
        <v>198.85900000000001</v>
      </c>
      <c r="O21" s="204">
        <f t="shared" si="0"/>
        <v>4.28</v>
      </c>
      <c r="P21" s="204">
        <f t="shared" si="0"/>
        <v>0</v>
      </c>
      <c r="Q21" s="204">
        <f t="shared" si="0"/>
        <v>15.07</v>
      </c>
      <c r="R21" s="204">
        <f t="shared" si="0"/>
        <v>0</v>
      </c>
      <c r="S21" s="204">
        <f t="shared" si="0"/>
        <v>11</v>
      </c>
      <c r="T21" s="204">
        <f t="shared" si="0"/>
        <v>0</v>
      </c>
      <c r="U21" s="204">
        <f t="shared" si="0"/>
        <v>915.56</v>
      </c>
      <c r="V21" s="204">
        <f t="shared" si="0"/>
        <v>3.1150000000000002</v>
      </c>
      <c r="W21" s="204">
        <f t="shared" si="0"/>
        <v>2</v>
      </c>
      <c r="X21" s="204">
        <f t="shared" si="0"/>
        <v>31.240000000000002</v>
      </c>
      <c r="Y21" s="204">
        <f t="shared" si="0"/>
        <v>0</v>
      </c>
      <c r="Z21" s="204">
        <f t="shared" si="0"/>
        <v>0</v>
      </c>
      <c r="AA21" s="204">
        <f t="shared" si="0"/>
        <v>0</v>
      </c>
      <c r="AB21" s="204">
        <f t="shared" si="0"/>
        <v>172.93799999999999</v>
      </c>
      <c r="AC21" s="204">
        <f t="shared" si="0"/>
        <v>2.81</v>
      </c>
      <c r="AD21" s="204">
        <f t="shared" si="0"/>
        <v>0</v>
      </c>
      <c r="AE21" s="204">
        <f t="shared" si="0"/>
        <v>45.13</v>
      </c>
      <c r="AF21" s="204">
        <f t="shared" si="0"/>
        <v>0</v>
      </c>
      <c r="AG21" s="204">
        <f t="shared" si="0"/>
        <v>0</v>
      </c>
      <c r="AH21" s="204">
        <f t="shared" si="0"/>
        <v>0</v>
      </c>
      <c r="AI21" s="204">
        <f t="shared" si="0"/>
        <v>773.19</v>
      </c>
      <c r="AJ21" s="204">
        <f t="shared" si="0"/>
        <v>6.23</v>
      </c>
      <c r="AK21" s="204">
        <f t="shared" si="0"/>
        <v>1.5</v>
      </c>
      <c r="AL21" s="204">
        <f t="shared" si="0"/>
        <v>19.5</v>
      </c>
      <c r="AM21" s="204">
        <f t="shared" si="0"/>
        <v>0</v>
      </c>
      <c r="AN21" s="204">
        <f t="shared" si="0"/>
        <v>0</v>
      </c>
      <c r="AO21" s="204">
        <f t="shared" si="0"/>
        <v>22.881</v>
      </c>
      <c r="AP21" s="204">
        <f t="shared" si="0"/>
        <v>250.76600000000002</v>
      </c>
      <c r="AQ21" s="204">
        <f t="shared" si="0"/>
        <v>1.03</v>
      </c>
      <c r="AR21" s="204">
        <f t="shared" si="0"/>
        <v>0</v>
      </c>
      <c r="AS21" s="204">
        <f t="shared" si="0"/>
        <v>81.61</v>
      </c>
      <c r="AT21" s="204">
        <f t="shared" si="0"/>
        <v>0</v>
      </c>
      <c r="AU21" s="204">
        <f t="shared" si="0"/>
        <v>0</v>
      </c>
      <c r="AV21" s="204">
        <f t="shared" si="0"/>
        <v>0</v>
      </c>
      <c r="AW21" s="204">
        <f t="shared" si="0"/>
        <v>769.99700000000007</v>
      </c>
      <c r="AX21" s="204">
        <f t="shared" si="0"/>
        <v>22.59</v>
      </c>
      <c r="AY21" s="204">
        <f t="shared" si="0"/>
        <v>2.5</v>
      </c>
      <c r="AZ21" s="204">
        <f t="shared" si="0"/>
        <v>188.05</v>
      </c>
      <c r="BA21" s="204">
        <f t="shared" si="0"/>
        <v>0</v>
      </c>
      <c r="BB21" s="204">
        <f t="shared" si="0"/>
        <v>0</v>
      </c>
      <c r="BC21" s="204">
        <f t="shared" si="0"/>
        <v>0</v>
      </c>
      <c r="BD21" s="204">
        <f t="shared" si="0"/>
        <v>604.70399999999995</v>
      </c>
      <c r="BE21" s="204">
        <f t="shared" si="0"/>
        <v>10.43</v>
      </c>
      <c r="BF21" s="204">
        <f t="shared" si="0"/>
        <v>0.5</v>
      </c>
      <c r="BG21" s="204">
        <f t="shared" si="0"/>
        <v>156.04</v>
      </c>
      <c r="BH21" s="204">
        <f t="shared" si="0"/>
        <v>0</v>
      </c>
      <c r="BI21" s="204">
        <f t="shared" si="0"/>
        <v>0</v>
      </c>
      <c r="BJ21" s="204">
        <f t="shared" ref="BJ21:BW21" si="1">BJ23+BJ27</f>
        <v>0</v>
      </c>
      <c r="BK21" s="204">
        <f t="shared" si="1"/>
        <v>0</v>
      </c>
      <c r="BL21" s="204">
        <f t="shared" si="1"/>
        <v>0</v>
      </c>
      <c r="BM21" s="204">
        <f t="shared" si="1"/>
        <v>0</v>
      </c>
      <c r="BN21" s="204">
        <f t="shared" si="1"/>
        <v>0</v>
      </c>
      <c r="BO21" s="204">
        <f t="shared" si="1"/>
        <v>0</v>
      </c>
      <c r="BP21" s="204">
        <f t="shared" si="1"/>
        <v>0</v>
      </c>
      <c r="BQ21" s="204">
        <f t="shared" si="1"/>
        <v>0</v>
      </c>
      <c r="BR21" s="204">
        <f t="shared" si="1"/>
        <v>0</v>
      </c>
      <c r="BS21" s="204">
        <f t="shared" si="1"/>
        <v>0</v>
      </c>
      <c r="BT21" s="204">
        <f t="shared" si="1"/>
        <v>0</v>
      </c>
      <c r="BU21" s="204">
        <f t="shared" si="1"/>
        <v>0</v>
      </c>
      <c r="BV21" s="204">
        <f t="shared" si="1"/>
        <v>0</v>
      </c>
      <c r="BW21" s="204">
        <f t="shared" si="1"/>
        <v>0</v>
      </c>
      <c r="BX21" s="204">
        <f t="shared" si="0"/>
        <v>0</v>
      </c>
      <c r="BY21" s="204">
        <f>BY23+BY27</f>
        <v>3377.1030000000001</v>
      </c>
      <c r="BZ21" s="204">
        <f>BZ23+BZ27</f>
        <v>37.805</v>
      </c>
      <c r="CA21" s="204">
        <f t="shared" si="0"/>
        <v>8</v>
      </c>
      <c r="CB21" s="204">
        <f t="shared" si="0"/>
        <v>294.78999999999996</v>
      </c>
      <c r="CC21" s="204">
        <f t="shared" si="0"/>
        <v>0.2</v>
      </c>
      <c r="CD21" s="204">
        <f t="shared" si="0"/>
        <v>0</v>
      </c>
      <c r="CE21" s="204">
        <f t="shared" ref="CE21:CK21" si="2">CE23+CE27</f>
        <v>22.881</v>
      </c>
      <c r="CF21" s="204">
        <f t="shared" si="2"/>
        <v>1227.2669999999998</v>
      </c>
      <c r="CG21" s="204">
        <f t="shared" si="2"/>
        <v>18.55</v>
      </c>
      <c r="CH21" s="204">
        <f t="shared" si="2"/>
        <v>0.5</v>
      </c>
      <c r="CI21" s="204">
        <f t="shared" si="2"/>
        <v>297.84999999999997</v>
      </c>
      <c r="CJ21" s="204">
        <f t="shared" si="2"/>
        <v>0</v>
      </c>
      <c r="CK21" s="204">
        <f t="shared" si="2"/>
        <v>11</v>
      </c>
      <c r="CL21" s="204" t="s">
        <v>589</v>
      </c>
    </row>
    <row r="22" spans="1:90" ht="31.5">
      <c r="A22" s="67" t="s">
        <v>636</v>
      </c>
      <c r="B22" s="113" t="s">
        <v>637</v>
      </c>
      <c r="C22" s="90" t="s">
        <v>700</v>
      </c>
      <c r="D22" s="232" t="s">
        <v>589</v>
      </c>
      <c r="E22" s="232" t="s">
        <v>589</v>
      </c>
      <c r="F22" s="232" t="s">
        <v>589</v>
      </c>
      <c r="G22" s="232" t="s">
        <v>589</v>
      </c>
      <c r="H22" s="232" t="s">
        <v>589</v>
      </c>
      <c r="I22" s="232" t="s">
        <v>589</v>
      </c>
      <c r="J22" s="232" t="s">
        <v>589</v>
      </c>
      <c r="K22" s="232" t="s">
        <v>589</v>
      </c>
      <c r="L22" s="232" t="s">
        <v>589</v>
      </c>
      <c r="M22" s="232" t="s">
        <v>589</v>
      </c>
      <c r="N22" s="232" t="s">
        <v>589</v>
      </c>
      <c r="O22" s="232" t="s">
        <v>589</v>
      </c>
      <c r="P22" s="232" t="s">
        <v>589</v>
      </c>
      <c r="Q22" s="232" t="s">
        <v>589</v>
      </c>
      <c r="R22" s="232" t="s">
        <v>589</v>
      </c>
      <c r="S22" s="232" t="s">
        <v>589</v>
      </c>
      <c r="T22" s="232" t="s">
        <v>589</v>
      </c>
      <c r="U22" s="232" t="s">
        <v>589</v>
      </c>
      <c r="V22" s="232" t="s">
        <v>589</v>
      </c>
      <c r="W22" s="232" t="s">
        <v>589</v>
      </c>
      <c r="X22" s="232" t="s">
        <v>589</v>
      </c>
      <c r="Y22" s="232" t="s">
        <v>589</v>
      </c>
      <c r="Z22" s="232" t="s">
        <v>589</v>
      </c>
      <c r="AA22" s="232" t="s">
        <v>589</v>
      </c>
      <c r="AB22" s="232" t="s">
        <v>589</v>
      </c>
      <c r="AC22" s="232" t="s">
        <v>589</v>
      </c>
      <c r="AD22" s="232" t="s">
        <v>589</v>
      </c>
      <c r="AE22" s="232" t="s">
        <v>589</v>
      </c>
      <c r="AF22" s="232" t="s">
        <v>589</v>
      </c>
      <c r="AG22" s="232" t="s">
        <v>589</v>
      </c>
      <c r="AH22" s="232" t="s">
        <v>589</v>
      </c>
      <c r="AI22" s="232" t="s">
        <v>589</v>
      </c>
      <c r="AJ22" s="232" t="s">
        <v>589</v>
      </c>
      <c r="AK22" s="232" t="s">
        <v>589</v>
      </c>
      <c r="AL22" s="232" t="s">
        <v>589</v>
      </c>
      <c r="AM22" s="232" t="s">
        <v>589</v>
      </c>
      <c r="AN22" s="232" t="s">
        <v>589</v>
      </c>
      <c r="AO22" s="232" t="s">
        <v>589</v>
      </c>
      <c r="AP22" s="232" t="s">
        <v>589</v>
      </c>
      <c r="AQ22" s="232" t="s">
        <v>589</v>
      </c>
      <c r="AR22" s="232" t="s">
        <v>589</v>
      </c>
      <c r="AS22" s="232" t="s">
        <v>589</v>
      </c>
      <c r="AT22" s="232" t="s">
        <v>589</v>
      </c>
      <c r="AU22" s="232" t="s">
        <v>589</v>
      </c>
      <c r="AV22" s="232" t="s">
        <v>589</v>
      </c>
      <c r="AW22" s="232" t="s">
        <v>589</v>
      </c>
      <c r="AX22" s="232" t="s">
        <v>589</v>
      </c>
      <c r="AY22" s="232" t="s">
        <v>589</v>
      </c>
      <c r="AZ22" s="232" t="s">
        <v>589</v>
      </c>
      <c r="BA22" s="232" t="s">
        <v>589</v>
      </c>
      <c r="BB22" s="232" t="s">
        <v>589</v>
      </c>
      <c r="BC22" s="232" t="s">
        <v>589</v>
      </c>
      <c r="BD22" s="232" t="s">
        <v>589</v>
      </c>
      <c r="BE22" s="232" t="s">
        <v>589</v>
      </c>
      <c r="BF22" s="232" t="s">
        <v>589</v>
      </c>
      <c r="BG22" s="232" t="s">
        <v>589</v>
      </c>
      <c r="BH22" s="232" t="s">
        <v>589</v>
      </c>
      <c r="BI22" s="232" t="s">
        <v>589</v>
      </c>
      <c r="BJ22" s="232" t="s">
        <v>589</v>
      </c>
      <c r="BK22" s="232" t="s">
        <v>589</v>
      </c>
      <c r="BL22" s="232" t="s">
        <v>589</v>
      </c>
      <c r="BM22" s="232" t="s">
        <v>589</v>
      </c>
      <c r="BN22" s="232" t="s">
        <v>589</v>
      </c>
      <c r="BO22" s="232" t="s">
        <v>589</v>
      </c>
      <c r="BP22" s="232" t="s">
        <v>589</v>
      </c>
      <c r="BQ22" s="232" t="s">
        <v>589</v>
      </c>
      <c r="BR22" s="232" t="s">
        <v>589</v>
      </c>
      <c r="BS22" s="232" t="s">
        <v>589</v>
      </c>
      <c r="BT22" s="232" t="s">
        <v>589</v>
      </c>
      <c r="BU22" s="232" t="s">
        <v>589</v>
      </c>
      <c r="BV22" s="232" t="s">
        <v>589</v>
      </c>
      <c r="BW22" s="232" t="s">
        <v>589</v>
      </c>
      <c r="BX22" s="232" t="s">
        <v>589</v>
      </c>
      <c r="BY22" s="232" t="s">
        <v>589</v>
      </c>
      <c r="BZ22" s="232" t="s">
        <v>589</v>
      </c>
      <c r="CA22" s="232" t="s">
        <v>589</v>
      </c>
      <c r="CB22" s="232" t="s">
        <v>589</v>
      </c>
      <c r="CC22" s="232" t="s">
        <v>589</v>
      </c>
      <c r="CD22" s="232" t="s">
        <v>589</v>
      </c>
      <c r="CE22" s="232" t="s">
        <v>589</v>
      </c>
      <c r="CF22" s="232" t="s">
        <v>589</v>
      </c>
      <c r="CG22" s="232" t="s">
        <v>589</v>
      </c>
      <c r="CH22" s="232" t="s">
        <v>589</v>
      </c>
      <c r="CI22" s="232" t="s">
        <v>589</v>
      </c>
      <c r="CJ22" s="232" t="s">
        <v>589</v>
      </c>
      <c r="CK22" s="232" t="s">
        <v>589</v>
      </c>
      <c r="CL22" s="232" t="s">
        <v>589</v>
      </c>
    </row>
    <row r="23" spans="1:90" s="168" customFormat="1" ht="47.25">
      <c r="A23" s="165" t="s">
        <v>638</v>
      </c>
      <c r="B23" s="166" t="s">
        <v>639</v>
      </c>
      <c r="C23" s="167" t="s">
        <v>700</v>
      </c>
      <c r="D23" s="204">
        <f>D49</f>
        <v>4078.4080000000004</v>
      </c>
      <c r="E23" s="204">
        <f t="shared" ref="E23:CD23" si="3">E49</f>
        <v>4078.4080000000004</v>
      </c>
      <c r="F23" s="204">
        <f t="shared" si="3"/>
        <v>0</v>
      </c>
      <c r="G23" s="204">
        <f t="shared" si="3"/>
        <v>554.45600000000002</v>
      </c>
      <c r="H23" s="204">
        <f t="shared" si="3"/>
        <v>5.87</v>
      </c>
      <c r="I23" s="204">
        <f t="shared" si="3"/>
        <v>2</v>
      </c>
      <c r="J23" s="204">
        <f t="shared" si="3"/>
        <v>56</v>
      </c>
      <c r="K23" s="204">
        <f t="shared" si="3"/>
        <v>0.2</v>
      </c>
      <c r="L23" s="204">
        <f t="shared" si="3"/>
        <v>0</v>
      </c>
      <c r="M23" s="204">
        <f t="shared" si="3"/>
        <v>0</v>
      </c>
      <c r="N23" s="204">
        <f t="shared" si="3"/>
        <v>198.85900000000001</v>
      </c>
      <c r="O23" s="204">
        <f t="shared" si="3"/>
        <v>4.28</v>
      </c>
      <c r="P23" s="204">
        <f t="shared" si="3"/>
        <v>0</v>
      </c>
      <c r="Q23" s="204">
        <f t="shared" si="3"/>
        <v>15.07</v>
      </c>
      <c r="R23" s="204">
        <f t="shared" si="3"/>
        <v>0</v>
      </c>
      <c r="S23" s="204">
        <f t="shared" si="3"/>
        <v>11</v>
      </c>
      <c r="T23" s="204">
        <f t="shared" si="3"/>
        <v>0</v>
      </c>
      <c r="U23" s="204">
        <f t="shared" si="3"/>
        <v>869.06</v>
      </c>
      <c r="V23" s="204">
        <f t="shared" si="3"/>
        <v>3.1150000000000002</v>
      </c>
      <c r="W23" s="204">
        <f t="shared" si="3"/>
        <v>2</v>
      </c>
      <c r="X23" s="204">
        <f t="shared" si="3"/>
        <v>31.240000000000002</v>
      </c>
      <c r="Y23" s="204">
        <f t="shared" si="3"/>
        <v>0</v>
      </c>
      <c r="Z23" s="204">
        <f t="shared" si="3"/>
        <v>0</v>
      </c>
      <c r="AA23" s="204">
        <f t="shared" si="3"/>
        <v>0</v>
      </c>
      <c r="AB23" s="204">
        <f t="shared" si="3"/>
        <v>172.93799999999999</v>
      </c>
      <c r="AC23" s="204">
        <f t="shared" si="3"/>
        <v>2.81</v>
      </c>
      <c r="AD23" s="204">
        <f t="shared" si="3"/>
        <v>0</v>
      </c>
      <c r="AE23" s="204">
        <f t="shared" si="3"/>
        <v>45.13</v>
      </c>
      <c r="AF23" s="204">
        <f t="shared" si="3"/>
        <v>0</v>
      </c>
      <c r="AG23" s="204">
        <f t="shared" si="3"/>
        <v>0</v>
      </c>
      <c r="AH23" s="204">
        <f t="shared" si="3"/>
        <v>0</v>
      </c>
      <c r="AI23" s="204">
        <f t="shared" si="3"/>
        <v>756.59</v>
      </c>
      <c r="AJ23" s="204">
        <f t="shared" si="3"/>
        <v>6.23</v>
      </c>
      <c r="AK23" s="204">
        <f t="shared" si="3"/>
        <v>1.5</v>
      </c>
      <c r="AL23" s="204">
        <f t="shared" si="3"/>
        <v>19.5</v>
      </c>
      <c r="AM23" s="204">
        <f t="shared" si="3"/>
        <v>0</v>
      </c>
      <c r="AN23" s="204">
        <f t="shared" si="3"/>
        <v>0</v>
      </c>
      <c r="AO23" s="204">
        <f t="shared" si="3"/>
        <v>22.881</v>
      </c>
      <c r="AP23" s="204">
        <f t="shared" si="3"/>
        <v>250.76600000000002</v>
      </c>
      <c r="AQ23" s="204">
        <f t="shared" si="3"/>
        <v>1.03</v>
      </c>
      <c r="AR23" s="204">
        <f t="shared" si="3"/>
        <v>0</v>
      </c>
      <c r="AS23" s="204">
        <f t="shared" si="3"/>
        <v>81.61</v>
      </c>
      <c r="AT23" s="204">
        <f t="shared" si="3"/>
        <v>0</v>
      </c>
      <c r="AU23" s="204">
        <f t="shared" si="3"/>
        <v>0</v>
      </c>
      <c r="AV23" s="204">
        <f t="shared" si="3"/>
        <v>0</v>
      </c>
      <c r="AW23" s="204">
        <f t="shared" si="3"/>
        <v>692.29700000000003</v>
      </c>
      <c r="AX23" s="204">
        <f t="shared" si="3"/>
        <v>22.59</v>
      </c>
      <c r="AY23" s="204">
        <f t="shared" si="3"/>
        <v>2.5</v>
      </c>
      <c r="AZ23" s="204">
        <f t="shared" si="3"/>
        <v>188.05</v>
      </c>
      <c r="BA23" s="204">
        <f t="shared" si="3"/>
        <v>0</v>
      </c>
      <c r="BB23" s="204">
        <f t="shared" si="3"/>
        <v>0</v>
      </c>
      <c r="BC23" s="204">
        <f t="shared" si="3"/>
        <v>0</v>
      </c>
      <c r="BD23" s="204">
        <f t="shared" si="3"/>
        <v>604.70399999999995</v>
      </c>
      <c r="BE23" s="204">
        <f t="shared" si="3"/>
        <v>10.43</v>
      </c>
      <c r="BF23" s="204">
        <f t="shared" si="3"/>
        <v>0.5</v>
      </c>
      <c r="BG23" s="204">
        <f t="shared" si="3"/>
        <v>156.04</v>
      </c>
      <c r="BH23" s="204">
        <f t="shared" si="3"/>
        <v>0</v>
      </c>
      <c r="BI23" s="204">
        <f t="shared" si="3"/>
        <v>0</v>
      </c>
      <c r="BJ23" s="204">
        <f t="shared" ref="BJ23:BW23" si="4">BJ49</f>
        <v>0</v>
      </c>
      <c r="BK23" s="204">
        <f t="shared" si="4"/>
        <v>0</v>
      </c>
      <c r="BL23" s="204">
        <f t="shared" si="4"/>
        <v>0</v>
      </c>
      <c r="BM23" s="204">
        <f t="shared" si="4"/>
        <v>0</v>
      </c>
      <c r="BN23" s="204">
        <f t="shared" si="4"/>
        <v>0</v>
      </c>
      <c r="BO23" s="204">
        <f t="shared" si="4"/>
        <v>0</v>
      </c>
      <c r="BP23" s="204">
        <f t="shared" si="4"/>
        <v>0</v>
      </c>
      <c r="BQ23" s="204">
        <f t="shared" si="4"/>
        <v>0</v>
      </c>
      <c r="BR23" s="204">
        <f t="shared" si="4"/>
        <v>0</v>
      </c>
      <c r="BS23" s="204">
        <f t="shared" si="4"/>
        <v>0</v>
      </c>
      <c r="BT23" s="204">
        <f t="shared" si="4"/>
        <v>0</v>
      </c>
      <c r="BU23" s="204">
        <f t="shared" si="4"/>
        <v>0</v>
      </c>
      <c r="BV23" s="204">
        <f t="shared" si="4"/>
        <v>0</v>
      </c>
      <c r="BW23" s="204">
        <f t="shared" si="4"/>
        <v>0</v>
      </c>
      <c r="BX23" s="204">
        <f t="shared" si="3"/>
        <v>0</v>
      </c>
      <c r="BY23" s="204">
        <f t="shared" si="3"/>
        <v>2872.4030000000002</v>
      </c>
      <c r="BZ23" s="204">
        <f t="shared" si="3"/>
        <v>37.805</v>
      </c>
      <c r="CA23" s="204">
        <f t="shared" si="3"/>
        <v>8</v>
      </c>
      <c r="CB23" s="204">
        <f t="shared" si="3"/>
        <v>294.78999999999996</v>
      </c>
      <c r="CC23" s="204">
        <f t="shared" si="3"/>
        <v>0.2</v>
      </c>
      <c r="CD23" s="204">
        <f t="shared" si="3"/>
        <v>0</v>
      </c>
      <c r="CE23" s="204">
        <f t="shared" ref="CE23:CK23" si="5">CE49</f>
        <v>22.881</v>
      </c>
      <c r="CF23" s="204">
        <f t="shared" si="5"/>
        <v>1227.2669999999998</v>
      </c>
      <c r="CG23" s="204">
        <f t="shared" si="5"/>
        <v>18.55</v>
      </c>
      <c r="CH23" s="204">
        <f t="shared" si="5"/>
        <v>0.5</v>
      </c>
      <c r="CI23" s="204">
        <f t="shared" si="5"/>
        <v>297.84999999999997</v>
      </c>
      <c r="CJ23" s="204">
        <f t="shared" si="5"/>
        <v>0</v>
      </c>
      <c r="CK23" s="204">
        <f t="shared" si="5"/>
        <v>11</v>
      </c>
      <c r="CL23" s="204" t="s">
        <v>589</v>
      </c>
    </row>
    <row r="24" spans="1:90" ht="78.75">
      <c r="A24" s="67" t="s">
        <v>640</v>
      </c>
      <c r="B24" s="113" t="s">
        <v>641</v>
      </c>
      <c r="C24" s="90" t="s">
        <v>700</v>
      </c>
      <c r="D24" s="232" t="s">
        <v>589</v>
      </c>
      <c r="E24" s="232" t="s">
        <v>589</v>
      </c>
      <c r="F24" s="232" t="s">
        <v>589</v>
      </c>
      <c r="G24" s="232" t="s">
        <v>589</v>
      </c>
      <c r="H24" s="232" t="s">
        <v>589</v>
      </c>
      <c r="I24" s="232" t="s">
        <v>589</v>
      </c>
      <c r="J24" s="232" t="s">
        <v>589</v>
      </c>
      <c r="K24" s="232" t="s">
        <v>589</v>
      </c>
      <c r="L24" s="232" t="s">
        <v>589</v>
      </c>
      <c r="M24" s="232" t="s">
        <v>589</v>
      </c>
      <c r="N24" s="232" t="s">
        <v>589</v>
      </c>
      <c r="O24" s="232" t="s">
        <v>589</v>
      </c>
      <c r="P24" s="232" t="s">
        <v>589</v>
      </c>
      <c r="Q24" s="232" t="s">
        <v>589</v>
      </c>
      <c r="R24" s="232" t="s">
        <v>589</v>
      </c>
      <c r="S24" s="232" t="s">
        <v>589</v>
      </c>
      <c r="T24" s="232" t="s">
        <v>589</v>
      </c>
      <c r="U24" s="232" t="s">
        <v>589</v>
      </c>
      <c r="V24" s="232" t="s">
        <v>589</v>
      </c>
      <c r="W24" s="232" t="s">
        <v>589</v>
      </c>
      <c r="X24" s="232" t="s">
        <v>589</v>
      </c>
      <c r="Y24" s="232" t="s">
        <v>589</v>
      </c>
      <c r="Z24" s="232" t="s">
        <v>589</v>
      </c>
      <c r="AA24" s="232" t="s">
        <v>589</v>
      </c>
      <c r="AB24" s="232" t="s">
        <v>589</v>
      </c>
      <c r="AC24" s="232" t="s">
        <v>589</v>
      </c>
      <c r="AD24" s="232" t="s">
        <v>589</v>
      </c>
      <c r="AE24" s="232" t="s">
        <v>589</v>
      </c>
      <c r="AF24" s="232" t="s">
        <v>589</v>
      </c>
      <c r="AG24" s="232" t="s">
        <v>589</v>
      </c>
      <c r="AH24" s="232" t="s">
        <v>589</v>
      </c>
      <c r="AI24" s="232" t="s">
        <v>589</v>
      </c>
      <c r="AJ24" s="232" t="s">
        <v>589</v>
      </c>
      <c r="AK24" s="232" t="s">
        <v>589</v>
      </c>
      <c r="AL24" s="232" t="s">
        <v>589</v>
      </c>
      <c r="AM24" s="232" t="s">
        <v>589</v>
      </c>
      <c r="AN24" s="232" t="s">
        <v>589</v>
      </c>
      <c r="AO24" s="232" t="s">
        <v>589</v>
      </c>
      <c r="AP24" s="232" t="s">
        <v>589</v>
      </c>
      <c r="AQ24" s="232" t="s">
        <v>589</v>
      </c>
      <c r="AR24" s="232" t="s">
        <v>589</v>
      </c>
      <c r="AS24" s="232" t="s">
        <v>589</v>
      </c>
      <c r="AT24" s="232" t="s">
        <v>589</v>
      </c>
      <c r="AU24" s="232" t="s">
        <v>589</v>
      </c>
      <c r="AV24" s="232" t="s">
        <v>589</v>
      </c>
      <c r="AW24" s="232" t="s">
        <v>589</v>
      </c>
      <c r="AX24" s="232" t="s">
        <v>589</v>
      </c>
      <c r="AY24" s="232" t="s">
        <v>589</v>
      </c>
      <c r="AZ24" s="232" t="s">
        <v>589</v>
      </c>
      <c r="BA24" s="232" t="s">
        <v>589</v>
      </c>
      <c r="BB24" s="232" t="s">
        <v>589</v>
      </c>
      <c r="BC24" s="232" t="s">
        <v>589</v>
      </c>
      <c r="BD24" s="232" t="s">
        <v>589</v>
      </c>
      <c r="BE24" s="232" t="s">
        <v>589</v>
      </c>
      <c r="BF24" s="232" t="s">
        <v>589</v>
      </c>
      <c r="BG24" s="232" t="s">
        <v>589</v>
      </c>
      <c r="BH24" s="232" t="s">
        <v>589</v>
      </c>
      <c r="BI24" s="232" t="s">
        <v>589</v>
      </c>
      <c r="BJ24" s="232" t="s">
        <v>589</v>
      </c>
      <c r="BK24" s="232" t="s">
        <v>589</v>
      </c>
      <c r="BL24" s="232" t="s">
        <v>589</v>
      </c>
      <c r="BM24" s="232" t="s">
        <v>589</v>
      </c>
      <c r="BN24" s="232" t="s">
        <v>589</v>
      </c>
      <c r="BO24" s="232" t="s">
        <v>589</v>
      </c>
      <c r="BP24" s="232" t="s">
        <v>589</v>
      </c>
      <c r="BQ24" s="232" t="s">
        <v>589</v>
      </c>
      <c r="BR24" s="232" t="s">
        <v>589</v>
      </c>
      <c r="BS24" s="232" t="s">
        <v>589</v>
      </c>
      <c r="BT24" s="232" t="s">
        <v>589</v>
      </c>
      <c r="BU24" s="232" t="s">
        <v>589</v>
      </c>
      <c r="BV24" s="232" t="s">
        <v>589</v>
      </c>
      <c r="BW24" s="232" t="s">
        <v>589</v>
      </c>
      <c r="BX24" s="232" t="s">
        <v>589</v>
      </c>
      <c r="BY24" s="232" t="s">
        <v>589</v>
      </c>
      <c r="BZ24" s="232" t="s">
        <v>589</v>
      </c>
      <c r="CA24" s="232" t="s">
        <v>589</v>
      </c>
      <c r="CB24" s="232" t="s">
        <v>589</v>
      </c>
      <c r="CC24" s="232" t="s">
        <v>589</v>
      </c>
      <c r="CD24" s="232" t="s">
        <v>589</v>
      </c>
      <c r="CE24" s="232" t="s">
        <v>589</v>
      </c>
      <c r="CF24" s="232" t="s">
        <v>589</v>
      </c>
      <c r="CG24" s="232" t="s">
        <v>589</v>
      </c>
      <c r="CH24" s="232" t="s">
        <v>589</v>
      </c>
      <c r="CI24" s="232" t="s">
        <v>589</v>
      </c>
      <c r="CJ24" s="232" t="s">
        <v>589</v>
      </c>
      <c r="CK24" s="232" t="s">
        <v>589</v>
      </c>
      <c r="CL24" s="232" t="s">
        <v>589</v>
      </c>
    </row>
    <row r="25" spans="1:90" ht="47.25">
      <c r="A25" s="67" t="s">
        <v>642</v>
      </c>
      <c r="B25" s="113" t="s">
        <v>643</v>
      </c>
      <c r="C25" s="90" t="s">
        <v>700</v>
      </c>
      <c r="D25" s="232" t="s">
        <v>589</v>
      </c>
      <c r="E25" s="232" t="s">
        <v>589</v>
      </c>
      <c r="F25" s="232" t="s">
        <v>589</v>
      </c>
      <c r="G25" s="232" t="s">
        <v>589</v>
      </c>
      <c r="H25" s="232" t="s">
        <v>589</v>
      </c>
      <c r="I25" s="232" t="s">
        <v>589</v>
      </c>
      <c r="J25" s="232" t="s">
        <v>589</v>
      </c>
      <c r="K25" s="232" t="s">
        <v>589</v>
      </c>
      <c r="L25" s="232" t="s">
        <v>589</v>
      </c>
      <c r="M25" s="232" t="s">
        <v>589</v>
      </c>
      <c r="N25" s="232" t="s">
        <v>589</v>
      </c>
      <c r="O25" s="232" t="s">
        <v>589</v>
      </c>
      <c r="P25" s="232" t="s">
        <v>589</v>
      </c>
      <c r="Q25" s="232" t="s">
        <v>589</v>
      </c>
      <c r="R25" s="232" t="s">
        <v>589</v>
      </c>
      <c r="S25" s="232" t="s">
        <v>589</v>
      </c>
      <c r="T25" s="232" t="s">
        <v>589</v>
      </c>
      <c r="U25" s="232" t="s">
        <v>589</v>
      </c>
      <c r="V25" s="232" t="s">
        <v>589</v>
      </c>
      <c r="W25" s="232" t="s">
        <v>589</v>
      </c>
      <c r="X25" s="232" t="s">
        <v>589</v>
      </c>
      <c r="Y25" s="232" t="s">
        <v>589</v>
      </c>
      <c r="Z25" s="232" t="s">
        <v>589</v>
      </c>
      <c r="AA25" s="232" t="s">
        <v>589</v>
      </c>
      <c r="AB25" s="232" t="s">
        <v>589</v>
      </c>
      <c r="AC25" s="232" t="s">
        <v>589</v>
      </c>
      <c r="AD25" s="232" t="s">
        <v>589</v>
      </c>
      <c r="AE25" s="232" t="s">
        <v>589</v>
      </c>
      <c r="AF25" s="232" t="s">
        <v>589</v>
      </c>
      <c r="AG25" s="232" t="s">
        <v>589</v>
      </c>
      <c r="AH25" s="232" t="s">
        <v>589</v>
      </c>
      <c r="AI25" s="232" t="s">
        <v>589</v>
      </c>
      <c r="AJ25" s="232" t="s">
        <v>589</v>
      </c>
      <c r="AK25" s="232" t="s">
        <v>589</v>
      </c>
      <c r="AL25" s="232" t="s">
        <v>589</v>
      </c>
      <c r="AM25" s="232" t="s">
        <v>589</v>
      </c>
      <c r="AN25" s="232" t="s">
        <v>589</v>
      </c>
      <c r="AO25" s="232" t="s">
        <v>589</v>
      </c>
      <c r="AP25" s="232" t="s">
        <v>589</v>
      </c>
      <c r="AQ25" s="232" t="s">
        <v>589</v>
      </c>
      <c r="AR25" s="232" t="s">
        <v>589</v>
      </c>
      <c r="AS25" s="232" t="s">
        <v>589</v>
      </c>
      <c r="AT25" s="232" t="s">
        <v>589</v>
      </c>
      <c r="AU25" s="232" t="s">
        <v>589</v>
      </c>
      <c r="AV25" s="232" t="s">
        <v>589</v>
      </c>
      <c r="AW25" s="232" t="s">
        <v>589</v>
      </c>
      <c r="AX25" s="232" t="s">
        <v>589</v>
      </c>
      <c r="AY25" s="232" t="s">
        <v>589</v>
      </c>
      <c r="AZ25" s="232" t="s">
        <v>589</v>
      </c>
      <c r="BA25" s="232" t="s">
        <v>589</v>
      </c>
      <c r="BB25" s="232" t="s">
        <v>589</v>
      </c>
      <c r="BC25" s="232" t="s">
        <v>589</v>
      </c>
      <c r="BD25" s="232" t="s">
        <v>589</v>
      </c>
      <c r="BE25" s="232" t="s">
        <v>589</v>
      </c>
      <c r="BF25" s="232" t="s">
        <v>589</v>
      </c>
      <c r="BG25" s="232" t="s">
        <v>589</v>
      </c>
      <c r="BH25" s="232" t="s">
        <v>589</v>
      </c>
      <c r="BI25" s="232" t="s">
        <v>589</v>
      </c>
      <c r="BJ25" s="232" t="s">
        <v>589</v>
      </c>
      <c r="BK25" s="232" t="s">
        <v>589</v>
      </c>
      <c r="BL25" s="232" t="s">
        <v>589</v>
      </c>
      <c r="BM25" s="232" t="s">
        <v>589</v>
      </c>
      <c r="BN25" s="232" t="s">
        <v>589</v>
      </c>
      <c r="BO25" s="232" t="s">
        <v>589</v>
      </c>
      <c r="BP25" s="232" t="s">
        <v>589</v>
      </c>
      <c r="BQ25" s="232" t="s">
        <v>589</v>
      </c>
      <c r="BR25" s="232" t="s">
        <v>589</v>
      </c>
      <c r="BS25" s="232" t="s">
        <v>589</v>
      </c>
      <c r="BT25" s="232" t="s">
        <v>589</v>
      </c>
      <c r="BU25" s="232" t="s">
        <v>589</v>
      </c>
      <c r="BV25" s="232" t="s">
        <v>589</v>
      </c>
      <c r="BW25" s="232" t="s">
        <v>589</v>
      </c>
      <c r="BX25" s="232" t="s">
        <v>589</v>
      </c>
      <c r="BY25" s="232" t="s">
        <v>589</v>
      </c>
      <c r="BZ25" s="232" t="s">
        <v>589</v>
      </c>
      <c r="CA25" s="232" t="s">
        <v>589</v>
      </c>
      <c r="CB25" s="232" t="s">
        <v>589</v>
      </c>
      <c r="CC25" s="232" t="s">
        <v>589</v>
      </c>
      <c r="CD25" s="232" t="s">
        <v>589</v>
      </c>
      <c r="CE25" s="232" t="s">
        <v>589</v>
      </c>
      <c r="CF25" s="232" t="s">
        <v>589</v>
      </c>
      <c r="CG25" s="232" t="s">
        <v>589</v>
      </c>
      <c r="CH25" s="232" t="s">
        <v>589</v>
      </c>
      <c r="CI25" s="232" t="s">
        <v>589</v>
      </c>
      <c r="CJ25" s="232" t="s">
        <v>589</v>
      </c>
      <c r="CK25" s="232" t="s">
        <v>589</v>
      </c>
      <c r="CL25" s="232" t="s">
        <v>589</v>
      </c>
    </row>
    <row r="26" spans="1:90" ht="47.25">
      <c r="A26" s="67" t="s">
        <v>644</v>
      </c>
      <c r="B26" s="113" t="s">
        <v>645</v>
      </c>
      <c r="C26" s="90" t="s">
        <v>700</v>
      </c>
      <c r="D26" s="232" t="s">
        <v>589</v>
      </c>
      <c r="E26" s="232" t="s">
        <v>589</v>
      </c>
      <c r="F26" s="232" t="s">
        <v>589</v>
      </c>
      <c r="G26" s="232" t="s">
        <v>589</v>
      </c>
      <c r="H26" s="232" t="s">
        <v>589</v>
      </c>
      <c r="I26" s="232" t="s">
        <v>589</v>
      </c>
      <c r="J26" s="232" t="s">
        <v>589</v>
      </c>
      <c r="K26" s="232" t="s">
        <v>589</v>
      </c>
      <c r="L26" s="232" t="s">
        <v>589</v>
      </c>
      <c r="M26" s="232" t="s">
        <v>589</v>
      </c>
      <c r="N26" s="232" t="s">
        <v>589</v>
      </c>
      <c r="O26" s="232" t="s">
        <v>589</v>
      </c>
      <c r="P26" s="232" t="s">
        <v>589</v>
      </c>
      <c r="Q26" s="232" t="s">
        <v>589</v>
      </c>
      <c r="R26" s="232" t="s">
        <v>589</v>
      </c>
      <c r="S26" s="232" t="s">
        <v>589</v>
      </c>
      <c r="T26" s="232" t="s">
        <v>589</v>
      </c>
      <c r="U26" s="232" t="s">
        <v>589</v>
      </c>
      <c r="V26" s="232" t="s">
        <v>589</v>
      </c>
      <c r="W26" s="232" t="s">
        <v>589</v>
      </c>
      <c r="X26" s="232" t="s">
        <v>589</v>
      </c>
      <c r="Y26" s="232" t="s">
        <v>589</v>
      </c>
      <c r="Z26" s="232" t="s">
        <v>589</v>
      </c>
      <c r="AA26" s="232" t="s">
        <v>589</v>
      </c>
      <c r="AB26" s="232" t="s">
        <v>589</v>
      </c>
      <c r="AC26" s="232" t="s">
        <v>589</v>
      </c>
      <c r="AD26" s="232" t="s">
        <v>589</v>
      </c>
      <c r="AE26" s="232" t="s">
        <v>589</v>
      </c>
      <c r="AF26" s="232" t="s">
        <v>589</v>
      </c>
      <c r="AG26" s="232" t="s">
        <v>589</v>
      </c>
      <c r="AH26" s="232" t="s">
        <v>589</v>
      </c>
      <c r="AI26" s="232" t="s">
        <v>589</v>
      </c>
      <c r="AJ26" s="232" t="s">
        <v>589</v>
      </c>
      <c r="AK26" s="232" t="s">
        <v>589</v>
      </c>
      <c r="AL26" s="232" t="s">
        <v>589</v>
      </c>
      <c r="AM26" s="232" t="s">
        <v>589</v>
      </c>
      <c r="AN26" s="232" t="s">
        <v>589</v>
      </c>
      <c r="AO26" s="232" t="s">
        <v>589</v>
      </c>
      <c r="AP26" s="232" t="s">
        <v>589</v>
      </c>
      <c r="AQ26" s="232" t="s">
        <v>589</v>
      </c>
      <c r="AR26" s="232" t="s">
        <v>589</v>
      </c>
      <c r="AS26" s="232" t="s">
        <v>589</v>
      </c>
      <c r="AT26" s="232" t="s">
        <v>589</v>
      </c>
      <c r="AU26" s="232" t="s">
        <v>589</v>
      </c>
      <c r="AV26" s="232" t="s">
        <v>589</v>
      </c>
      <c r="AW26" s="232" t="s">
        <v>589</v>
      </c>
      <c r="AX26" s="232" t="s">
        <v>589</v>
      </c>
      <c r="AY26" s="232" t="s">
        <v>589</v>
      </c>
      <c r="AZ26" s="232" t="s">
        <v>589</v>
      </c>
      <c r="BA26" s="232" t="s">
        <v>589</v>
      </c>
      <c r="BB26" s="232" t="s">
        <v>589</v>
      </c>
      <c r="BC26" s="232" t="s">
        <v>589</v>
      </c>
      <c r="BD26" s="232" t="s">
        <v>589</v>
      </c>
      <c r="BE26" s="232" t="s">
        <v>589</v>
      </c>
      <c r="BF26" s="232" t="s">
        <v>589</v>
      </c>
      <c r="BG26" s="232" t="s">
        <v>589</v>
      </c>
      <c r="BH26" s="232" t="s">
        <v>589</v>
      </c>
      <c r="BI26" s="232" t="s">
        <v>589</v>
      </c>
      <c r="BJ26" s="232" t="s">
        <v>589</v>
      </c>
      <c r="BK26" s="232" t="s">
        <v>589</v>
      </c>
      <c r="BL26" s="232" t="s">
        <v>589</v>
      </c>
      <c r="BM26" s="232" t="s">
        <v>589</v>
      </c>
      <c r="BN26" s="232" t="s">
        <v>589</v>
      </c>
      <c r="BO26" s="232" t="s">
        <v>589</v>
      </c>
      <c r="BP26" s="232" t="s">
        <v>589</v>
      </c>
      <c r="BQ26" s="232" t="s">
        <v>589</v>
      </c>
      <c r="BR26" s="232" t="s">
        <v>589</v>
      </c>
      <c r="BS26" s="232" t="s">
        <v>589</v>
      </c>
      <c r="BT26" s="232" t="s">
        <v>589</v>
      </c>
      <c r="BU26" s="232" t="s">
        <v>589</v>
      </c>
      <c r="BV26" s="232" t="s">
        <v>589</v>
      </c>
      <c r="BW26" s="232" t="s">
        <v>589</v>
      </c>
      <c r="BX26" s="232" t="s">
        <v>589</v>
      </c>
      <c r="BY26" s="232" t="s">
        <v>589</v>
      </c>
      <c r="BZ26" s="232" t="s">
        <v>589</v>
      </c>
      <c r="CA26" s="232" t="s">
        <v>589</v>
      </c>
      <c r="CB26" s="232" t="s">
        <v>589</v>
      </c>
      <c r="CC26" s="232" t="s">
        <v>589</v>
      </c>
      <c r="CD26" s="232" t="s">
        <v>589</v>
      </c>
      <c r="CE26" s="232" t="s">
        <v>589</v>
      </c>
      <c r="CF26" s="232" t="s">
        <v>589</v>
      </c>
      <c r="CG26" s="232" t="s">
        <v>589</v>
      </c>
      <c r="CH26" s="232" t="s">
        <v>589</v>
      </c>
      <c r="CI26" s="232" t="s">
        <v>589</v>
      </c>
      <c r="CJ26" s="232" t="s">
        <v>589</v>
      </c>
      <c r="CK26" s="232" t="s">
        <v>589</v>
      </c>
      <c r="CL26" s="232" t="s">
        <v>589</v>
      </c>
    </row>
    <row r="27" spans="1:90" ht="31.5">
      <c r="A27" s="165" t="s">
        <v>646</v>
      </c>
      <c r="B27" s="166" t="s">
        <v>647</v>
      </c>
      <c r="C27" s="167" t="s">
        <v>700</v>
      </c>
      <c r="D27" s="204">
        <f>D186</f>
        <v>504.7</v>
      </c>
      <c r="E27" s="204">
        <f t="shared" ref="E27:CD27" si="6">E186</f>
        <v>504.7</v>
      </c>
      <c r="F27" s="204">
        <f t="shared" si="6"/>
        <v>0</v>
      </c>
      <c r="G27" s="204">
        <f t="shared" si="6"/>
        <v>363.9</v>
      </c>
      <c r="H27" s="204">
        <f t="shared" si="6"/>
        <v>0</v>
      </c>
      <c r="I27" s="204">
        <f t="shared" si="6"/>
        <v>0</v>
      </c>
      <c r="J27" s="204">
        <f t="shared" si="6"/>
        <v>0</v>
      </c>
      <c r="K27" s="204">
        <f t="shared" si="6"/>
        <v>0</v>
      </c>
      <c r="L27" s="204">
        <f t="shared" si="6"/>
        <v>0</v>
      </c>
      <c r="M27" s="204">
        <f t="shared" si="6"/>
        <v>0</v>
      </c>
      <c r="N27" s="204">
        <f t="shared" si="6"/>
        <v>0</v>
      </c>
      <c r="O27" s="204">
        <f t="shared" si="6"/>
        <v>0</v>
      </c>
      <c r="P27" s="204">
        <f t="shared" si="6"/>
        <v>0</v>
      </c>
      <c r="Q27" s="204">
        <f t="shared" si="6"/>
        <v>0</v>
      </c>
      <c r="R27" s="204">
        <f t="shared" si="6"/>
        <v>0</v>
      </c>
      <c r="S27" s="204">
        <f t="shared" si="6"/>
        <v>0</v>
      </c>
      <c r="T27" s="204">
        <f t="shared" si="6"/>
        <v>0</v>
      </c>
      <c r="U27" s="204">
        <f t="shared" si="6"/>
        <v>46.5</v>
      </c>
      <c r="V27" s="204">
        <f t="shared" si="6"/>
        <v>0</v>
      </c>
      <c r="W27" s="204">
        <f t="shared" si="6"/>
        <v>0</v>
      </c>
      <c r="X27" s="204">
        <f t="shared" si="6"/>
        <v>0</v>
      </c>
      <c r="Y27" s="204">
        <f t="shared" si="6"/>
        <v>0</v>
      </c>
      <c r="Z27" s="204">
        <f t="shared" si="6"/>
        <v>0</v>
      </c>
      <c r="AA27" s="204">
        <f t="shared" si="6"/>
        <v>0</v>
      </c>
      <c r="AB27" s="204">
        <f t="shared" si="6"/>
        <v>0</v>
      </c>
      <c r="AC27" s="204">
        <f t="shared" si="6"/>
        <v>0</v>
      </c>
      <c r="AD27" s="204">
        <f t="shared" si="6"/>
        <v>0</v>
      </c>
      <c r="AE27" s="204">
        <f t="shared" si="6"/>
        <v>0</v>
      </c>
      <c r="AF27" s="204">
        <f t="shared" si="6"/>
        <v>0</v>
      </c>
      <c r="AG27" s="204">
        <f t="shared" si="6"/>
        <v>0</v>
      </c>
      <c r="AH27" s="204">
        <f t="shared" si="6"/>
        <v>0</v>
      </c>
      <c r="AI27" s="204">
        <f t="shared" si="6"/>
        <v>16.600000000000001</v>
      </c>
      <c r="AJ27" s="204">
        <f t="shared" si="6"/>
        <v>0</v>
      </c>
      <c r="AK27" s="204">
        <f t="shared" si="6"/>
        <v>0</v>
      </c>
      <c r="AL27" s="204">
        <f t="shared" si="6"/>
        <v>0</v>
      </c>
      <c r="AM27" s="204">
        <f t="shared" si="6"/>
        <v>0</v>
      </c>
      <c r="AN27" s="204">
        <f t="shared" si="6"/>
        <v>0</v>
      </c>
      <c r="AO27" s="204">
        <f t="shared" si="6"/>
        <v>0</v>
      </c>
      <c r="AP27" s="204">
        <f t="shared" si="6"/>
        <v>0</v>
      </c>
      <c r="AQ27" s="204">
        <f t="shared" si="6"/>
        <v>0</v>
      </c>
      <c r="AR27" s="204">
        <f t="shared" si="6"/>
        <v>0</v>
      </c>
      <c r="AS27" s="204">
        <f t="shared" si="6"/>
        <v>0</v>
      </c>
      <c r="AT27" s="204">
        <f t="shared" si="6"/>
        <v>0</v>
      </c>
      <c r="AU27" s="204">
        <f t="shared" si="6"/>
        <v>0</v>
      </c>
      <c r="AV27" s="204">
        <f t="shared" si="6"/>
        <v>0</v>
      </c>
      <c r="AW27" s="204">
        <f t="shared" si="6"/>
        <v>77.7</v>
      </c>
      <c r="AX27" s="204">
        <f t="shared" si="6"/>
        <v>0</v>
      </c>
      <c r="AY27" s="204">
        <f t="shared" si="6"/>
        <v>0</v>
      </c>
      <c r="AZ27" s="204">
        <f t="shared" si="6"/>
        <v>0</v>
      </c>
      <c r="BA27" s="204">
        <f t="shared" si="6"/>
        <v>0</v>
      </c>
      <c r="BB27" s="204">
        <f t="shared" si="6"/>
        <v>0</v>
      </c>
      <c r="BC27" s="204">
        <f t="shared" si="6"/>
        <v>0</v>
      </c>
      <c r="BD27" s="204">
        <f t="shared" si="6"/>
        <v>0</v>
      </c>
      <c r="BE27" s="204">
        <f t="shared" si="6"/>
        <v>0</v>
      </c>
      <c r="BF27" s="204">
        <f t="shared" si="6"/>
        <v>0</v>
      </c>
      <c r="BG27" s="204">
        <f t="shared" si="6"/>
        <v>0</v>
      </c>
      <c r="BH27" s="204">
        <f t="shared" si="6"/>
        <v>0</v>
      </c>
      <c r="BI27" s="204">
        <f t="shared" si="6"/>
        <v>0</v>
      </c>
      <c r="BJ27" s="204">
        <f t="shared" ref="BJ27:BW27" si="7">BJ186</f>
        <v>0</v>
      </c>
      <c r="BK27" s="204">
        <f t="shared" si="7"/>
        <v>0</v>
      </c>
      <c r="BL27" s="204">
        <f t="shared" si="7"/>
        <v>0</v>
      </c>
      <c r="BM27" s="204">
        <f t="shared" si="7"/>
        <v>0</v>
      </c>
      <c r="BN27" s="204">
        <f t="shared" si="7"/>
        <v>0</v>
      </c>
      <c r="BO27" s="204">
        <f t="shared" si="7"/>
        <v>0</v>
      </c>
      <c r="BP27" s="204">
        <f t="shared" si="7"/>
        <v>0</v>
      </c>
      <c r="BQ27" s="204">
        <f t="shared" si="7"/>
        <v>0</v>
      </c>
      <c r="BR27" s="204">
        <f t="shared" si="7"/>
        <v>0</v>
      </c>
      <c r="BS27" s="204">
        <f t="shared" si="7"/>
        <v>0</v>
      </c>
      <c r="BT27" s="204">
        <f t="shared" si="7"/>
        <v>0</v>
      </c>
      <c r="BU27" s="204">
        <f t="shared" si="7"/>
        <v>0</v>
      </c>
      <c r="BV27" s="204">
        <f t="shared" si="7"/>
        <v>0</v>
      </c>
      <c r="BW27" s="204">
        <f t="shared" si="7"/>
        <v>0</v>
      </c>
      <c r="BX27" s="204">
        <f t="shared" si="6"/>
        <v>0</v>
      </c>
      <c r="BY27" s="204">
        <f t="shared" si="6"/>
        <v>504.7</v>
      </c>
      <c r="BZ27" s="204">
        <f t="shared" si="6"/>
        <v>0</v>
      </c>
      <c r="CA27" s="204">
        <f t="shared" si="6"/>
        <v>0</v>
      </c>
      <c r="CB27" s="204">
        <f t="shared" si="6"/>
        <v>0</v>
      </c>
      <c r="CC27" s="204">
        <f t="shared" si="6"/>
        <v>0</v>
      </c>
      <c r="CD27" s="204">
        <f t="shared" si="6"/>
        <v>0</v>
      </c>
      <c r="CE27" s="204">
        <f t="shared" ref="CE27:CK27" si="8">CE186</f>
        <v>0</v>
      </c>
      <c r="CF27" s="204">
        <f t="shared" si="8"/>
        <v>0</v>
      </c>
      <c r="CG27" s="204">
        <f t="shared" si="8"/>
        <v>0</v>
      </c>
      <c r="CH27" s="204">
        <f t="shared" si="8"/>
        <v>0</v>
      </c>
      <c r="CI27" s="204">
        <f t="shared" si="8"/>
        <v>0</v>
      </c>
      <c r="CJ27" s="204">
        <f t="shared" si="8"/>
        <v>0</v>
      </c>
      <c r="CK27" s="204">
        <f t="shared" si="8"/>
        <v>0</v>
      </c>
      <c r="CL27" s="204" t="s">
        <v>589</v>
      </c>
    </row>
    <row r="28" spans="1:90" s="168" customFormat="1">
      <c r="A28" s="165" t="s">
        <v>511</v>
      </c>
      <c r="B28" s="166" t="s">
        <v>808</v>
      </c>
      <c r="C28" s="167" t="s">
        <v>700</v>
      </c>
      <c r="D28" s="204">
        <f>D21</f>
        <v>4583.1080000000002</v>
      </c>
      <c r="E28" s="204">
        <f t="shared" ref="E28:CD28" si="9">E21</f>
        <v>4583.1080000000002</v>
      </c>
      <c r="F28" s="204">
        <f t="shared" si="9"/>
        <v>0</v>
      </c>
      <c r="G28" s="204">
        <f t="shared" si="9"/>
        <v>918.35599999999999</v>
      </c>
      <c r="H28" s="204">
        <f t="shared" si="9"/>
        <v>5.87</v>
      </c>
      <c r="I28" s="204">
        <f t="shared" si="9"/>
        <v>2</v>
      </c>
      <c r="J28" s="204">
        <f t="shared" si="9"/>
        <v>56</v>
      </c>
      <c r="K28" s="204">
        <f t="shared" si="9"/>
        <v>0.2</v>
      </c>
      <c r="L28" s="204">
        <f t="shared" si="9"/>
        <v>0</v>
      </c>
      <c r="M28" s="204">
        <f t="shared" si="9"/>
        <v>0</v>
      </c>
      <c r="N28" s="204">
        <f t="shared" si="9"/>
        <v>198.85900000000001</v>
      </c>
      <c r="O28" s="204">
        <f t="shared" si="9"/>
        <v>4.28</v>
      </c>
      <c r="P28" s="204">
        <f t="shared" si="9"/>
        <v>0</v>
      </c>
      <c r="Q28" s="204">
        <f t="shared" si="9"/>
        <v>15.07</v>
      </c>
      <c r="R28" s="204">
        <f t="shared" si="9"/>
        <v>0</v>
      </c>
      <c r="S28" s="204">
        <f t="shared" si="9"/>
        <v>11</v>
      </c>
      <c r="T28" s="204">
        <f t="shared" si="9"/>
        <v>0</v>
      </c>
      <c r="U28" s="204">
        <f t="shared" si="9"/>
        <v>915.56</v>
      </c>
      <c r="V28" s="204">
        <f t="shared" si="9"/>
        <v>3.1150000000000002</v>
      </c>
      <c r="W28" s="204">
        <f t="shared" si="9"/>
        <v>2</v>
      </c>
      <c r="X28" s="204">
        <f t="shared" si="9"/>
        <v>31.240000000000002</v>
      </c>
      <c r="Y28" s="204">
        <f t="shared" si="9"/>
        <v>0</v>
      </c>
      <c r="Z28" s="204">
        <f t="shared" si="9"/>
        <v>0</v>
      </c>
      <c r="AA28" s="204">
        <f t="shared" si="9"/>
        <v>0</v>
      </c>
      <c r="AB28" s="204">
        <f t="shared" si="9"/>
        <v>172.93799999999999</v>
      </c>
      <c r="AC28" s="204">
        <f t="shared" si="9"/>
        <v>2.81</v>
      </c>
      <c r="AD28" s="204">
        <f t="shared" si="9"/>
        <v>0</v>
      </c>
      <c r="AE28" s="204">
        <f t="shared" si="9"/>
        <v>45.13</v>
      </c>
      <c r="AF28" s="204">
        <f t="shared" si="9"/>
        <v>0</v>
      </c>
      <c r="AG28" s="204">
        <f t="shared" si="9"/>
        <v>0</v>
      </c>
      <c r="AH28" s="204">
        <f t="shared" si="9"/>
        <v>0</v>
      </c>
      <c r="AI28" s="204">
        <f t="shared" si="9"/>
        <v>773.19</v>
      </c>
      <c r="AJ28" s="204">
        <f t="shared" si="9"/>
        <v>6.23</v>
      </c>
      <c r="AK28" s="204">
        <f t="shared" si="9"/>
        <v>1.5</v>
      </c>
      <c r="AL28" s="204">
        <f t="shared" si="9"/>
        <v>19.5</v>
      </c>
      <c r="AM28" s="204">
        <f t="shared" si="9"/>
        <v>0</v>
      </c>
      <c r="AN28" s="204">
        <f t="shared" si="9"/>
        <v>0</v>
      </c>
      <c r="AO28" s="204">
        <f t="shared" si="9"/>
        <v>22.881</v>
      </c>
      <c r="AP28" s="204">
        <f t="shared" si="9"/>
        <v>250.76600000000002</v>
      </c>
      <c r="AQ28" s="204">
        <f t="shared" si="9"/>
        <v>1.03</v>
      </c>
      <c r="AR28" s="204">
        <f t="shared" si="9"/>
        <v>0</v>
      </c>
      <c r="AS28" s="204">
        <f t="shared" si="9"/>
        <v>81.61</v>
      </c>
      <c r="AT28" s="204">
        <f t="shared" si="9"/>
        <v>0</v>
      </c>
      <c r="AU28" s="204">
        <f t="shared" si="9"/>
        <v>0</v>
      </c>
      <c r="AV28" s="204">
        <f t="shared" si="9"/>
        <v>0</v>
      </c>
      <c r="AW28" s="204">
        <f t="shared" si="9"/>
        <v>769.99700000000007</v>
      </c>
      <c r="AX28" s="204">
        <f t="shared" si="9"/>
        <v>22.59</v>
      </c>
      <c r="AY28" s="204">
        <f t="shared" si="9"/>
        <v>2.5</v>
      </c>
      <c r="AZ28" s="204">
        <f t="shared" si="9"/>
        <v>188.05</v>
      </c>
      <c r="BA28" s="204">
        <f t="shared" si="9"/>
        <v>0</v>
      </c>
      <c r="BB28" s="204">
        <f t="shared" si="9"/>
        <v>0</v>
      </c>
      <c r="BC28" s="204">
        <f t="shared" si="9"/>
        <v>0</v>
      </c>
      <c r="BD28" s="204">
        <f t="shared" si="9"/>
        <v>604.70399999999995</v>
      </c>
      <c r="BE28" s="204">
        <f t="shared" si="9"/>
        <v>10.43</v>
      </c>
      <c r="BF28" s="204">
        <f t="shared" si="9"/>
        <v>0.5</v>
      </c>
      <c r="BG28" s="204">
        <f t="shared" si="9"/>
        <v>156.04</v>
      </c>
      <c r="BH28" s="204">
        <f t="shared" si="9"/>
        <v>0</v>
      </c>
      <c r="BI28" s="204">
        <f t="shared" si="9"/>
        <v>0</v>
      </c>
      <c r="BJ28" s="204">
        <f t="shared" ref="BJ28:BW28" si="10">BJ21</f>
        <v>0</v>
      </c>
      <c r="BK28" s="204">
        <f t="shared" si="10"/>
        <v>0</v>
      </c>
      <c r="BL28" s="204">
        <f t="shared" si="10"/>
        <v>0</v>
      </c>
      <c r="BM28" s="204">
        <f t="shared" si="10"/>
        <v>0</v>
      </c>
      <c r="BN28" s="204">
        <f t="shared" si="10"/>
        <v>0</v>
      </c>
      <c r="BO28" s="204">
        <f t="shared" si="10"/>
        <v>0</v>
      </c>
      <c r="BP28" s="204">
        <f t="shared" si="10"/>
        <v>0</v>
      </c>
      <c r="BQ28" s="204">
        <f t="shared" si="10"/>
        <v>0</v>
      </c>
      <c r="BR28" s="204">
        <f t="shared" si="10"/>
        <v>0</v>
      </c>
      <c r="BS28" s="204">
        <f t="shared" si="10"/>
        <v>0</v>
      </c>
      <c r="BT28" s="204">
        <f t="shared" si="10"/>
        <v>0</v>
      </c>
      <c r="BU28" s="204">
        <f t="shared" si="10"/>
        <v>0</v>
      </c>
      <c r="BV28" s="204">
        <f t="shared" si="10"/>
        <v>0</v>
      </c>
      <c r="BW28" s="204">
        <f t="shared" si="10"/>
        <v>0</v>
      </c>
      <c r="BX28" s="204">
        <f t="shared" si="9"/>
        <v>0</v>
      </c>
      <c r="BY28" s="204">
        <f t="shared" si="9"/>
        <v>3377.1030000000001</v>
      </c>
      <c r="BZ28" s="204">
        <f t="shared" si="9"/>
        <v>37.805</v>
      </c>
      <c r="CA28" s="204">
        <f t="shared" si="9"/>
        <v>8</v>
      </c>
      <c r="CB28" s="204">
        <f t="shared" si="9"/>
        <v>294.78999999999996</v>
      </c>
      <c r="CC28" s="204">
        <f t="shared" si="9"/>
        <v>0.2</v>
      </c>
      <c r="CD28" s="204">
        <f t="shared" si="9"/>
        <v>0</v>
      </c>
      <c r="CE28" s="204">
        <f t="shared" ref="CE28:CK28" si="11">CE21</f>
        <v>22.881</v>
      </c>
      <c r="CF28" s="204">
        <f t="shared" si="11"/>
        <v>1227.2669999999998</v>
      </c>
      <c r="CG28" s="204">
        <f t="shared" si="11"/>
        <v>18.55</v>
      </c>
      <c r="CH28" s="204">
        <f t="shared" si="11"/>
        <v>0.5</v>
      </c>
      <c r="CI28" s="204">
        <f t="shared" si="11"/>
        <v>297.84999999999997</v>
      </c>
      <c r="CJ28" s="204">
        <f t="shared" si="11"/>
        <v>0</v>
      </c>
      <c r="CK28" s="204">
        <f t="shared" si="11"/>
        <v>11</v>
      </c>
      <c r="CL28" s="204" t="s">
        <v>589</v>
      </c>
    </row>
    <row r="29" spans="1:90" ht="31.5">
      <c r="A29" s="67" t="s">
        <v>512</v>
      </c>
      <c r="B29" s="113" t="s">
        <v>648</v>
      </c>
      <c r="C29" s="90" t="s">
        <v>700</v>
      </c>
      <c r="D29" s="232" t="s">
        <v>589</v>
      </c>
      <c r="E29" s="232" t="s">
        <v>589</v>
      </c>
      <c r="F29" s="232" t="s">
        <v>589</v>
      </c>
      <c r="G29" s="232" t="s">
        <v>589</v>
      </c>
      <c r="H29" s="232" t="s">
        <v>589</v>
      </c>
      <c r="I29" s="232" t="s">
        <v>589</v>
      </c>
      <c r="J29" s="232" t="s">
        <v>589</v>
      </c>
      <c r="K29" s="232" t="s">
        <v>589</v>
      </c>
      <c r="L29" s="232" t="s">
        <v>589</v>
      </c>
      <c r="M29" s="232" t="s">
        <v>589</v>
      </c>
      <c r="N29" s="232" t="s">
        <v>589</v>
      </c>
      <c r="O29" s="232" t="s">
        <v>589</v>
      </c>
      <c r="P29" s="232" t="s">
        <v>589</v>
      </c>
      <c r="Q29" s="232" t="s">
        <v>589</v>
      </c>
      <c r="R29" s="232" t="s">
        <v>589</v>
      </c>
      <c r="S29" s="232" t="s">
        <v>589</v>
      </c>
      <c r="T29" s="232" t="s">
        <v>589</v>
      </c>
      <c r="U29" s="232" t="s">
        <v>589</v>
      </c>
      <c r="V29" s="232" t="s">
        <v>589</v>
      </c>
      <c r="W29" s="232" t="s">
        <v>589</v>
      </c>
      <c r="X29" s="232" t="s">
        <v>589</v>
      </c>
      <c r="Y29" s="232" t="s">
        <v>589</v>
      </c>
      <c r="Z29" s="232" t="s">
        <v>589</v>
      </c>
      <c r="AA29" s="232" t="s">
        <v>589</v>
      </c>
      <c r="AB29" s="232" t="s">
        <v>589</v>
      </c>
      <c r="AC29" s="232" t="s">
        <v>589</v>
      </c>
      <c r="AD29" s="232" t="s">
        <v>589</v>
      </c>
      <c r="AE29" s="232" t="s">
        <v>589</v>
      </c>
      <c r="AF29" s="232" t="s">
        <v>589</v>
      </c>
      <c r="AG29" s="232" t="s">
        <v>589</v>
      </c>
      <c r="AH29" s="232" t="s">
        <v>589</v>
      </c>
      <c r="AI29" s="232" t="s">
        <v>589</v>
      </c>
      <c r="AJ29" s="232" t="s">
        <v>589</v>
      </c>
      <c r="AK29" s="232" t="s">
        <v>589</v>
      </c>
      <c r="AL29" s="232" t="s">
        <v>589</v>
      </c>
      <c r="AM29" s="232" t="s">
        <v>589</v>
      </c>
      <c r="AN29" s="232" t="s">
        <v>589</v>
      </c>
      <c r="AO29" s="232" t="s">
        <v>589</v>
      </c>
      <c r="AP29" s="232" t="s">
        <v>589</v>
      </c>
      <c r="AQ29" s="232" t="s">
        <v>589</v>
      </c>
      <c r="AR29" s="232" t="s">
        <v>589</v>
      </c>
      <c r="AS29" s="232" t="s">
        <v>589</v>
      </c>
      <c r="AT29" s="232" t="s">
        <v>589</v>
      </c>
      <c r="AU29" s="232" t="s">
        <v>589</v>
      </c>
      <c r="AV29" s="232" t="s">
        <v>589</v>
      </c>
      <c r="AW29" s="232" t="s">
        <v>589</v>
      </c>
      <c r="AX29" s="232" t="s">
        <v>589</v>
      </c>
      <c r="AY29" s="232" t="s">
        <v>589</v>
      </c>
      <c r="AZ29" s="232" t="s">
        <v>589</v>
      </c>
      <c r="BA29" s="232" t="s">
        <v>589</v>
      </c>
      <c r="BB29" s="232" t="s">
        <v>589</v>
      </c>
      <c r="BC29" s="232" t="s">
        <v>589</v>
      </c>
      <c r="BD29" s="232" t="s">
        <v>589</v>
      </c>
      <c r="BE29" s="232" t="s">
        <v>589</v>
      </c>
      <c r="BF29" s="232" t="s">
        <v>589</v>
      </c>
      <c r="BG29" s="232" t="s">
        <v>589</v>
      </c>
      <c r="BH29" s="232" t="s">
        <v>589</v>
      </c>
      <c r="BI29" s="232" t="s">
        <v>589</v>
      </c>
      <c r="BJ29" s="232" t="s">
        <v>589</v>
      </c>
      <c r="BK29" s="232" t="s">
        <v>589</v>
      </c>
      <c r="BL29" s="232" t="s">
        <v>589</v>
      </c>
      <c r="BM29" s="232" t="s">
        <v>589</v>
      </c>
      <c r="BN29" s="232" t="s">
        <v>589</v>
      </c>
      <c r="BO29" s="232" t="s">
        <v>589</v>
      </c>
      <c r="BP29" s="232" t="s">
        <v>589</v>
      </c>
      <c r="BQ29" s="232" t="s">
        <v>589</v>
      </c>
      <c r="BR29" s="232" t="s">
        <v>589</v>
      </c>
      <c r="BS29" s="232" t="s">
        <v>589</v>
      </c>
      <c r="BT29" s="232" t="s">
        <v>589</v>
      </c>
      <c r="BU29" s="232" t="s">
        <v>589</v>
      </c>
      <c r="BV29" s="232" t="s">
        <v>589</v>
      </c>
      <c r="BW29" s="232" t="s">
        <v>589</v>
      </c>
      <c r="BX29" s="232" t="s">
        <v>589</v>
      </c>
      <c r="BY29" s="232" t="s">
        <v>589</v>
      </c>
      <c r="BZ29" s="232" t="s">
        <v>589</v>
      </c>
      <c r="CA29" s="232" t="s">
        <v>589</v>
      </c>
      <c r="CB29" s="232" t="s">
        <v>589</v>
      </c>
      <c r="CC29" s="232" t="s">
        <v>589</v>
      </c>
      <c r="CD29" s="232" t="s">
        <v>589</v>
      </c>
      <c r="CE29" s="232" t="s">
        <v>589</v>
      </c>
      <c r="CF29" s="232" t="s">
        <v>589</v>
      </c>
      <c r="CG29" s="232" t="s">
        <v>589</v>
      </c>
      <c r="CH29" s="232" t="s">
        <v>589</v>
      </c>
      <c r="CI29" s="232" t="s">
        <v>589</v>
      </c>
      <c r="CJ29" s="232" t="s">
        <v>589</v>
      </c>
      <c r="CK29" s="232" t="s">
        <v>589</v>
      </c>
      <c r="CL29" s="232" t="s">
        <v>589</v>
      </c>
    </row>
    <row r="30" spans="1:90" ht="47.25">
      <c r="A30" s="67" t="s">
        <v>514</v>
      </c>
      <c r="B30" s="113" t="s">
        <v>649</v>
      </c>
      <c r="C30" s="90" t="s">
        <v>700</v>
      </c>
      <c r="D30" s="232" t="s">
        <v>589</v>
      </c>
      <c r="E30" s="232" t="s">
        <v>589</v>
      </c>
      <c r="F30" s="232" t="s">
        <v>589</v>
      </c>
      <c r="G30" s="232" t="s">
        <v>589</v>
      </c>
      <c r="H30" s="232" t="s">
        <v>589</v>
      </c>
      <c r="I30" s="232" t="s">
        <v>589</v>
      </c>
      <c r="J30" s="232" t="s">
        <v>589</v>
      </c>
      <c r="K30" s="232" t="s">
        <v>589</v>
      </c>
      <c r="L30" s="232" t="s">
        <v>589</v>
      </c>
      <c r="M30" s="232" t="s">
        <v>589</v>
      </c>
      <c r="N30" s="232" t="s">
        <v>589</v>
      </c>
      <c r="O30" s="232" t="s">
        <v>589</v>
      </c>
      <c r="P30" s="232" t="s">
        <v>589</v>
      </c>
      <c r="Q30" s="232" t="s">
        <v>589</v>
      </c>
      <c r="R30" s="232" t="s">
        <v>589</v>
      </c>
      <c r="S30" s="232" t="s">
        <v>589</v>
      </c>
      <c r="T30" s="232" t="s">
        <v>589</v>
      </c>
      <c r="U30" s="232" t="s">
        <v>589</v>
      </c>
      <c r="V30" s="232" t="s">
        <v>589</v>
      </c>
      <c r="W30" s="232" t="s">
        <v>589</v>
      </c>
      <c r="X30" s="232" t="s">
        <v>589</v>
      </c>
      <c r="Y30" s="232" t="s">
        <v>589</v>
      </c>
      <c r="Z30" s="232" t="s">
        <v>589</v>
      </c>
      <c r="AA30" s="232" t="s">
        <v>589</v>
      </c>
      <c r="AB30" s="232" t="s">
        <v>589</v>
      </c>
      <c r="AC30" s="232" t="s">
        <v>589</v>
      </c>
      <c r="AD30" s="232" t="s">
        <v>589</v>
      </c>
      <c r="AE30" s="232" t="s">
        <v>589</v>
      </c>
      <c r="AF30" s="232" t="s">
        <v>589</v>
      </c>
      <c r="AG30" s="232" t="s">
        <v>589</v>
      </c>
      <c r="AH30" s="232" t="s">
        <v>589</v>
      </c>
      <c r="AI30" s="232" t="s">
        <v>589</v>
      </c>
      <c r="AJ30" s="232" t="s">
        <v>589</v>
      </c>
      <c r="AK30" s="232" t="s">
        <v>589</v>
      </c>
      <c r="AL30" s="232" t="s">
        <v>589</v>
      </c>
      <c r="AM30" s="232" t="s">
        <v>589</v>
      </c>
      <c r="AN30" s="232" t="s">
        <v>589</v>
      </c>
      <c r="AO30" s="232" t="s">
        <v>589</v>
      </c>
      <c r="AP30" s="232" t="s">
        <v>589</v>
      </c>
      <c r="AQ30" s="232" t="s">
        <v>589</v>
      </c>
      <c r="AR30" s="232" t="s">
        <v>589</v>
      </c>
      <c r="AS30" s="232" t="s">
        <v>589</v>
      </c>
      <c r="AT30" s="232" t="s">
        <v>589</v>
      </c>
      <c r="AU30" s="232" t="s">
        <v>589</v>
      </c>
      <c r="AV30" s="232" t="s">
        <v>589</v>
      </c>
      <c r="AW30" s="232" t="s">
        <v>589</v>
      </c>
      <c r="AX30" s="232" t="s">
        <v>589</v>
      </c>
      <c r="AY30" s="232" t="s">
        <v>589</v>
      </c>
      <c r="AZ30" s="232" t="s">
        <v>589</v>
      </c>
      <c r="BA30" s="232" t="s">
        <v>589</v>
      </c>
      <c r="BB30" s="232" t="s">
        <v>589</v>
      </c>
      <c r="BC30" s="232" t="s">
        <v>589</v>
      </c>
      <c r="BD30" s="232" t="s">
        <v>589</v>
      </c>
      <c r="BE30" s="232" t="s">
        <v>589</v>
      </c>
      <c r="BF30" s="232" t="s">
        <v>589</v>
      </c>
      <c r="BG30" s="232" t="s">
        <v>589</v>
      </c>
      <c r="BH30" s="232" t="s">
        <v>589</v>
      </c>
      <c r="BI30" s="232" t="s">
        <v>589</v>
      </c>
      <c r="BJ30" s="232" t="s">
        <v>589</v>
      </c>
      <c r="BK30" s="232" t="s">
        <v>589</v>
      </c>
      <c r="BL30" s="232" t="s">
        <v>589</v>
      </c>
      <c r="BM30" s="232" t="s">
        <v>589</v>
      </c>
      <c r="BN30" s="232" t="s">
        <v>589</v>
      </c>
      <c r="BO30" s="232" t="s">
        <v>589</v>
      </c>
      <c r="BP30" s="232" t="s">
        <v>589</v>
      </c>
      <c r="BQ30" s="232" t="s">
        <v>589</v>
      </c>
      <c r="BR30" s="232" t="s">
        <v>589</v>
      </c>
      <c r="BS30" s="232" t="s">
        <v>589</v>
      </c>
      <c r="BT30" s="232" t="s">
        <v>589</v>
      </c>
      <c r="BU30" s="232" t="s">
        <v>589</v>
      </c>
      <c r="BV30" s="232" t="s">
        <v>589</v>
      </c>
      <c r="BW30" s="232" t="s">
        <v>589</v>
      </c>
      <c r="BX30" s="232" t="s">
        <v>589</v>
      </c>
      <c r="BY30" s="232" t="s">
        <v>589</v>
      </c>
      <c r="BZ30" s="232" t="s">
        <v>589</v>
      </c>
      <c r="CA30" s="232" t="s">
        <v>589</v>
      </c>
      <c r="CB30" s="232" t="s">
        <v>589</v>
      </c>
      <c r="CC30" s="232" t="s">
        <v>589</v>
      </c>
      <c r="CD30" s="232" t="s">
        <v>589</v>
      </c>
      <c r="CE30" s="232" t="s">
        <v>589</v>
      </c>
      <c r="CF30" s="232" t="s">
        <v>589</v>
      </c>
      <c r="CG30" s="232" t="s">
        <v>589</v>
      </c>
      <c r="CH30" s="232" t="s">
        <v>589</v>
      </c>
      <c r="CI30" s="232" t="s">
        <v>589</v>
      </c>
      <c r="CJ30" s="232" t="s">
        <v>589</v>
      </c>
      <c r="CK30" s="232" t="s">
        <v>589</v>
      </c>
      <c r="CL30" s="232" t="s">
        <v>589</v>
      </c>
    </row>
    <row r="31" spans="1:90" ht="78.75">
      <c r="A31" s="67" t="s">
        <v>537</v>
      </c>
      <c r="B31" s="113" t="s">
        <v>650</v>
      </c>
      <c r="C31" s="90" t="s">
        <v>700</v>
      </c>
      <c r="D31" s="232" t="s">
        <v>589</v>
      </c>
      <c r="E31" s="232" t="s">
        <v>589</v>
      </c>
      <c r="F31" s="232" t="s">
        <v>589</v>
      </c>
      <c r="G31" s="232" t="s">
        <v>589</v>
      </c>
      <c r="H31" s="232" t="s">
        <v>589</v>
      </c>
      <c r="I31" s="232" t="s">
        <v>589</v>
      </c>
      <c r="J31" s="232" t="s">
        <v>589</v>
      </c>
      <c r="K31" s="232" t="s">
        <v>589</v>
      </c>
      <c r="L31" s="232" t="s">
        <v>589</v>
      </c>
      <c r="M31" s="232" t="s">
        <v>589</v>
      </c>
      <c r="N31" s="232" t="s">
        <v>589</v>
      </c>
      <c r="O31" s="232" t="s">
        <v>589</v>
      </c>
      <c r="P31" s="232" t="s">
        <v>589</v>
      </c>
      <c r="Q31" s="232" t="s">
        <v>589</v>
      </c>
      <c r="R31" s="232" t="s">
        <v>589</v>
      </c>
      <c r="S31" s="232" t="s">
        <v>589</v>
      </c>
      <c r="T31" s="232" t="s">
        <v>589</v>
      </c>
      <c r="U31" s="232" t="s">
        <v>589</v>
      </c>
      <c r="V31" s="232" t="s">
        <v>589</v>
      </c>
      <c r="W31" s="232" t="s">
        <v>589</v>
      </c>
      <c r="X31" s="232" t="s">
        <v>589</v>
      </c>
      <c r="Y31" s="232" t="s">
        <v>589</v>
      </c>
      <c r="Z31" s="232" t="s">
        <v>589</v>
      </c>
      <c r="AA31" s="232" t="s">
        <v>589</v>
      </c>
      <c r="AB31" s="232" t="s">
        <v>589</v>
      </c>
      <c r="AC31" s="232" t="s">
        <v>589</v>
      </c>
      <c r="AD31" s="232" t="s">
        <v>589</v>
      </c>
      <c r="AE31" s="232" t="s">
        <v>589</v>
      </c>
      <c r="AF31" s="232" t="s">
        <v>589</v>
      </c>
      <c r="AG31" s="232" t="s">
        <v>589</v>
      </c>
      <c r="AH31" s="232" t="s">
        <v>589</v>
      </c>
      <c r="AI31" s="232" t="s">
        <v>589</v>
      </c>
      <c r="AJ31" s="232" t="s">
        <v>589</v>
      </c>
      <c r="AK31" s="232" t="s">
        <v>589</v>
      </c>
      <c r="AL31" s="232" t="s">
        <v>589</v>
      </c>
      <c r="AM31" s="232" t="s">
        <v>589</v>
      </c>
      <c r="AN31" s="232" t="s">
        <v>589</v>
      </c>
      <c r="AO31" s="232" t="s">
        <v>589</v>
      </c>
      <c r="AP31" s="232" t="s">
        <v>589</v>
      </c>
      <c r="AQ31" s="232" t="s">
        <v>589</v>
      </c>
      <c r="AR31" s="232" t="s">
        <v>589</v>
      </c>
      <c r="AS31" s="232" t="s">
        <v>589</v>
      </c>
      <c r="AT31" s="232" t="s">
        <v>589</v>
      </c>
      <c r="AU31" s="232" t="s">
        <v>589</v>
      </c>
      <c r="AV31" s="232" t="s">
        <v>589</v>
      </c>
      <c r="AW31" s="232" t="s">
        <v>589</v>
      </c>
      <c r="AX31" s="232" t="s">
        <v>589</v>
      </c>
      <c r="AY31" s="232" t="s">
        <v>589</v>
      </c>
      <c r="AZ31" s="232" t="s">
        <v>589</v>
      </c>
      <c r="BA31" s="232" t="s">
        <v>589</v>
      </c>
      <c r="BB31" s="232" t="s">
        <v>589</v>
      </c>
      <c r="BC31" s="232" t="s">
        <v>589</v>
      </c>
      <c r="BD31" s="232" t="s">
        <v>589</v>
      </c>
      <c r="BE31" s="232" t="s">
        <v>589</v>
      </c>
      <c r="BF31" s="232" t="s">
        <v>589</v>
      </c>
      <c r="BG31" s="232" t="s">
        <v>589</v>
      </c>
      <c r="BH31" s="232" t="s">
        <v>589</v>
      </c>
      <c r="BI31" s="232" t="s">
        <v>589</v>
      </c>
      <c r="BJ31" s="232" t="s">
        <v>589</v>
      </c>
      <c r="BK31" s="232" t="s">
        <v>589</v>
      </c>
      <c r="BL31" s="232" t="s">
        <v>589</v>
      </c>
      <c r="BM31" s="232" t="s">
        <v>589</v>
      </c>
      <c r="BN31" s="232" t="s">
        <v>589</v>
      </c>
      <c r="BO31" s="232" t="s">
        <v>589</v>
      </c>
      <c r="BP31" s="232" t="s">
        <v>589</v>
      </c>
      <c r="BQ31" s="232" t="s">
        <v>589</v>
      </c>
      <c r="BR31" s="232" t="s">
        <v>589</v>
      </c>
      <c r="BS31" s="232" t="s">
        <v>589</v>
      </c>
      <c r="BT31" s="232" t="s">
        <v>589</v>
      </c>
      <c r="BU31" s="232" t="s">
        <v>589</v>
      </c>
      <c r="BV31" s="232" t="s">
        <v>589</v>
      </c>
      <c r="BW31" s="232" t="s">
        <v>589</v>
      </c>
      <c r="BX31" s="232" t="s">
        <v>589</v>
      </c>
      <c r="BY31" s="232" t="s">
        <v>589</v>
      </c>
      <c r="BZ31" s="232" t="s">
        <v>589</v>
      </c>
      <c r="CA31" s="232" t="s">
        <v>589</v>
      </c>
      <c r="CB31" s="232" t="s">
        <v>589</v>
      </c>
      <c r="CC31" s="232" t="s">
        <v>589</v>
      </c>
      <c r="CD31" s="232" t="s">
        <v>589</v>
      </c>
      <c r="CE31" s="232" t="s">
        <v>589</v>
      </c>
      <c r="CF31" s="232" t="s">
        <v>589</v>
      </c>
      <c r="CG31" s="232" t="s">
        <v>589</v>
      </c>
      <c r="CH31" s="232" t="s">
        <v>589</v>
      </c>
      <c r="CI31" s="232" t="s">
        <v>589</v>
      </c>
      <c r="CJ31" s="232" t="s">
        <v>589</v>
      </c>
      <c r="CK31" s="232" t="s">
        <v>589</v>
      </c>
      <c r="CL31" s="232" t="s">
        <v>589</v>
      </c>
    </row>
    <row r="32" spans="1:90" ht="78.75">
      <c r="A32" s="67" t="s">
        <v>538</v>
      </c>
      <c r="B32" s="113" t="s">
        <v>651</v>
      </c>
      <c r="C32" s="90" t="s">
        <v>700</v>
      </c>
      <c r="D32" s="232" t="s">
        <v>589</v>
      </c>
      <c r="E32" s="232" t="s">
        <v>589</v>
      </c>
      <c r="F32" s="232" t="s">
        <v>589</v>
      </c>
      <c r="G32" s="232" t="s">
        <v>589</v>
      </c>
      <c r="H32" s="232" t="s">
        <v>589</v>
      </c>
      <c r="I32" s="232" t="s">
        <v>589</v>
      </c>
      <c r="J32" s="232" t="s">
        <v>589</v>
      </c>
      <c r="K32" s="232" t="s">
        <v>589</v>
      </c>
      <c r="L32" s="232" t="s">
        <v>589</v>
      </c>
      <c r="M32" s="232" t="s">
        <v>589</v>
      </c>
      <c r="N32" s="232" t="s">
        <v>589</v>
      </c>
      <c r="O32" s="232" t="s">
        <v>589</v>
      </c>
      <c r="P32" s="232" t="s">
        <v>589</v>
      </c>
      <c r="Q32" s="232" t="s">
        <v>589</v>
      </c>
      <c r="R32" s="232" t="s">
        <v>589</v>
      </c>
      <c r="S32" s="232" t="s">
        <v>589</v>
      </c>
      <c r="T32" s="232" t="s">
        <v>589</v>
      </c>
      <c r="U32" s="232" t="s">
        <v>589</v>
      </c>
      <c r="V32" s="232" t="s">
        <v>589</v>
      </c>
      <c r="W32" s="232" t="s">
        <v>589</v>
      </c>
      <c r="X32" s="232" t="s">
        <v>589</v>
      </c>
      <c r="Y32" s="232" t="s">
        <v>589</v>
      </c>
      <c r="Z32" s="232" t="s">
        <v>589</v>
      </c>
      <c r="AA32" s="232" t="s">
        <v>589</v>
      </c>
      <c r="AB32" s="232" t="s">
        <v>589</v>
      </c>
      <c r="AC32" s="232" t="s">
        <v>589</v>
      </c>
      <c r="AD32" s="232" t="s">
        <v>589</v>
      </c>
      <c r="AE32" s="232" t="s">
        <v>589</v>
      </c>
      <c r="AF32" s="232" t="s">
        <v>589</v>
      </c>
      <c r="AG32" s="232" t="s">
        <v>589</v>
      </c>
      <c r="AH32" s="232" t="s">
        <v>589</v>
      </c>
      <c r="AI32" s="232" t="s">
        <v>589</v>
      </c>
      <c r="AJ32" s="232" t="s">
        <v>589</v>
      </c>
      <c r="AK32" s="232" t="s">
        <v>589</v>
      </c>
      <c r="AL32" s="232" t="s">
        <v>589</v>
      </c>
      <c r="AM32" s="232" t="s">
        <v>589</v>
      </c>
      <c r="AN32" s="232" t="s">
        <v>589</v>
      </c>
      <c r="AO32" s="232" t="s">
        <v>589</v>
      </c>
      <c r="AP32" s="232" t="s">
        <v>589</v>
      </c>
      <c r="AQ32" s="232" t="s">
        <v>589</v>
      </c>
      <c r="AR32" s="232" t="s">
        <v>589</v>
      </c>
      <c r="AS32" s="232" t="s">
        <v>589</v>
      </c>
      <c r="AT32" s="232" t="s">
        <v>589</v>
      </c>
      <c r="AU32" s="232" t="s">
        <v>589</v>
      </c>
      <c r="AV32" s="232" t="s">
        <v>589</v>
      </c>
      <c r="AW32" s="232" t="s">
        <v>589</v>
      </c>
      <c r="AX32" s="232" t="s">
        <v>589</v>
      </c>
      <c r="AY32" s="232" t="s">
        <v>589</v>
      </c>
      <c r="AZ32" s="232" t="s">
        <v>589</v>
      </c>
      <c r="BA32" s="232" t="s">
        <v>589</v>
      </c>
      <c r="BB32" s="232" t="s">
        <v>589</v>
      </c>
      <c r="BC32" s="232" t="s">
        <v>589</v>
      </c>
      <c r="BD32" s="232" t="s">
        <v>589</v>
      </c>
      <c r="BE32" s="232" t="s">
        <v>589</v>
      </c>
      <c r="BF32" s="232" t="s">
        <v>589</v>
      </c>
      <c r="BG32" s="232" t="s">
        <v>589</v>
      </c>
      <c r="BH32" s="232" t="s">
        <v>589</v>
      </c>
      <c r="BI32" s="232" t="s">
        <v>589</v>
      </c>
      <c r="BJ32" s="232" t="s">
        <v>589</v>
      </c>
      <c r="BK32" s="232" t="s">
        <v>589</v>
      </c>
      <c r="BL32" s="232" t="s">
        <v>589</v>
      </c>
      <c r="BM32" s="232" t="s">
        <v>589</v>
      </c>
      <c r="BN32" s="232" t="s">
        <v>589</v>
      </c>
      <c r="BO32" s="232" t="s">
        <v>589</v>
      </c>
      <c r="BP32" s="232" t="s">
        <v>589</v>
      </c>
      <c r="BQ32" s="232" t="s">
        <v>589</v>
      </c>
      <c r="BR32" s="232" t="s">
        <v>589</v>
      </c>
      <c r="BS32" s="232" t="s">
        <v>589</v>
      </c>
      <c r="BT32" s="232" t="s">
        <v>589</v>
      </c>
      <c r="BU32" s="232" t="s">
        <v>589</v>
      </c>
      <c r="BV32" s="232" t="s">
        <v>589</v>
      </c>
      <c r="BW32" s="232" t="s">
        <v>589</v>
      </c>
      <c r="BX32" s="232" t="s">
        <v>589</v>
      </c>
      <c r="BY32" s="232" t="s">
        <v>589</v>
      </c>
      <c r="BZ32" s="232" t="s">
        <v>589</v>
      </c>
      <c r="CA32" s="232" t="s">
        <v>589</v>
      </c>
      <c r="CB32" s="232" t="s">
        <v>589</v>
      </c>
      <c r="CC32" s="232" t="s">
        <v>589</v>
      </c>
      <c r="CD32" s="232" t="s">
        <v>589</v>
      </c>
      <c r="CE32" s="232" t="s">
        <v>589</v>
      </c>
      <c r="CF32" s="232" t="s">
        <v>589</v>
      </c>
      <c r="CG32" s="232" t="s">
        <v>589</v>
      </c>
      <c r="CH32" s="232" t="s">
        <v>589</v>
      </c>
      <c r="CI32" s="232" t="s">
        <v>589</v>
      </c>
      <c r="CJ32" s="232" t="s">
        <v>589</v>
      </c>
      <c r="CK32" s="232" t="s">
        <v>589</v>
      </c>
      <c r="CL32" s="232" t="s">
        <v>589</v>
      </c>
    </row>
    <row r="33" spans="1:90" ht="63">
      <c r="A33" s="67" t="s">
        <v>539</v>
      </c>
      <c r="B33" s="113" t="s">
        <v>652</v>
      </c>
      <c r="C33" s="90" t="s">
        <v>700</v>
      </c>
      <c r="D33" s="232" t="s">
        <v>589</v>
      </c>
      <c r="E33" s="232" t="s">
        <v>589</v>
      </c>
      <c r="F33" s="232" t="s">
        <v>589</v>
      </c>
      <c r="G33" s="232" t="s">
        <v>589</v>
      </c>
      <c r="H33" s="232" t="s">
        <v>589</v>
      </c>
      <c r="I33" s="232" t="s">
        <v>589</v>
      </c>
      <c r="J33" s="232" t="s">
        <v>589</v>
      </c>
      <c r="K33" s="232" t="s">
        <v>589</v>
      </c>
      <c r="L33" s="232" t="s">
        <v>589</v>
      </c>
      <c r="M33" s="232" t="s">
        <v>589</v>
      </c>
      <c r="N33" s="232" t="s">
        <v>589</v>
      </c>
      <c r="O33" s="232" t="s">
        <v>589</v>
      </c>
      <c r="P33" s="232" t="s">
        <v>589</v>
      </c>
      <c r="Q33" s="232" t="s">
        <v>589</v>
      </c>
      <c r="R33" s="232" t="s">
        <v>589</v>
      </c>
      <c r="S33" s="232" t="s">
        <v>589</v>
      </c>
      <c r="T33" s="232" t="s">
        <v>589</v>
      </c>
      <c r="U33" s="232" t="s">
        <v>589</v>
      </c>
      <c r="V33" s="232" t="s">
        <v>589</v>
      </c>
      <c r="W33" s="232" t="s">
        <v>589</v>
      </c>
      <c r="X33" s="232" t="s">
        <v>589</v>
      </c>
      <c r="Y33" s="232" t="s">
        <v>589</v>
      </c>
      <c r="Z33" s="232" t="s">
        <v>589</v>
      </c>
      <c r="AA33" s="232" t="s">
        <v>589</v>
      </c>
      <c r="AB33" s="232" t="s">
        <v>589</v>
      </c>
      <c r="AC33" s="232" t="s">
        <v>589</v>
      </c>
      <c r="AD33" s="232" t="s">
        <v>589</v>
      </c>
      <c r="AE33" s="232" t="s">
        <v>589</v>
      </c>
      <c r="AF33" s="232" t="s">
        <v>589</v>
      </c>
      <c r="AG33" s="232" t="s">
        <v>589</v>
      </c>
      <c r="AH33" s="232" t="s">
        <v>589</v>
      </c>
      <c r="AI33" s="232" t="s">
        <v>589</v>
      </c>
      <c r="AJ33" s="232" t="s">
        <v>589</v>
      </c>
      <c r="AK33" s="232" t="s">
        <v>589</v>
      </c>
      <c r="AL33" s="232" t="s">
        <v>589</v>
      </c>
      <c r="AM33" s="232" t="s">
        <v>589</v>
      </c>
      <c r="AN33" s="232" t="s">
        <v>589</v>
      </c>
      <c r="AO33" s="232" t="s">
        <v>589</v>
      </c>
      <c r="AP33" s="232" t="s">
        <v>589</v>
      </c>
      <c r="AQ33" s="232" t="s">
        <v>589</v>
      </c>
      <c r="AR33" s="232" t="s">
        <v>589</v>
      </c>
      <c r="AS33" s="232" t="s">
        <v>589</v>
      </c>
      <c r="AT33" s="232" t="s">
        <v>589</v>
      </c>
      <c r="AU33" s="232" t="s">
        <v>589</v>
      </c>
      <c r="AV33" s="232" t="s">
        <v>589</v>
      </c>
      <c r="AW33" s="232" t="s">
        <v>589</v>
      </c>
      <c r="AX33" s="232" t="s">
        <v>589</v>
      </c>
      <c r="AY33" s="232" t="s">
        <v>589</v>
      </c>
      <c r="AZ33" s="232" t="s">
        <v>589</v>
      </c>
      <c r="BA33" s="232" t="s">
        <v>589</v>
      </c>
      <c r="BB33" s="232" t="s">
        <v>589</v>
      </c>
      <c r="BC33" s="232" t="s">
        <v>589</v>
      </c>
      <c r="BD33" s="232" t="s">
        <v>589</v>
      </c>
      <c r="BE33" s="232" t="s">
        <v>589</v>
      </c>
      <c r="BF33" s="232" t="s">
        <v>589</v>
      </c>
      <c r="BG33" s="232" t="s">
        <v>589</v>
      </c>
      <c r="BH33" s="232" t="s">
        <v>589</v>
      </c>
      <c r="BI33" s="232" t="s">
        <v>589</v>
      </c>
      <c r="BJ33" s="232" t="s">
        <v>589</v>
      </c>
      <c r="BK33" s="232" t="s">
        <v>589</v>
      </c>
      <c r="BL33" s="232" t="s">
        <v>589</v>
      </c>
      <c r="BM33" s="232" t="s">
        <v>589</v>
      </c>
      <c r="BN33" s="232" t="s">
        <v>589</v>
      </c>
      <c r="BO33" s="232" t="s">
        <v>589</v>
      </c>
      <c r="BP33" s="232" t="s">
        <v>589</v>
      </c>
      <c r="BQ33" s="232" t="s">
        <v>589</v>
      </c>
      <c r="BR33" s="232" t="s">
        <v>589</v>
      </c>
      <c r="BS33" s="232" t="s">
        <v>589</v>
      </c>
      <c r="BT33" s="232" t="s">
        <v>589</v>
      </c>
      <c r="BU33" s="232" t="s">
        <v>589</v>
      </c>
      <c r="BV33" s="232" t="s">
        <v>589</v>
      </c>
      <c r="BW33" s="232" t="s">
        <v>589</v>
      </c>
      <c r="BX33" s="232" t="s">
        <v>589</v>
      </c>
      <c r="BY33" s="232" t="s">
        <v>589</v>
      </c>
      <c r="BZ33" s="232" t="s">
        <v>589</v>
      </c>
      <c r="CA33" s="232" t="s">
        <v>589</v>
      </c>
      <c r="CB33" s="232" t="s">
        <v>589</v>
      </c>
      <c r="CC33" s="232" t="s">
        <v>589</v>
      </c>
      <c r="CD33" s="232" t="s">
        <v>589</v>
      </c>
      <c r="CE33" s="232" t="s">
        <v>589</v>
      </c>
      <c r="CF33" s="232" t="s">
        <v>589</v>
      </c>
      <c r="CG33" s="232" t="s">
        <v>589</v>
      </c>
      <c r="CH33" s="232" t="s">
        <v>589</v>
      </c>
      <c r="CI33" s="232" t="s">
        <v>589</v>
      </c>
      <c r="CJ33" s="232" t="s">
        <v>589</v>
      </c>
      <c r="CK33" s="232" t="s">
        <v>589</v>
      </c>
      <c r="CL33" s="232" t="s">
        <v>589</v>
      </c>
    </row>
    <row r="34" spans="1:90" ht="47.25">
      <c r="A34" s="67" t="s">
        <v>515</v>
      </c>
      <c r="B34" s="113" t="s">
        <v>653</v>
      </c>
      <c r="C34" s="90" t="s">
        <v>700</v>
      </c>
      <c r="D34" s="232" t="s">
        <v>589</v>
      </c>
      <c r="E34" s="232" t="s">
        <v>589</v>
      </c>
      <c r="F34" s="232" t="s">
        <v>589</v>
      </c>
      <c r="G34" s="232" t="s">
        <v>589</v>
      </c>
      <c r="H34" s="232" t="s">
        <v>589</v>
      </c>
      <c r="I34" s="232" t="s">
        <v>589</v>
      </c>
      <c r="J34" s="232" t="s">
        <v>589</v>
      </c>
      <c r="K34" s="232" t="s">
        <v>589</v>
      </c>
      <c r="L34" s="232" t="s">
        <v>589</v>
      </c>
      <c r="M34" s="232" t="s">
        <v>589</v>
      </c>
      <c r="N34" s="232" t="s">
        <v>589</v>
      </c>
      <c r="O34" s="232" t="s">
        <v>589</v>
      </c>
      <c r="P34" s="232" t="s">
        <v>589</v>
      </c>
      <c r="Q34" s="232" t="s">
        <v>589</v>
      </c>
      <c r="R34" s="232" t="s">
        <v>589</v>
      </c>
      <c r="S34" s="232" t="s">
        <v>589</v>
      </c>
      <c r="T34" s="232" t="s">
        <v>589</v>
      </c>
      <c r="U34" s="232" t="s">
        <v>589</v>
      </c>
      <c r="V34" s="232" t="s">
        <v>589</v>
      </c>
      <c r="W34" s="232" t="s">
        <v>589</v>
      </c>
      <c r="X34" s="232" t="s">
        <v>589</v>
      </c>
      <c r="Y34" s="232" t="s">
        <v>589</v>
      </c>
      <c r="Z34" s="232" t="s">
        <v>589</v>
      </c>
      <c r="AA34" s="232" t="s">
        <v>589</v>
      </c>
      <c r="AB34" s="232" t="s">
        <v>589</v>
      </c>
      <c r="AC34" s="232" t="s">
        <v>589</v>
      </c>
      <c r="AD34" s="232" t="s">
        <v>589</v>
      </c>
      <c r="AE34" s="232" t="s">
        <v>589</v>
      </c>
      <c r="AF34" s="232" t="s">
        <v>589</v>
      </c>
      <c r="AG34" s="232" t="s">
        <v>589</v>
      </c>
      <c r="AH34" s="232" t="s">
        <v>589</v>
      </c>
      <c r="AI34" s="232" t="s">
        <v>589</v>
      </c>
      <c r="AJ34" s="232" t="s">
        <v>589</v>
      </c>
      <c r="AK34" s="232" t="s">
        <v>589</v>
      </c>
      <c r="AL34" s="232" t="s">
        <v>589</v>
      </c>
      <c r="AM34" s="232" t="s">
        <v>589</v>
      </c>
      <c r="AN34" s="232" t="s">
        <v>589</v>
      </c>
      <c r="AO34" s="232" t="s">
        <v>589</v>
      </c>
      <c r="AP34" s="232" t="s">
        <v>589</v>
      </c>
      <c r="AQ34" s="232" t="s">
        <v>589</v>
      </c>
      <c r="AR34" s="232" t="s">
        <v>589</v>
      </c>
      <c r="AS34" s="232" t="s">
        <v>589</v>
      </c>
      <c r="AT34" s="232" t="s">
        <v>589</v>
      </c>
      <c r="AU34" s="232" t="s">
        <v>589</v>
      </c>
      <c r="AV34" s="232" t="s">
        <v>589</v>
      </c>
      <c r="AW34" s="232" t="s">
        <v>589</v>
      </c>
      <c r="AX34" s="232" t="s">
        <v>589</v>
      </c>
      <c r="AY34" s="232" t="s">
        <v>589</v>
      </c>
      <c r="AZ34" s="232" t="s">
        <v>589</v>
      </c>
      <c r="BA34" s="232" t="s">
        <v>589</v>
      </c>
      <c r="BB34" s="232" t="s">
        <v>589</v>
      </c>
      <c r="BC34" s="232" t="s">
        <v>589</v>
      </c>
      <c r="BD34" s="232" t="s">
        <v>589</v>
      </c>
      <c r="BE34" s="232" t="s">
        <v>589</v>
      </c>
      <c r="BF34" s="232" t="s">
        <v>589</v>
      </c>
      <c r="BG34" s="232" t="s">
        <v>589</v>
      </c>
      <c r="BH34" s="232" t="s">
        <v>589</v>
      </c>
      <c r="BI34" s="232" t="s">
        <v>589</v>
      </c>
      <c r="BJ34" s="232" t="s">
        <v>589</v>
      </c>
      <c r="BK34" s="232" t="s">
        <v>589</v>
      </c>
      <c r="BL34" s="232" t="s">
        <v>589</v>
      </c>
      <c r="BM34" s="232" t="s">
        <v>589</v>
      </c>
      <c r="BN34" s="232" t="s">
        <v>589</v>
      </c>
      <c r="BO34" s="232" t="s">
        <v>589</v>
      </c>
      <c r="BP34" s="232" t="s">
        <v>589</v>
      </c>
      <c r="BQ34" s="232" t="s">
        <v>589</v>
      </c>
      <c r="BR34" s="232" t="s">
        <v>589</v>
      </c>
      <c r="BS34" s="232" t="s">
        <v>589</v>
      </c>
      <c r="BT34" s="232" t="s">
        <v>589</v>
      </c>
      <c r="BU34" s="232" t="s">
        <v>589</v>
      </c>
      <c r="BV34" s="232" t="s">
        <v>589</v>
      </c>
      <c r="BW34" s="232" t="s">
        <v>589</v>
      </c>
      <c r="BX34" s="232" t="s">
        <v>589</v>
      </c>
      <c r="BY34" s="232" t="s">
        <v>589</v>
      </c>
      <c r="BZ34" s="232" t="s">
        <v>589</v>
      </c>
      <c r="CA34" s="232" t="s">
        <v>589</v>
      </c>
      <c r="CB34" s="232" t="s">
        <v>589</v>
      </c>
      <c r="CC34" s="232" t="s">
        <v>589</v>
      </c>
      <c r="CD34" s="232" t="s">
        <v>589</v>
      </c>
      <c r="CE34" s="232" t="s">
        <v>589</v>
      </c>
      <c r="CF34" s="232" t="s">
        <v>589</v>
      </c>
      <c r="CG34" s="232" t="s">
        <v>589</v>
      </c>
      <c r="CH34" s="232" t="s">
        <v>589</v>
      </c>
      <c r="CI34" s="232" t="s">
        <v>589</v>
      </c>
      <c r="CJ34" s="232" t="s">
        <v>589</v>
      </c>
      <c r="CK34" s="232" t="s">
        <v>589</v>
      </c>
      <c r="CL34" s="232" t="s">
        <v>589</v>
      </c>
    </row>
    <row r="35" spans="1:90" ht="78.75">
      <c r="A35" s="67" t="s">
        <v>541</v>
      </c>
      <c r="B35" s="113" t="s">
        <v>654</v>
      </c>
      <c r="C35" s="90" t="s">
        <v>700</v>
      </c>
      <c r="D35" s="232" t="s">
        <v>589</v>
      </c>
      <c r="E35" s="232" t="s">
        <v>589</v>
      </c>
      <c r="F35" s="232" t="s">
        <v>589</v>
      </c>
      <c r="G35" s="232" t="s">
        <v>589</v>
      </c>
      <c r="H35" s="232" t="s">
        <v>589</v>
      </c>
      <c r="I35" s="232" t="s">
        <v>589</v>
      </c>
      <c r="J35" s="232" t="s">
        <v>589</v>
      </c>
      <c r="K35" s="232" t="s">
        <v>589</v>
      </c>
      <c r="L35" s="232" t="s">
        <v>589</v>
      </c>
      <c r="M35" s="232" t="s">
        <v>589</v>
      </c>
      <c r="N35" s="232" t="s">
        <v>589</v>
      </c>
      <c r="O35" s="232" t="s">
        <v>589</v>
      </c>
      <c r="P35" s="232" t="s">
        <v>589</v>
      </c>
      <c r="Q35" s="232" t="s">
        <v>589</v>
      </c>
      <c r="R35" s="232" t="s">
        <v>589</v>
      </c>
      <c r="S35" s="232" t="s">
        <v>589</v>
      </c>
      <c r="T35" s="232" t="s">
        <v>589</v>
      </c>
      <c r="U35" s="232" t="s">
        <v>589</v>
      </c>
      <c r="V35" s="232" t="s">
        <v>589</v>
      </c>
      <c r="W35" s="232" t="s">
        <v>589</v>
      </c>
      <c r="X35" s="232" t="s">
        <v>589</v>
      </c>
      <c r="Y35" s="232" t="s">
        <v>589</v>
      </c>
      <c r="Z35" s="232" t="s">
        <v>589</v>
      </c>
      <c r="AA35" s="232" t="s">
        <v>589</v>
      </c>
      <c r="AB35" s="232" t="s">
        <v>589</v>
      </c>
      <c r="AC35" s="232" t="s">
        <v>589</v>
      </c>
      <c r="AD35" s="232" t="s">
        <v>589</v>
      </c>
      <c r="AE35" s="232" t="s">
        <v>589</v>
      </c>
      <c r="AF35" s="232" t="s">
        <v>589</v>
      </c>
      <c r="AG35" s="232" t="s">
        <v>589</v>
      </c>
      <c r="AH35" s="232" t="s">
        <v>589</v>
      </c>
      <c r="AI35" s="232" t="s">
        <v>589</v>
      </c>
      <c r="AJ35" s="232" t="s">
        <v>589</v>
      </c>
      <c r="AK35" s="232" t="s">
        <v>589</v>
      </c>
      <c r="AL35" s="232" t="s">
        <v>589</v>
      </c>
      <c r="AM35" s="232" t="s">
        <v>589</v>
      </c>
      <c r="AN35" s="232" t="s">
        <v>589</v>
      </c>
      <c r="AO35" s="232" t="s">
        <v>589</v>
      </c>
      <c r="AP35" s="232" t="s">
        <v>589</v>
      </c>
      <c r="AQ35" s="232" t="s">
        <v>589</v>
      </c>
      <c r="AR35" s="232" t="s">
        <v>589</v>
      </c>
      <c r="AS35" s="232" t="s">
        <v>589</v>
      </c>
      <c r="AT35" s="232" t="s">
        <v>589</v>
      </c>
      <c r="AU35" s="232" t="s">
        <v>589</v>
      </c>
      <c r="AV35" s="232" t="s">
        <v>589</v>
      </c>
      <c r="AW35" s="232" t="s">
        <v>589</v>
      </c>
      <c r="AX35" s="232" t="s">
        <v>589</v>
      </c>
      <c r="AY35" s="232" t="s">
        <v>589</v>
      </c>
      <c r="AZ35" s="232" t="s">
        <v>589</v>
      </c>
      <c r="BA35" s="232" t="s">
        <v>589</v>
      </c>
      <c r="BB35" s="232" t="s">
        <v>589</v>
      </c>
      <c r="BC35" s="232" t="s">
        <v>589</v>
      </c>
      <c r="BD35" s="232" t="s">
        <v>589</v>
      </c>
      <c r="BE35" s="232" t="s">
        <v>589</v>
      </c>
      <c r="BF35" s="232" t="s">
        <v>589</v>
      </c>
      <c r="BG35" s="232" t="s">
        <v>589</v>
      </c>
      <c r="BH35" s="232" t="s">
        <v>589</v>
      </c>
      <c r="BI35" s="232" t="s">
        <v>589</v>
      </c>
      <c r="BJ35" s="232" t="s">
        <v>589</v>
      </c>
      <c r="BK35" s="232" t="s">
        <v>589</v>
      </c>
      <c r="BL35" s="232" t="s">
        <v>589</v>
      </c>
      <c r="BM35" s="232" t="s">
        <v>589</v>
      </c>
      <c r="BN35" s="232" t="s">
        <v>589</v>
      </c>
      <c r="BO35" s="232" t="s">
        <v>589</v>
      </c>
      <c r="BP35" s="232" t="s">
        <v>589</v>
      </c>
      <c r="BQ35" s="232" t="s">
        <v>589</v>
      </c>
      <c r="BR35" s="232" t="s">
        <v>589</v>
      </c>
      <c r="BS35" s="232" t="s">
        <v>589</v>
      </c>
      <c r="BT35" s="232" t="s">
        <v>589</v>
      </c>
      <c r="BU35" s="232" t="s">
        <v>589</v>
      </c>
      <c r="BV35" s="232" t="s">
        <v>589</v>
      </c>
      <c r="BW35" s="232" t="s">
        <v>589</v>
      </c>
      <c r="BX35" s="232" t="s">
        <v>589</v>
      </c>
      <c r="BY35" s="232" t="s">
        <v>589</v>
      </c>
      <c r="BZ35" s="232" t="s">
        <v>589</v>
      </c>
      <c r="CA35" s="232" t="s">
        <v>589</v>
      </c>
      <c r="CB35" s="232" t="s">
        <v>589</v>
      </c>
      <c r="CC35" s="232" t="s">
        <v>589</v>
      </c>
      <c r="CD35" s="232" t="s">
        <v>589</v>
      </c>
      <c r="CE35" s="232" t="s">
        <v>589</v>
      </c>
      <c r="CF35" s="232" t="s">
        <v>589</v>
      </c>
      <c r="CG35" s="232" t="s">
        <v>589</v>
      </c>
      <c r="CH35" s="232" t="s">
        <v>589</v>
      </c>
      <c r="CI35" s="232" t="s">
        <v>589</v>
      </c>
      <c r="CJ35" s="232" t="s">
        <v>589</v>
      </c>
      <c r="CK35" s="232" t="s">
        <v>589</v>
      </c>
      <c r="CL35" s="232" t="s">
        <v>589</v>
      </c>
    </row>
    <row r="36" spans="1:90" ht="63">
      <c r="A36" s="67" t="s">
        <v>542</v>
      </c>
      <c r="B36" s="113" t="s">
        <v>655</v>
      </c>
      <c r="C36" s="90" t="s">
        <v>700</v>
      </c>
      <c r="D36" s="232" t="s">
        <v>589</v>
      </c>
      <c r="E36" s="232" t="s">
        <v>589</v>
      </c>
      <c r="F36" s="232" t="s">
        <v>589</v>
      </c>
      <c r="G36" s="232" t="s">
        <v>589</v>
      </c>
      <c r="H36" s="232" t="s">
        <v>589</v>
      </c>
      <c r="I36" s="232" t="s">
        <v>589</v>
      </c>
      <c r="J36" s="232" t="s">
        <v>589</v>
      </c>
      <c r="K36" s="232" t="s">
        <v>589</v>
      </c>
      <c r="L36" s="232" t="s">
        <v>589</v>
      </c>
      <c r="M36" s="232" t="s">
        <v>589</v>
      </c>
      <c r="N36" s="232" t="s">
        <v>589</v>
      </c>
      <c r="O36" s="232" t="s">
        <v>589</v>
      </c>
      <c r="P36" s="232" t="s">
        <v>589</v>
      </c>
      <c r="Q36" s="232" t="s">
        <v>589</v>
      </c>
      <c r="R36" s="232" t="s">
        <v>589</v>
      </c>
      <c r="S36" s="232" t="s">
        <v>589</v>
      </c>
      <c r="T36" s="232" t="s">
        <v>589</v>
      </c>
      <c r="U36" s="232" t="s">
        <v>589</v>
      </c>
      <c r="V36" s="232" t="s">
        <v>589</v>
      </c>
      <c r="W36" s="232" t="s">
        <v>589</v>
      </c>
      <c r="X36" s="232" t="s">
        <v>589</v>
      </c>
      <c r="Y36" s="232" t="s">
        <v>589</v>
      </c>
      <c r="Z36" s="232" t="s">
        <v>589</v>
      </c>
      <c r="AA36" s="232" t="s">
        <v>589</v>
      </c>
      <c r="AB36" s="232" t="s">
        <v>589</v>
      </c>
      <c r="AC36" s="232" t="s">
        <v>589</v>
      </c>
      <c r="AD36" s="232" t="s">
        <v>589</v>
      </c>
      <c r="AE36" s="232" t="s">
        <v>589</v>
      </c>
      <c r="AF36" s="232" t="s">
        <v>589</v>
      </c>
      <c r="AG36" s="232" t="s">
        <v>589</v>
      </c>
      <c r="AH36" s="232" t="s">
        <v>589</v>
      </c>
      <c r="AI36" s="232" t="s">
        <v>589</v>
      </c>
      <c r="AJ36" s="232" t="s">
        <v>589</v>
      </c>
      <c r="AK36" s="232" t="s">
        <v>589</v>
      </c>
      <c r="AL36" s="232" t="s">
        <v>589</v>
      </c>
      <c r="AM36" s="232" t="s">
        <v>589</v>
      </c>
      <c r="AN36" s="232" t="s">
        <v>589</v>
      </c>
      <c r="AO36" s="232" t="s">
        <v>589</v>
      </c>
      <c r="AP36" s="232" t="s">
        <v>589</v>
      </c>
      <c r="AQ36" s="232" t="s">
        <v>589</v>
      </c>
      <c r="AR36" s="232" t="s">
        <v>589</v>
      </c>
      <c r="AS36" s="232" t="s">
        <v>589</v>
      </c>
      <c r="AT36" s="232" t="s">
        <v>589</v>
      </c>
      <c r="AU36" s="232" t="s">
        <v>589</v>
      </c>
      <c r="AV36" s="232" t="s">
        <v>589</v>
      </c>
      <c r="AW36" s="232" t="s">
        <v>589</v>
      </c>
      <c r="AX36" s="232" t="s">
        <v>589</v>
      </c>
      <c r="AY36" s="232" t="s">
        <v>589</v>
      </c>
      <c r="AZ36" s="232" t="s">
        <v>589</v>
      </c>
      <c r="BA36" s="232" t="s">
        <v>589</v>
      </c>
      <c r="BB36" s="232" t="s">
        <v>589</v>
      </c>
      <c r="BC36" s="232" t="s">
        <v>589</v>
      </c>
      <c r="BD36" s="232" t="s">
        <v>589</v>
      </c>
      <c r="BE36" s="232" t="s">
        <v>589</v>
      </c>
      <c r="BF36" s="232" t="s">
        <v>589</v>
      </c>
      <c r="BG36" s="232" t="s">
        <v>589</v>
      </c>
      <c r="BH36" s="232" t="s">
        <v>589</v>
      </c>
      <c r="BI36" s="232" t="s">
        <v>589</v>
      </c>
      <c r="BJ36" s="232" t="s">
        <v>589</v>
      </c>
      <c r="BK36" s="232" t="s">
        <v>589</v>
      </c>
      <c r="BL36" s="232" t="s">
        <v>589</v>
      </c>
      <c r="BM36" s="232" t="s">
        <v>589</v>
      </c>
      <c r="BN36" s="232" t="s">
        <v>589</v>
      </c>
      <c r="BO36" s="232" t="s">
        <v>589</v>
      </c>
      <c r="BP36" s="232" t="s">
        <v>589</v>
      </c>
      <c r="BQ36" s="232" t="s">
        <v>589</v>
      </c>
      <c r="BR36" s="232" t="s">
        <v>589</v>
      </c>
      <c r="BS36" s="232" t="s">
        <v>589</v>
      </c>
      <c r="BT36" s="232" t="s">
        <v>589</v>
      </c>
      <c r="BU36" s="232" t="s">
        <v>589</v>
      </c>
      <c r="BV36" s="232" t="s">
        <v>589</v>
      </c>
      <c r="BW36" s="232" t="s">
        <v>589</v>
      </c>
      <c r="BX36" s="232" t="s">
        <v>589</v>
      </c>
      <c r="BY36" s="232" t="s">
        <v>589</v>
      </c>
      <c r="BZ36" s="232" t="s">
        <v>589</v>
      </c>
      <c r="CA36" s="232" t="s">
        <v>589</v>
      </c>
      <c r="CB36" s="232" t="s">
        <v>589</v>
      </c>
      <c r="CC36" s="232" t="s">
        <v>589</v>
      </c>
      <c r="CD36" s="232" t="s">
        <v>589</v>
      </c>
      <c r="CE36" s="232" t="s">
        <v>589</v>
      </c>
      <c r="CF36" s="232" t="s">
        <v>589</v>
      </c>
      <c r="CG36" s="232" t="s">
        <v>589</v>
      </c>
      <c r="CH36" s="232" t="s">
        <v>589</v>
      </c>
      <c r="CI36" s="232" t="s">
        <v>589</v>
      </c>
      <c r="CJ36" s="232" t="s">
        <v>589</v>
      </c>
      <c r="CK36" s="232" t="s">
        <v>589</v>
      </c>
      <c r="CL36" s="232" t="s">
        <v>589</v>
      </c>
    </row>
    <row r="37" spans="1:90" ht="63">
      <c r="A37" s="67" t="s">
        <v>516</v>
      </c>
      <c r="B37" s="113" t="s">
        <v>656</v>
      </c>
      <c r="C37" s="90" t="s">
        <v>700</v>
      </c>
      <c r="D37" s="232" t="s">
        <v>589</v>
      </c>
      <c r="E37" s="232" t="s">
        <v>589</v>
      </c>
      <c r="F37" s="232" t="s">
        <v>589</v>
      </c>
      <c r="G37" s="232" t="s">
        <v>589</v>
      </c>
      <c r="H37" s="232" t="s">
        <v>589</v>
      </c>
      <c r="I37" s="232" t="s">
        <v>589</v>
      </c>
      <c r="J37" s="232" t="s">
        <v>589</v>
      </c>
      <c r="K37" s="232" t="s">
        <v>589</v>
      </c>
      <c r="L37" s="232" t="s">
        <v>589</v>
      </c>
      <c r="M37" s="232" t="s">
        <v>589</v>
      </c>
      <c r="N37" s="232" t="s">
        <v>589</v>
      </c>
      <c r="O37" s="232" t="s">
        <v>589</v>
      </c>
      <c r="P37" s="232" t="s">
        <v>589</v>
      </c>
      <c r="Q37" s="232" t="s">
        <v>589</v>
      </c>
      <c r="R37" s="232" t="s">
        <v>589</v>
      </c>
      <c r="S37" s="232" t="s">
        <v>589</v>
      </c>
      <c r="T37" s="232" t="s">
        <v>589</v>
      </c>
      <c r="U37" s="232" t="s">
        <v>589</v>
      </c>
      <c r="V37" s="232" t="s">
        <v>589</v>
      </c>
      <c r="W37" s="232" t="s">
        <v>589</v>
      </c>
      <c r="X37" s="232" t="s">
        <v>589</v>
      </c>
      <c r="Y37" s="232" t="s">
        <v>589</v>
      </c>
      <c r="Z37" s="232" t="s">
        <v>589</v>
      </c>
      <c r="AA37" s="232" t="s">
        <v>589</v>
      </c>
      <c r="AB37" s="232" t="s">
        <v>589</v>
      </c>
      <c r="AC37" s="232" t="s">
        <v>589</v>
      </c>
      <c r="AD37" s="232" t="s">
        <v>589</v>
      </c>
      <c r="AE37" s="232" t="s">
        <v>589</v>
      </c>
      <c r="AF37" s="232" t="s">
        <v>589</v>
      </c>
      <c r="AG37" s="232" t="s">
        <v>589</v>
      </c>
      <c r="AH37" s="232" t="s">
        <v>589</v>
      </c>
      <c r="AI37" s="232" t="s">
        <v>589</v>
      </c>
      <c r="AJ37" s="232" t="s">
        <v>589</v>
      </c>
      <c r="AK37" s="232" t="s">
        <v>589</v>
      </c>
      <c r="AL37" s="232" t="s">
        <v>589</v>
      </c>
      <c r="AM37" s="232" t="s">
        <v>589</v>
      </c>
      <c r="AN37" s="232" t="s">
        <v>589</v>
      </c>
      <c r="AO37" s="232" t="s">
        <v>589</v>
      </c>
      <c r="AP37" s="232" t="s">
        <v>589</v>
      </c>
      <c r="AQ37" s="232" t="s">
        <v>589</v>
      </c>
      <c r="AR37" s="232" t="s">
        <v>589</v>
      </c>
      <c r="AS37" s="232" t="s">
        <v>589</v>
      </c>
      <c r="AT37" s="232" t="s">
        <v>589</v>
      </c>
      <c r="AU37" s="232" t="s">
        <v>589</v>
      </c>
      <c r="AV37" s="232" t="s">
        <v>589</v>
      </c>
      <c r="AW37" s="232" t="s">
        <v>589</v>
      </c>
      <c r="AX37" s="232" t="s">
        <v>589</v>
      </c>
      <c r="AY37" s="232" t="s">
        <v>589</v>
      </c>
      <c r="AZ37" s="232" t="s">
        <v>589</v>
      </c>
      <c r="BA37" s="232" t="s">
        <v>589</v>
      </c>
      <c r="BB37" s="232" t="s">
        <v>589</v>
      </c>
      <c r="BC37" s="232" t="s">
        <v>589</v>
      </c>
      <c r="BD37" s="232" t="s">
        <v>589</v>
      </c>
      <c r="BE37" s="232" t="s">
        <v>589</v>
      </c>
      <c r="BF37" s="232" t="s">
        <v>589</v>
      </c>
      <c r="BG37" s="232" t="s">
        <v>589</v>
      </c>
      <c r="BH37" s="232" t="s">
        <v>589</v>
      </c>
      <c r="BI37" s="232" t="s">
        <v>589</v>
      </c>
      <c r="BJ37" s="232" t="s">
        <v>589</v>
      </c>
      <c r="BK37" s="232" t="s">
        <v>589</v>
      </c>
      <c r="BL37" s="232" t="s">
        <v>589</v>
      </c>
      <c r="BM37" s="232" t="s">
        <v>589</v>
      </c>
      <c r="BN37" s="232" t="s">
        <v>589</v>
      </c>
      <c r="BO37" s="232" t="s">
        <v>589</v>
      </c>
      <c r="BP37" s="232" t="s">
        <v>589</v>
      </c>
      <c r="BQ37" s="232" t="s">
        <v>589</v>
      </c>
      <c r="BR37" s="232" t="s">
        <v>589</v>
      </c>
      <c r="BS37" s="232" t="s">
        <v>589</v>
      </c>
      <c r="BT37" s="232" t="s">
        <v>589</v>
      </c>
      <c r="BU37" s="232" t="s">
        <v>589</v>
      </c>
      <c r="BV37" s="232" t="s">
        <v>589</v>
      </c>
      <c r="BW37" s="232" t="s">
        <v>589</v>
      </c>
      <c r="BX37" s="232" t="s">
        <v>589</v>
      </c>
      <c r="BY37" s="232" t="s">
        <v>589</v>
      </c>
      <c r="BZ37" s="232" t="s">
        <v>589</v>
      </c>
      <c r="CA37" s="232" t="s">
        <v>589</v>
      </c>
      <c r="CB37" s="232" t="s">
        <v>589</v>
      </c>
      <c r="CC37" s="232" t="s">
        <v>589</v>
      </c>
      <c r="CD37" s="232" t="s">
        <v>589</v>
      </c>
      <c r="CE37" s="232" t="s">
        <v>589</v>
      </c>
      <c r="CF37" s="232" t="s">
        <v>589</v>
      </c>
      <c r="CG37" s="232" t="s">
        <v>589</v>
      </c>
      <c r="CH37" s="232" t="s">
        <v>589</v>
      </c>
      <c r="CI37" s="232" t="s">
        <v>589</v>
      </c>
      <c r="CJ37" s="232" t="s">
        <v>589</v>
      </c>
      <c r="CK37" s="232" t="s">
        <v>589</v>
      </c>
      <c r="CL37" s="232" t="s">
        <v>589</v>
      </c>
    </row>
    <row r="38" spans="1:90" ht="47.25">
      <c r="A38" s="67" t="s">
        <v>545</v>
      </c>
      <c r="B38" s="113" t="s">
        <v>657</v>
      </c>
      <c r="C38" s="90" t="s">
        <v>700</v>
      </c>
      <c r="D38" s="232" t="s">
        <v>589</v>
      </c>
      <c r="E38" s="232" t="s">
        <v>589</v>
      </c>
      <c r="F38" s="232" t="s">
        <v>589</v>
      </c>
      <c r="G38" s="232" t="s">
        <v>589</v>
      </c>
      <c r="H38" s="232" t="s">
        <v>589</v>
      </c>
      <c r="I38" s="232" t="s">
        <v>589</v>
      </c>
      <c r="J38" s="232" t="s">
        <v>589</v>
      </c>
      <c r="K38" s="232" t="s">
        <v>589</v>
      </c>
      <c r="L38" s="232" t="s">
        <v>589</v>
      </c>
      <c r="M38" s="232" t="s">
        <v>589</v>
      </c>
      <c r="N38" s="232" t="s">
        <v>589</v>
      </c>
      <c r="O38" s="232" t="s">
        <v>589</v>
      </c>
      <c r="P38" s="232" t="s">
        <v>589</v>
      </c>
      <c r="Q38" s="232" t="s">
        <v>589</v>
      </c>
      <c r="R38" s="232" t="s">
        <v>589</v>
      </c>
      <c r="S38" s="232" t="s">
        <v>589</v>
      </c>
      <c r="T38" s="232" t="s">
        <v>589</v>
      </c>
      <c r="U38" s="232" t="s">
        <v>589</v>
      </c>
      <c r="V38" s="232" t="s">
        <v>589</v>
      </c>
      <c r="W38" s="232" t="s">
        <v>589</v>
      </c>
      <c r="X38" s="232" t="s">
        <v>589</v>
      </c>
      <c r="Y38" s="232" t="s">
        <v>589</v>
      </c>
      <c r="Z38" s="232" t="s">
        <v>589</v>
      </c>
      <c r="AA38" s="232" t="s">
        <v>589</v>
      </c>
      <c r="AB38" s="232" t="s">
        <v>589</v>
      </c>
      <c r="AC38" s="232" t="s">
        <v>589</v>
      </c>
      <c r="AD38" s="232" t="s">
        <v>589</v>
      </c>
      <c r="AE38" s="232" t="s">
        <v>589</v>
      </c>
      <c r="AF38" s="232" t="s">
        <v>589</v>
      </c>
      <c r="AG38" s="232" t="s">
        <v>589</v>
      </c>
      <c r="AH38" s="232" t="s">
        <v>589</v>
      </c>
      <c r="AI38" s="232" t="s">
        <v>589</v>
      </c>
      <c r="AJ38" s="232" t="s">
        <v>589</v>
      </c>
      <c r="AK38" s="232" t="s">
        <v>589</v>
      </c>
      <c r="AL38" s="232" t="s">
        <v>589</v>
      </c>
      <c r="AM38" s="232" t="s">
        <v>589</v>
      </c>
      <c r="AN38" s="232" t="s">
        <v>589</v>
      </c>
      <c r="AO38" s="232" t="s">
        <v>589</v>
      </c>
      <c r="AP38" s="232" t="s">
        <v>589</v>
      </c>
      <c r="AQ38" s="232" t="s">
        <v>589</v>
      </c>
      <c r="AR38" s="232" t="s">
        <v>589</v>
      </c>
      <c r="AS38" s="232" t="s">
        <v>589</v>
      </c>
      <c r="AT38" s="232" t="s">
        <v>589</v>
      </c>
      <c r="AU38" s="232" t="s">
        <v>589</v>
      </c>
      <c r="AV38" s="232" t="s">
        <v>589</v>
      </c>
      <c r="AW38" s="232" t="s">
        <v>589</v>
      </c>
      <c r="AX38" s="232" t="s">
        <v>589</v>
      </c>
      <c r="AY38" s="232" t="s">
        <v>589</v>
      </c>
      <c r="AZ38" s="232" t="s">
        <v>589</v>
      </c>
      <c r="BA38" s="232" t="s">
        <v>589</v>
      </c>
      <c r="BB38" s="232" t="s">
        <v>589</v>
      </c>
      <c r="BC38" s="232" t="s">
        <v>589</v>
      </c>
      <c r="BD38" s="232" t="s">
        <v>589</v>
      </c>
      <c r="BE38" s="232" t="s">
        <v>589</v>
      </c>
      <c r="BF38" s="232" t="s">
        <v>589</v>
      </c>
      <c r="BG38" s="232" t="s">
        <v>589</v>
      </c>
      <c r="BH38" s="232" t="s">
        <v>589</v>
      </c>
      <c r="BI38" s="232" t="s">
        <v>589</v>
      </c>
      <c r="BJ38" s="232" t="s">
        <v>589</v>
      </c>
      <c r="BK38" s="232" t="s">
        <v>589</v>
      </c>
      <c r="BL38" s="232" t="s">
        <v>589</v>
      </c>
      <c r="BM38" s="232" t="s">
        <v>589</v>
      </c>
      <c r="BN38" s="232" t="s">
        <v>589</v>
      </c>
      <c r="BO38" s="232" t="s">
        <v>589</v>
      </c>
      <c r="BP38" s="232" t="s">
        <v>589</v>
      </c>
      <c r="BQ38" s="232" t="s">
        <v>589</v>
      </c>
      <c r="BR38" s="232" t="s">
        <v>589</v>
      </c>
      <c r="BS38" s="232" t="s">
        <v>589</v>
      </c>
      <c r="BT38" s="232" t="s">
        <v>589</v>
      </c>
      <c r="BU38" s="232" t="s">
        <v>589</v>
      </c>
      <c r="BV38" s="232" t="s">
        <v>589</v>
      </c>
      <c r="BW38" s="232" t="s">
        <v>589</v>
      </c>
      <c r="BX38" s="232" t="s">
        <v>589</v>
      </c>
      <c r="BY38" s="232" t="s">
        <v>589</v>
      </c>
      <c r="BZ38" s="232" t="s">
        <v>589</v>
      </c>
      <c r="CA38" s="232" t="s">
        <v>589</v>
      </c>
      <c r="CB38" s="232" t="s">
        <v>589</v>
      </c>
      <c r="CC38" s="232" t="s">
        <v>589</v>
      </c>
      <c r="CD38" s="232" t="s">
        <v>589</v>
      </c>
      <c r="CE38" s="232" t="s">
        <v>589</v>
      </c>
      <c r="CF38" s="232" t="s">
        <v>589</v>
      </c>
      <c r="CG38" s="232" t="s">
        <v>589</v>
      </c>
      <c r="CH38" s="232" t="s">
        <v>589</v>
      </c>
      <c r="CI38" s="232" t="s">
        <v>589</v>
      </c>
      <c r="CJ38" s="232" t="s">
        <v>589</v>
      </c>
      <c r="CK38" s="232" t="s">
        <v>589</v>
      </c>
      <c r="CL38" s="232" t="s">
        <v>589</v>
      </c>
    </row>
    <row r="39" spans="1:90" ht="141.75">
      <c r="A39" s="67" t="s">
        <v>545</v>
      </c>
      <c r="B39" s="113" t="s">
        <v>658</v>
      </c>
      <c r="C39" s="90" t="s">
        <v>700</v>
      </c>
      <c r="D39" s="232" t="s">
        <v>589</v>
      </c>
      <c r="E39" s="232" t="s">
        <v>589</v>
      </c>
      <c r="F39" s="232" t="s">
        <v>589</v>
      </c>
      <c r="G39" s="232" t="s">
        <v>589</v>
      </c>
      <c r="H39" s="232" t="s">
        <v>589</v>
      </c>
      <c r="I39" s="232" t="s">
        <v>589</v>
      </c>
      <c r="J39" s="232" t="s">
        <v>589</v>
      </c>
      <c r="K39" s="232" t="s">
        <v>589</v>
      </c>
      <c r="L39" s="232" t="s">
        <v>589</v>
      </c>
      <c r="M39" s="232" t="s">
        <v>589</v>
      </c>
      <c r="N39" s="232" t="s">
        <v>589</v>
      </c>
      <c r="O39" s="232" t="s">
        <v>589</v>
      </c>
      <c r="P39" s="232" t="s">
        <v>589</v>
      </c>
      <c r="Q39" s="232" t="s">
        <v>589</v>
      </c>
      <c r="R39" s="232" t="s">
        <v>589</v>
      </c>
      <c r="S39" s="232" t="s">
        <v>589</v>
      </c>
      <c r="T39" s="232" t="s">
        <v>589</v>
      </c>
      <c r="U39" s="232" t="s">
        <v>589</v>
      </c>
      <c r="V39" s="232" t="s">
        <v>589</v>
      </c>
      <c r="W39" s="232" t="s">
        <v>589</v>
      </c>
      <c r="X39" s="232" t="s">
        <v>589</v>
      </c>
      <c r="Y39" s="232" t="s">
        <v>589</v>
      </c>
      <c r="Z39" s="232" t="s">
        <v>589</v>
      </c>
      <c r="AA39" s="232" t="s">
        <v>589</v>
      </c>
      <c r="AB39" s="232" t="s">
        <v>589</v>
      </c>
      <c r="AC39" s="232" t="s">
        <v>589</v>
      </c>
      <c r="AD39" s="232" t="s">
        <v>589</v>
      </c>
      <c r="AE39" s="232" t="s">
        <v>589</v>
      </c>
      <c r="AF39" s="232" t="s">
        <v>589</v>
      </c>
      <c r="AG39" s="232" t="s">
        <v>589</v>
      </c>
      <c r="AH39" s="232" t="s">
        <v>589</v>
      </c>
      <c r="AI39" s="232" t="s">
        <v>589</v>
      </c>
      <c r="AJ39" s="232" t="s">
        <v>589</v>
      </c>
      <c r="AK39" s="232" t="s">
        <v>589</v>
      </c>
      <c r="AL39" s="232" t="s">
        <v>589</v>
      </c>
      <c r="AM39" s="232" t="s">
        <v>589</v>
      </c>
      <c r="AN39" s="232" t="s">
        <v>589</v>
      </c>
      <c r="AO39" s="232" t="s">
        <v>589</v>
      </c>
      <c r="AP39" s="232" t="s">
        <v>589</v>
      </c>
      <c r="AQ39" s="232" t="s">
        <v>589</v>
      </c>
      <c r="AR39" s="232" t="s">
        <v>589</v>
      </c>
      <c r="AS39" s="232" t="s">
        <v>589</v>
      </c>
      <c r="AT39" s="232" t="s">
        <v>589</v>
      </c>
      <c r="AU39" s="232" t="s">
        <v>589</v>
      </c>
      <c r="AV39" s="232" t="s">
        <v>589</v>
      </c>
      <c r="AW39" s="232" t="s">
        <v>589</v>
      </c>
      <c r="AX39" s="232" t="s">
        <v>589</v>
      </c>
      <c r="AY39" s="232" t="s">
        <v>589</v>
      </c>
      <c r="AZ39" s="232" t="s">
        <v>589</v>
      </c>
      <c r="BA39" s="232" t="s">
        <v>589</v>
      </c>
      <c r="BB39" s="232" t="s">
        <v>589</v>
      </c>
      <c r="BC39" s="232" t="s">
        <v>589</v>
      </c>
      <c r="BD39" s="232" t="s">
        <v>589</v>
      </c>
      <c r="BE39" s="232" t="s">
        <v>589</v>
      </c>
      <c r="BF39" s="232" t="s">
        <v>589</v>
      </c>
      <c r="BG39" s="232" t="s">
        <v>589</v>
      </c>
      <c r="BH39" s="232" t="s">
        <v>589</v>
      </c>
      <c r="BI39" s="232" t="s">
        <v>589</v>
      </c>
      <c r="BJ39" s="232" t="s">
        <v>589</v>
      </c>
      <c r="BK39" s="232" t="s">
        <v>589</v>
      </c>
      <c r="BL39" s="232" t="s">
        <v>589</v>
      </c>
      <c r="BM39" s="232" t="s">
        <v>589</v>
      </c>
      <c r="BN39" s="232" t="s">
        <v>589</v>
      </c>
      <c r="BO39" s="232" t="s">
        <v>589</v>
      </c>
      <c r="BP39" s="232" t="s">
        <v>589</v>
      </c>
      <c r="BQ39" s="232" t="s">
        <v>589</v>
      </c>
      <c r="BR39" s="232" t="s">
        <v>589</v>
      </c>
      <c r="BS39" s="232" t="s">
        <v>589</v>
      </c>
      <c r="BT39" s="232" t="s">
        <v>589</v>
      </c>
      <c r="BU39" s="232" t="s">
        <v>589</v>
      </c>
      <c r="BV39" s="232" t="s">
        <v>589</v>
      </c>
      <c r="BW39" s="232" t="s">
        <v>589</v>
      </c>
      <c r="BX39" s="232" t="s">
        <v>589</v>
      </c>
      <c r="BY39" s="232" t="s">
        <v>589</v>
      </c>
      <c r="BZ39" s="232" t="s">
        <v>589</v>
      </c>
      <c r="CA39" s="232" t="s">
        <v>589</v>
      </c>
      <c r="CB39" s="232" t="s">
        <v>589</v>
      </c>
      <c r="CC39" s="232" t="s">
        <v>589</v>
      </c>
      <c r="CD39" s="232" t="s">
        <v>589</v>
      </c>
      <c r="CE39" s="232" t="s">
        <v>589</v>
      </c>
      <c r="CF39" s="232" t="s">
        <v>589</v>
      </c>
      <c r="CG39" s="232" t="s">
        <v>589</v>
      </c>
      <c r="CH39" s="232" t="s">
        <v>589</v>
      </c>
      <c r="CI39" s="232" t="s">
        <v>589</v>
      </c>
      <c r="CJ39" s="232" t="s">
        <v>589</v>
      </c>
      <c r="CK39" s="232" t="s">
        <v>589</v>
      </c>
      <c r="CL39" s="232" t="s">
        <v>589</v>
      </c>
    </row>
    <row r="40" spans="1:90" ht="126">
      <c r="A40" s="67" t="s">
        <v>545</v>
      </c>
      <c r="B40" s="113" t="s">
        <v>659</v>
      </c>
      <c r="C40" s="90" t="s">
        <v>700</v>
      </c>
      <c r="D40" s="232" t="s">
        <v>589</v>
      </c>
      <c r="E40" s="232" t="s">
        <v>589</v>
      </c>
      <c r="F40" s="232" t="s">
        <v>589</v>
      </c>
      <c r="G40" s="232" t="s">
        <v>589</v>
      </c>
      <c r="H40" s="232" t="s">
        <v>589</v>
      </c>
      <c r="I40" s="232" t="s">
        <v>589</v>
      </c>
      <c r="J40" s="232" t="s">
        <v>589</v>
      </c>
      <c r="K40" s="232" t="s">
        <v>589</v>
      </c>
      <c r="L40" s="232" t="s">
        <v>589</v>
      </c>
      <c r="M40" s="232" t="s">
        <v>589</v>
      </c>
      <c r="N40" s="232" t="s">
        <v>589</v>
      </c>
      <c r="O40" s="232" t="s">
        <v>589</v>
      </c>
      <c r="P40" s="232" t="s">
        <v>589</v>
      </c>
      <c r="Q40" s="232" t="s">
        <v>589</v>
      </c>
      <c r="R40" s="232" t="s">
        <v>589</v>
      </c>
      <c r="S40" s="232" t="s">
        <v>589</v>
      </c>
      <c r="T40" s="232" t="s">
        <v>589</v>
      </c>
      <c r="U40" s="232" t="s">
        <v>589</v>
      </c>
      <c r="V40" s="232" t="s">
        <v>589</v>
      </c>
      <c r="W40" s="232" t="s">
        <v>589</v>
      </c>
      <c r="X40" s="232" t="s">
        <v>589</v>
      </c>
      <c r="Y40" s="232" t="s">
        <v>589</v>
      </c>
      <c r="Z40" s="232" t="s">
        <v>589</v>
      </c>
      <c r="AA40" s="232" t="s">
        <v>589</v>
      </c>
      <c r="AB40" s="232" t="s">
        <v>589</v>
      </c>
      <c r="AC40" s="232" t="s">
        <v>589</v>
      </c>
      <c r="AD40" s="232" t="s">
        <v>589</v>
      </c>
      <c r="AE40" s="232" t="s">
        <v>589</v>
      </c>
      <c r="AF40" s="232" t="s">
        <v>589</v>
      </c>
      <c r="AG40" s="232" t="s">
        <v>589</v>
      </c>
      <c r="AH40" s="232" t="s">
        <v>589</v>
      </c>
      <c r="AI40" s="232" t="s">
        <v>589</v>
      </c>
      <c r="AJ40" s="232" t="s">
        <v>589</v>
      </c>
      <c r="AK40" s="232" t="s">
        <v>589</v>
      </c>
      <c r="AL40" s="232" t="s">
        <v>589</v>
      </c>
      <c r="AM40" s="232" t="s">
        <v>589</v>
      </c>
      <c r="AN40" s="232" t="s">
        <v>589</v>
      </c>
      <c r="AO40" s="232" t="s">
        <v>589</v>
      </c>
      <c r="AP40" s="232" t="s">
        <v>589</v>
      </c>
      <c r="AQ40" s="232" t="s">
        <v>589</v>
      </c>
      <c r="AR40" s="232" t="s">
        <v>589</v>
      </c>
      <c r="AS40" s="232" t="s">
        <v>589</v>
      </c>
      <c r="AT40" s="232" t="s">
        <v>589</v>
      </c>
      <c r="AU40" s="232" t="s">
        <v>589</v>
      </c>
      <c r="AV40" s="232" t="s">
        <v>589</v>
      </c>
      <c r="AW40" s="232" t="s">
        <v>589</v>
      </c>
      <c r="AX40" s="232" t="s">
        <v>589</v>
      </c>
      <c r="AY40" s="232" t="s">
        <v>589</v>
      </c>
      <c r="AZ40" s="232" t="s">
        <v>589</v>
      </c>
      <c r="BA40" s="232" t="s">
        <v>589</v>
      </c>
      <c r="BB40" s="232" t="s">
        <v>589</v>
      </c>
      <c r="BC40" s="232" t="s">
        <v>589</v>
      </c>
      <c r="BD40" s="232" t="s">
        <v>589</v>
      </c>
      <c r="BE40" s="232" t="s">
        <v>589</v>
      </c>
      <c r="BF40" s="232" t="s">
        <v>589</v>
      </c>
      <c r="BG40" s="232" t="s">
        <v>589</v>
      </c>
      <c r="BH40" s="232" t="s">
        <v>589</v>
      </c>
      <c r="BI40" s="232" t="s">
        <v>589</v>
      </c>
      <c r="BJ40" s="232" t="s">
        <v>589</v>
      </c>
      <c r="BK40" s="232" t="s">
        <v>589</v>
      </c>
      <c r="BL40" s="232" t="s">
        <v>589</v>
      </c>
      <c r="BM40" s="232" t="s">
        <v>589</v>
      </c>
      <c r="BN40" s="232" t="s">
        <v>589</v>
      </c>
      <c r="BO40" s="232" t="s">
        <v>589</v>
      </c>
      <c r="BP40" s="232" t="s">
        <v>589</v>
      </c>
      <c r="BQ40" s="232" t="s">
        <v>589</v>
      </c>
      <c r="BR40" s="232" t="s">
        <v>589</v>
      </c>
      <c r="BS40" s="232" t="s">
        <v>589</v>
      </c>
      <c r="BT40" s="232" t="s">
        <v>589</v>
      </c>
      <c r="BU40" s="232" t="s">
        <v>589</v>
      </c>
      <c r="BV40" s="232" t="s">
        <v>589</v>
      </c>
      <c r="BW40" s="232" t="s">
        <v>589</v>
      </c>
      <c r="BX40" s="232" t="s">
        <v>589</v>
      </c>
      <c r="BY40" s="232" t="s">
        <v>589</v>
      </c>
      <c r="BZ40" s="232" t="s">
        <v>589</v>
      </c>
      <c r="CA40" s="232" t="s">
        <v>589</v>
      </c>
      <c r="CB40" s="232" t="s">
        <v>589</v>
      </c>
      <c r="CC40" s="232" t="s">
        <v>589</v>
      </c>
      <c r="CD40" s="232" t="s">
        <v>589</v>
      </c>
      <c r="CE40" s="232" t="s">
        <v>589</v>
      </c>
      <c r="CF40" s="232" t="s">
        <v>589</v>
      </c>
      <c r="CG40" s="232" t="s">
        <v>589</v>
      </c>
      <c r="CH40" s="232" t="s">
        <v>589</v>
      </c>
      <c r="CI40" s="232" t="s">
        <v>589</v>
      </c>
      <c r="CJ40" s="232" t="s">
        <v>589</v>
      </c>
      <c r="CK40" s="232" t="s">
        <v>589</v>
      </c>
      <c r="CL40" s="232" t="s">
        <v>589</v>
      </c>
    </row>
    <row r="41" spans="1:90" ht="126">
      <c r="A41" s="67" t="s">
        <v>545</v>
      </c>
      <c r="B41" s="113" t="s">
        <v>660</v>
      </c>
      <c r="C41" s="90" t="s">
        <v>700</v>
      </c>
      <c r="D41" s="232" t="s">
        <v>589</v>
      </c>
      <c r="E41" s="232" t="s">
        <v>589</v>
      </c>
      <c r="F41" s="232" t="s">
        <v>589</v>
      </c>
      <c r="G41" s="232" t="s">
        <v>589</v>
      </c>
      <c r="H41" s="232" t="s">
        <v>589</v>
      </c>
      <c r="I41" s="232" t="s">
        <v>589</v>
      </c>
      <c r="J41" s="232" t="s">
        <v>589</v>
      </c>
      <c r="K41" s="232" t="s">
        <v>589</v>
      </c>
      <c r="L41" s="232" t="s">
        <v>589</v>
      </c>
      <c r="M41" s="232" t="s">
        <v>589</v>
      </c>
      <c r="N41" s="232" t="s">
        <v>589</v>
      </c>
      <c r="O41" s="232" t="s">
        <v>589</v>
      </c>
      <c r="P41" s="232" t="s">
        <v>589</v>
      </c>
      <c r="Q41" s="232" t="s">
        <v>589</v>
      </c>
      <c r="R41" s="232" t="s">
        <v>589</v>
      </c>
      <c r="S41" s="232" t="s">
        <v>589</v>
      </c>
      <c r="T41" s="232" t="s">
        <v>589</v>
      </c>
      <c r="U41" s="232" t="s">
        <v>589</v>
      </c>
      <c r="V41" s="232" t="s">
        <v>589</v>
      </c>
      <c r="W41" s="232" t="s">
        <v>589</v>
      </c>
      <c r="X41" s="232" t="s">
        <v>589</v>
      </c>
      <c r="Y41" s="232" t="s">
        <v>589</v>
      </c>
      <c r="Z41" s="232" t="s">
        <v>589</v>
      </c>
      <c r="AA41" s="232" t="s">
        <v>589</v>
      </c>
      <c r="AB41" s="232" t="s">
        <v>589</v>
      </c>
      <c r="AC41" s="232" t="s">
        <v>589</v>
      </c>
      <c r="AD41" s="232" t="s">
        <v>589</v>
      </c>
      <c r="AE41" s="232" t="s">
        <v>589</v>
      </c>
      <c r="AF41" s="232" t="s">
        <v>589</v>
      </c>
      <c r="AG41" s="232" t="s">
        <v>589</v>
      </c>
      <c r="AH41" s="232" t="s">
        <v>589</v>
      </c>
      <c r="AI41" s="232" t="s">
        <v>589</v>
      </c>
      <c r="AJ41" s="232" t="s">
        <v>589</v>
      </c>
      <c r="AK41" s="232" t="s">
        <v>589</v>
      </c>
      <c r="AL41" s="232" t="s">
        <v>589</v>
      </c>
      <c r="AM41" s="232" t="s">
        <v>589</v>
      </c>
      <c r="AN41" s="232" t="s">
        <v>589</v>
      </c>
      <c r="AO41" s="232" t="s">
        <v>589</v>
      </c>
      <c r="AP41" s="232" t="s">
        <v>589</v>
      </c>
      <c r="AQ41" s="232" t="s">
        <v>589</v>
      </c>
      <c r="AR41" s="232" t="s">
        <v>589</v>
      </c>
      <c r="AS41" s="232" t="s">
        <v>589</v>
      </c>
      <c r="AT41" s="232" t="s">
        <v>589</v>
      </c>
      <c r="AU41" s="232" t="s">
        <v>589</v>
      </c>
      <c r="AV41" s="232" t="s">
        <v>589</v>
      </c>
      <c r="AW41" s="232" t="s">
        <v>589</v>
      </c>
      <c r="AX41" s="232" t="s">
        <v>589</v>
      </c>
      <c r="AY41" s="232" t="s">
        <v>589</v>
      </c>
      <c r="AZ41" s="232" t="s">
        <v>589</v>
      </c>
      <c r="BA41" s="232" t="s">
        <v>589</v>
      </c>
      <c r="BB41" s="232" t="s">
        <v>589</v>
      </c>
      <c r="BC41" s="232" t="s">
        <v>589</v>
      </c>
      <c r="BD41" s="232" t="s">
        <v>589</v>
      </c>
      <c r="BE41" s="232" t="s">
        <v>589</v>
      </c>
      <c r="BF41" s="232" t="s">
        <v>589</v>
      </c>
      <c r="BG41" s="232" t="s">
        <v>589</v>
      </c>
      <c r="BH41" s="232" t="s">
        <v>589</v>
      </c>
      <c r="BI41" s="232" t="s">
        <v>589</v>
      </c>
      <c r="BJ41" s="232" t="s">
        <v>589</v>
      </c>
      <c r="BK41" s="232" t="s">
        <v>589</v>
      </c>
      <c r="BL41" s="232" t="s">
        <v>589</v>
      </c>
      <c r="BM41" s="232" t="s">
        <v>589</v>
      </c>
      <c r="BN41" s="232" t="s">
        <v>589</v>
      </c>
      <c r="BO41" s="232" t="s">
        <v>589</v>
      </c>
      <c r="BP41" s="232" t="s">
        <v>589</v>
      </c>
      <c r="BQ41" s="232" t="s">
        <v>589</v>
      </c>
      <c r="BR41" s="232" t="s">
        <v>589</v>
      </c>
      <c r="BS41" s="232" t="s">
        <v>589</v>
      </c>
      <c r="BT41" s="232" t="s">
        <v>589</v>
      </c>
      <c r="BU41" s="232" t="s">
        <v>589</v>
      </c>
      <c r="BV41" s="232" t="s">
        <v>589</v>
      </c>
      <c r="BW41" s="232" t="s">
        <v>589</v>
      </c>
      <c r="BX41" s="232" t="s">
        <v>589</v>
      </c>
      <c r="BY41" s="232" t="s">
        <v>589</v>
      </c>
      <c r="BZ41" s="232" t="s">
        <v>589</v>
      </c>
      <c r="CA41" s="232" t="s">
        <v>589</v>
      </c>
      <c r="CB41" s="232" t="s">
        <v>589</v>
      </c>
      <c r="CC41" s="232" t="s">
        <v>589</v>
      </c>
      <c r="CD41" s="232" t="s">
        <v>589</v>
      </c>
      <c r="CE41" s="232" t="s">
        <v>589</v>
      </c>
      <c r="CF41" s="232" t="s">
        <v>589</v>
      </c>
      <c r="CG41" s="232" t="s">
        <v>589</v>
      </c>
      <c r="CH41" s="232" t="s">
        <v>589</v>
      </c>
      <c r="CI41" s="232" t="s">
        <v>589</v>
      </c>
      <c r="CJ41" s="232" t="s">
        <v>589</v>
      </c>
      <c r="CK41" s="232" t="s">
        <v>589</v>
      </c>
      <c r="CL41" s="232" t="s">
        <v>589</v>
      </c>
    </row>
    <row r="42" spans="1:90" ht="47.25">
      <c r="A42" s="67" t="s">
        <v>546</v>
      </c>
      <c r="B42" s="113" t="s">
        <v>657</v>
      </c>
      <c r="C42" s="90" t="s">
        <v>700</v>
      </c>
      <c r="D42" s="232" t="s">
        <v>589</v>
      </c>
      <c r="E42" s="232" t="s">
        <v>589</v>
      </c>
      <c r="F42" s="232" t="s">
        <v>589</v>
      </c>
      <c r="G42" s="232" t="s">
        <v>589</v>
      </c>
      <c r="H42" s="232" t="s">
        <v>589</v>
      </c>
      <c r="I42" s="232" t="s">
        <v>589</v>
      </c>
      <c r="J42" s="232" t="s">
        <v>589</v>
      </c>
      <c r="K42" s="232" t="s">
        <v>589</v>
      </c>
      <c r="L42" s="232" t="s">
        <v>589</v>
      </c>
      <c r="M42" s="232" t="s">
        <v>589</v>
      </c>
      <c r="N42" s="232" t="s">
        <v>589</v>
      </c>
      <c r="O42" s="232" t="s">
        <v>589</v>
      </c>
      <c r="P42" s="232" t="s">
        <v>589</v>
      </c>
      <c r="Q42" s="232" t="s">
        <v>589</v>
      </c>
      <c r="R42" s="232" t="s">
        <v>589</v>
      </c>
      <c r="S42" s="232" t="s">
        <v>589</v>
      </c>
      <c r="T42" s="232" t="s">
        <v>589</v>
      </c>
      <c r="U42" s="232" t="s">
        <v>589</v>
      </c>
      <c r="V42" s="232" t="s">
        <v>589</v>
      </c>
      <c r="W42" s="232" t="s">
        <v>589</v>
      </c>
      <c r="X42" s="232" t="s">
        <v>589</v>
      </c>
      <c r="Y42" s="232" t="s">
        <v>589</v>
      </c>
      <c r="Z42" s="232" t="s">
        <v>589</v>
      </c>
      <c r="AA42" s="232" t="s">
        <v>589</v>
      </c>
      <c r="AB42" s="232" t="s">
        <v>589</v>
      </c>
      <c r="AC42" s="232" t="s">
        <v>589</v>
      </c>
      <c r="AD42" s="232" t="s">
        <v>589</v>
      </c>
      <c r="AE42" s="232" t="s">
        <v>589</v>
      </c>
      <c r="AF42" s="232" t="s">
        <v>589</v>
      </c>
      <c r="AG42" s="232" t="s">
        <v>589</v>
      </c>
      <c r="AH42" s="232" t="s">
        <v>589</v>
      </c>
      <c r="AI42" s="232" t="s">
        <v>589</v>
      </c>
      <c r="AJ42" s="232" t="s">
        <v>589</v>
      </c>
      <c r="AK42" s="232" t="s">
        <v>589</v>
      </c>
      <c r="AL42" s="232" t="s">
        <v>589</v>
      </c>
      <c r="AM42" s="232" t="s">
        <v>589</v>
      </c>
      <c r="AN42" s="232" t="s">
        <v>589</v>
      </c>
      <c r="AO42" s="232" t="s">
        <v>589</v>
      </c>
      <c r="AP42" s="232" t="s">
        <v>589</v>
      </c>
      <c r="AQ42" s="232" t="s">
        <v>589</v>
      </c>
      <c r="AR42" s="232" t="s">
        <v>589</v>
      </c>
      <c r="AS42" s="232" t="s">
        <v>589</v>
      </c>
      <c r="AT42" s="232" t="s">
        <v>589</v>
      </c>
      <c r="AU42" s="232" t="s">
        <v>589</v>
      </c>
      <c r="AV42" s="232" t="s">
        <v>589</v>
      </c>
      <c r="AW42" s="232" t="s">
        <v>589</v>
      </c>
      <c r="AX42" s="232" t="s">
        <v>589</v>
      </c>
      <c r="AY42" s="232" t="s">
        <v>589</v>
      </c>
      <c r="AZ42" s="232" t="s">
        <v>589</v>
      </c>
      <c r="BA42" s="232" t="s">
        <v>589</v>
      </c>
      <c r="BB42" s="232" t="s">
        <v>589</v>
      </c>
      <c r="BC42" s="232" t="s">
        <v>589</v>
      </c>
      <c r="BD42" s="232" t="s">
        <v>589</v>
      </c>
      <c r="BE42" s="232" t="s">
        <v>589</v>
      </c>
      <c r="BF42" s="232" t="s">
        <v>589</v>
      </c>
      <c r="BG42" s="232" t="s">
        <v>589</v>
      </c>
      <c r="BH42" s="232" t="s">
        <v>589</v>
      </c>
      <c r="BI42" s="232" t="s">
        <v>589</v>
      </c>
      <c r="BJ42" s="232" t="s">
        <v>589</v>
      </c>
      <c r="BK42" s="232" t="s">
        <v>589</v>
      </c>
      <c r="BL42" s="232" t="s">
        <v>589</v>
      </c>
      <c r="BM42" s="232" t="s">
        <v>589</v>
      </c>
      <c r="BN42" s="232" t="s">
        <v>589</v>
      </c>
      <c r="BO42" s="232" t="s">
        <v>589</v>
      </c>
      <c r="BP42" s="232" t="s">
        <v>589</v>
      </c>
      <c r="BQ42" s="232" t="s">
        <v>589</v>
      </c>
      <c r="BR42" s="232" t="s">
        <v>589</v>
      </c>
      <c r="BS42" s="232" t="s">
        <v>589</v>
      </c>
      <c r="BT42" s="232" t="s">
        <v>589</v>
      </c>
      <c r="BU42" s="232" t="s">
        <v>589</v>
      </c>
      <c r="BV42" s="232" t="s">
        <v>589</v>
      </c>
      <c r="BW42" s="232" t="s">
        <v>589</v>
      </c>
      <c r="BX42" s="232" t="s">
        <v>589</v>
      </c>
      <c r="BY42" s="232" t="s">
        <v>589</v>
      </c>
      <c r="BZ42" s="232" t="s">
        <v>589</v>
      </c>
      <c r="CA42" s="232" t="s">
        <v>589</v>
      </c>
      <c r="CB42" s="232" t="s">
        <v>589</v>
      </c>
      <c r="CC42" s="232" t="s">
        <v>589</v>
      </c>
      <c r="CD42" s="232" t="s">
        <v>589</v>
      </c>
      <c r="CE42" s="232" t="s">
        <v>589</v>
      </c>
      <c r="CF42" s="232" t="s">
        <v>589</v>
      </c>
      <c r="CG42" s="232" t="s">
        <v>589</v>
      </c>
      <c r="CH42" s="232" t="s">
        <v>589</v>
      </c>
      <c r="CI42" s="232" t="s">
        <v>589</v>
      </c>
      <c r="CJ42" s="232" t="s">
        <v>589</v>
      </c>
      <c r="CK42" s="232" t="s">
        <v>589</v>
      </c>
      <c r="CL42" s="232" t="s">
        <v>589</v>
      </c>
    </row>
    <row r="43" spans="1:90" ht="141.75">
      <c r="A43" s="67" t="s">
        <v>546</v>
      </c>
      <c r="B43" s="113" t="s">
        <v>658</v>
      </c>
      <c r="C43" s="90" t="s">
        <v>700</v>
      </c>
      <c r="D43" s="232" t="s">
        <v>589</v>
      </c>
      <c r="E43" s="232" t="s">
        <v>589</v>
      </c>
      <c r="F43" s="232" t="s">
        <v>589</v>
      </c>
      <c r="G43" s="232" t="s">
        <v>589</v>
      </c>
      <c r="H43" s="232" t="s">
        <v>589</v>
      </c>
      <c r="I43" s="232" t="s">
        <v>589</v>
      </c>
      <c r="J43" s="232" t="s">
        <v>589</v>
      </c>
      <c r="K43" s="232" t="s">
        <v>589</v>
      </c>
      <c r="L43" s="232" t="s">
        <v>589</v>
      </c>
      <c r="M43" s="232" t="s">
        <v>589</v>
      </c>
      <c r="N43" s="232" t="s">
        <v>589</v>
      </c>
      <c r="O43" s="232" t="s">
        <v>589</v>
      </c>
      <c r="P43" s="232" t="s">
        <v>589</v>
      </c>
      <c r="Q43" s="232" t="s">
        <v>589</v>
      </c>
      <c r="R43" s="232" t="s">
        <v>589</v>
      </c>
      <c r="S43" s="232" t="s">
        <v>589</v>
      </c>
      <c r="T43" s="232" t="s">
        <v>589</v>
      </c>
      <c r="U43" s="232" t="s">
        <v>589</v>
      </c>
      <c r="V43" s="232" t="s">
        <v>589</v>
      </c>
      <c r="W43" s="232" t="s">
        <v>589</v>
      </c>
      <c r="X43" s="232" t="s">
        <v>589</v>
      </c>
      <c r="Y43" s="232" t="s">
        <v>589</v>
      </c>
      <c r="Z43" s="232" t="s">
        <v>589</v>
      </c>
      <c r="AA43" s="232" t="s">
        <v>589</v>
      </c>
      <c r="AB43" s="232" t="s">
        <v>589</v>
      </c>
      <c r="AC43" s="232" t="s">
        <v>589</v>
      </c>
      <c r="AD43" s="232" t="s">
        <v>589</v>
      </c>
      <c r="AE43" s="232" t="s">
        <v>589</v>
      </c>
      <c r="AF43" s="232" t="s">
        <v>589</v>
      </c>
      <c r="AG43" s="232" t="s">
        <v>589</v>
      </c>
      <c r="AH43" s="232" t="s">
        <v>589</v>
      </c>
      <c r="AI43" s="232" t="s">
        <v>589</v>
      </c>
      <c r="AJ43" s="232" t="s">
        <v>589</v>
      </c>
      <c r="AK43" s="232" t="s">
        <v>589</v>
      </c>
      <c r="AL43" s="232" t="s">
        <v>589</v>
      </c>
      <c r="AM43" s="232" t="s">
        <v>589</v>
      </c>
      <c r="AN43" s="232" t="s">
        <v>589</v>
      </c>
      <c r="AO43" s="232" t="s">
        <v>589</v>
      </c>
      <c r="AP43" s="232" t="s">
        <v>589</v>
      </c>
      <c r="AQ43" s="232" t="s">
        <v>589</v>
      </c>
      <c r="AR43" s="232" t="s">
        <v>589</v>
      </c>
      <c r="AS43" s="232" t="s">
        <v>589</v>
      </c>
      <c r="AT43" s="232" t="s">
        <v>589</v>
      </c>
      <c r="AU43" s="232" t="s">
        <v>589</v>
      </c>
      <c r="AV43" s="232" t="s">
        <v>589</v>
      </c>
      <c r="AW43" s="232" t="s">
        <v>589</v>
      </c>
      <c r="AX43" s="232" t="s">
        <v>589</v>
      </c>
      <c r="AY43" s="232" t="s">
        <v>589</v>
      </c>
      <c r="AZ43" s="232" t="s">
        <v>589</v>
      </c>
      <c r="BA43" s="232" t="s">
        <v>589</v>
      </c>
      <c r="BB43" s="232" t="s">
        <v>589</v>
      </c>
      <c r="BC43" s="232" t="s">
        <v>589</v>
      </c>
      <c r="BD43" s="232" t="s">
        <v>589</v>
      </c>
      <c r="BE43" s="232" t="s">
        <v>589</v>
      </c>
      <c r="BF43" s="232" t="s">
        <v>589</v>
      </c>
      <c r="BG43" s="232" t="s">
        <v>589</v>
      </c>
      <c r="BH43" s="232" t="s">
        <v>589</v>
      </c>
      <c r="BI43" s="232" t="s">
        <v>589</v>
      </c>
      <c r="BJ43" s="232" t="s">
        <v>589</v>
      </c>
      <c r="BK43" s="232" t="s">
        <v>589</v>
      </c>
      <c r="BL43" s="232" t="s">
        <v>589</v>
      </c>
      <c r="BM43" s="232" t="s">
        <v>589</v>
      </c>
      <c r="BN43" s="232" t="s">
        <v>589</v>
      </c>
      <c r="BO43" s="232" t="s">
        <v>589</v>
      </c>
      <c r="BP43" s="232" t="s">
        <v>589</v>
      </c>
      <c r="BQ43" s="232" t="s">
        <v>589</v>
      </c>
      <c r="BR43" s="232" t="s">
        <v>589</v>
      </c>
      <c r="BS43" s="232" t="s">
        <v>589</v>
      </c>
      <c r="BT43" s="232" t="s">
        <v>589</v>
      </c>
      <c r="BU43" s="232" t="s">
        <v>589</v>
      </c>
      <c r="BV43" s="232" t="s">
        <v>589</v>
      </c>
      <c r="BW43" s="232" t="s">
        <v>589</v>
      </c>
      <c r="BX43" s="232" t="s">
        <v>589</v>
      </c>
      <c r="BY43" s="232" t="s">
        <v>589</v>
      </c>
      <c r="BZ43" s="232" t="s">
        <v>589</v>
      </c>
      <c r="CA43" s="232" t="s">
        <v>589</v>
      </c>
      <c r="CB43" s="232" t="s">
        <v>589</v>
      </c>
      <c r="CC43" s="232" t="s">
        <v>589</v>
      </c>
      <c r="CD43" s="232" t="s">
        <v>589</v>
      </c>
      <c r="CE43" s="232" t="s">
        <v>589</v>
      </c>
      <c r="CF43" s="232" t="s">
        <v>589</v>
      </c>
      <c r="CG43" s="232" t="s">
        <v>589</v>
      </c>
      <c r="CH43" s="232" t="s">
        <v>589</v>
      </c>
      <c r="CI43" s="232" t="s">
        <v>589</v>
      </c>
      <c r="CJ43" s="232" t="s">
        <v>589</v>
      </c>
      <c r="CK43" s="232" t="s">
        <v>589</v>
      </c>
      <c r="CL43" s="232" t="s">
        <v>589</v>
      </c>
    </row>
    <row r="44" spans="1:90" ht="126">
      <c r="A44" s="67" t="s">
        <v>546</v>
      </c>
      <c r="B44" s="113" t="s">
        <v>659</v>
      </c>
      <c r="C44" s="90" t="s">
        <v>700</v>
      </c>
      <c r="D44" s="232" t="s">
        <v>589</v>
      </c>
      <c r="E44" s="232" t="s">
        <v>589</v>
      </c>
      <c r="F44" s="232" t="s">
        <v>589</v>
      </c>
      <c r="G44" s="232" t="s">
        <v>589</v>
      </c>
      <c r="H44" s="232" t="s">
        <v>589</v>
      </c>
      <c r="I44" s="232" t="s">
        <v>589</v>
      </c>
      <c r="J44" s="232" t="s">
        <v>589</v>
      </c>
      <c r="K44" s="232" t="s">
        <v>589</v>
      </c>
      <c r="L44" s="232" t="s">
        <v>589</v>
      </c>
      <c r="M44" s="232" t="s">
        <v>589</v>
      </c>
      <c r="N44" s="232" t="s">
        <v>589</v>
      </c>
      <c r="O44" s="232" t="s">
        <v>589</v>
      </c>
      <c r="P44" s="232" t="s">
        <v>589</v>
      </c>
      <c r="Q44" s="232" t="s">
        <v>589</v>
      </c>
      <c r="R44" s="232" t="s">
        <v>589</v>
      </c>
      <c r="S44" s="232" t="s">
        <v>589</v>
      </c>
      <c r="T44" s="232" t="s">
        <v>589</v>
      </c>
      <c r="U44" s="232" t="s">
        <v>589</v>
      </c>
      <c r="V44" s="232" t="s">
        <v>589</v>
      </c>
      <c r="W44" s="232" t="s">
        <v>589</v>
      </c>
      <c r="X44" s="232" t="s">
        <v>589</v>
      </c>
      <c r="Y44" s="232" t="s">
        <v>589</v>
      </c>
      <c r="Z44" s="232" t="s">
        <v>589</v>
      </c>
      <c r="AA44" s="232" t="s">
        <v>589</v>
      </c>
      <c r="AB44" s="232" t="s">
        <v>589</v>
      </c>
      <c r="AC44" s="232" t="s">
        <v>589</v>
      </c>
      <c r="AD44" s="232" t="s">
        <v>589</v>
      </c>
      <c r="AE44" s="232" t="s">
        <v>589</v>
      </c>
      <c r="AF44" s="232" t="s">
        <v>589</v>
      </c>
      <c r="AG44" s="232" t="s">
        <v>589</v>
      </c>
      <c r="AH44" s="232" t="s">
        <v>589</v>
      </c>
      <c r="AI44" s="232" t="s">
        <v>589</v>
      </c>
      <c r="AJ44" s="232" t="s">
        <v>589</v>
      </c>
      <c r="AK44" s="232" t="s">
        <v>589</v>
      </c>
      <c r="AL44" s="232" t="s">
        <v>589</v>
      </c>
      <c r="AM44" s="232" t="s">
        <v>589</v>
      </c>
      <c r="AN44" s="232" t="s">
        <v>589</v>
      </c>
      <c r="AO44" s="232" t="s">
        <v>589</v>
      </c>
      <c r="AP44" s="232" t="s">
        <v>589</v>
      </c>
      <c r="AQ44" s="232" t="s">
        <v>589</v>
      </c>
      <c r="AR44" s="232" t="s">
        <v>589</v>
      </c>
      <c r="AS44" s="232" t="s">
        <v>589</v>
      </c>
      <c r="AT44" s="232" t="s">
        <v>589</v>
      </c>
      <c r="AU44" s="232" t="s">
        <v>589</v>
      </c>
      <c r="AV44" s="232" t="s">
        <v>589</v>
      </c>
      <c r="AW44" s="232" t="s">
        <v>589</v>
      </c>
      <c r="AX44" s="232" t="s">
        <v>589</v>
      </c>
      <c r="AY44" s="232" t="s">
        <v>589</v>
      </c>
      <c r="AZ44" s="232" t="s">
        <v>589</v>
      </c>
      <c r="BA44" s="232" t="s">
        <v>589</v>
      </c>
      <c r="BB44" s="232" t="s">
        <v>589</v>
      </c>
      <c r="BC44" s="232" t="s">
        <v>589</v>
      </c>
      <c r="BD44" s="232" t="s">
        <v>589</v>
      </c>
      <c r="BE44" s="232" t="s">
        <v>589</v>
      </c>
      <c r="BF44" s="232" t="s">
        <v>589</v>
      </c>
      <c r="BG44" s="232" t="s">
        <v>589</v>
      </c>
      <c r="BH44" s="232" t="s">
        <v>589</v>
      </c>
      <c r="BI44" s="232" t="s">
        <v>589</v>
      </c>
      <c r="BJ44" s="232" t="s">
        <v>589</v>
      </c>
      <c r="BK44" s="232" t="s">
        <v>589</v>
      </c>
      <c r="BL44" s="232" t="s">
        <v>589</v>
      </c>
      <c r="BM44" s="232" t="s">
        <v>589</v>
      </c>
      <c r="BN44" s="232" t="s">
        <v>589</v>
      </c>
      <c r="BO44" s="232" t="s">
        <v>589</v>
      </c>
      <c r="BP44" s="232" t="s">
        <v>589</v>
      </c>
      <c r="BQ44" s="232" t="s">
        <v>589</v>
      </c>
      <c r="BR44" s="232" t="s">
        <v>589</v>
      </c>
      <c r="BS44" s="232" t="s">
        <v>589</v>
      </c>
      <c r="BT44" s="232" t="s">
        <v>589</v>
      </c>
      <c r="BU44" s="232" t="s">
        <v>589</v>
      </c>
      <c r="BV44" s="232" t="s">
        <v>589</v>
      </c>
      <c r="BW44" s="232" t="s">
        <v>589</v>
      </c>
      <c r="BX44" s="232" t="s">
        <v>589</v>
      </c>
      <c r="BY44" s="232" t="s">
        <v>589</v>
      </c>
      <c r="BZ44" s="232" t="s">
        <v>589</v>
      </c>
      <c r="CA44" s="232" t="s">
        <v>589</v>
      </c>
      <c r="CB44" s="232" t="s">
        <v>589</v>
      </c>
      <c r="CC44" s="232" t="s">
        <v>589</v>
      </c>
      <c r="CD44" s="232" t="s">
        <v>589</v>
      </c>
      <c r="CE44" s="232" t="s">
        <v>589</v>
      </c>
      <c r="CF44" s="232" t="s">
        <v>589</v>
      </c>
      <c r="CG44" s="232" t="s">
        <v>589</v>
      </c>
      <c r="CH44" s="232" t="s">
        <v>589</v>
      </c>
      <c r="CI44" s="232" t="s">
        <v>589</v>
      </c>
      <c r="CJ44" s="232" t="s">
        <v>589</v>
      </c>
      <c r="CK44" s="232" t="s">
        <v>589</v>
      </c>
      <c r="CL44" s="232" t="s">
        <v>589</v>
      </c>
    </row>
    <row r="45" spans="1:90" ht="126">
      <c r="A45" s="67" t="s">
        <v>546</v>
      </c>
      <c r="B45" s="113" t="s">
        <v>661</v>
      </c>
      <c r="C45" s="90" t="s">
        <v>700</v>
      </c>
      <c r="D45" s="232" t="s">
        <v>589</v>
      </c>
      <c r="E45" s="232" t="s">
        <v>589</v>
      </c>
      <c r="F45" s="232" t="s">
        <v>589</v>
      </c>
      <c r="G45" s="232" t="s">
        <v>589</v>
      </c>
      <c r="H45" s="232" t="s">
        <v>589</v>
      </c>
      <c r="I45" s="232" t="s">
        <v>589</v>
      </c>
      <c r="J45" s="232" t="s">
        <v>589</v>
      </c>
      <c r="K45" s="232" t="s">
        <v>589</v>
      </c>
      <c r="L45" s="232" t="s">
        <v>589</v>
      </c>
      <c r="M45" s="232" t="s">
        <v>589</v>
      </c>
      <c r="N45" s="232" t="s">
        <v>589</v>
      </c>
      <c r="O45" s="232" t="s">
        <v>589</v>
      </c>
      <c r="P45" s="232" t="s">
        <v>589</v>
      </c>
      <c r="Q45" s="232" t="s">
        <v>589</v>
      </c>
      <c r="R45" s="232" t="s">
        <v>589</v>
      </c>
      <c r="S45" s="232" t="s">
        <v>589</v>
      </c>
      <c r="T45" s="232" t="s">
        <v>589</v>
      </c>
      <c r="U45" s="232" t="s">
        <v>589</v>
      </c>
      <c r="V45" s="232" t="s">
        <v>589</v>
      </c>
      <c r="W45" s="232" t="s">
        <v>589</v>
      </c>
      <c r="X45" s="232" t="s">
        <v>589</v>
      </c>
      <c r="Y45" s="232" t="s">
        <v>589</v>
      </c>
      <c r="Z45" s="232" t="s">
        <v>589</v>
      </c>
      <c r="AA45" s="232" t="s">
        <v>589</v>
      </c>
      <c r="AB45" s="232" t="s">
        <v>589</v>
      </c>
      <c r="AC45" s="232" t="s">
        <v>589</v>
      </c>
      <c r="AD45" s="232" t="s">
        <v>589</v>
      </c>
      <c r="AE45" s="232" t="s">
        <v>589</v>
      </c>
      <c r="AF45" s="232" t="s">
        <v>589</v>
      </c>
      <c r="AG45" s="232" t="s">
        <v>589</v>
      </c>
      <c r="AH45" s="232" t="s">
        <v>589</v>
      </c>
      <c r="AI45" s="232" t="s">
        <v>589</v>
      </c>
      <c r="AJ45" s="232" t="s">
        <v>589</v>
      </c>
      <c r="AK45" s="232" t="s">
        <v>589</v>
      </c>
      <c r="AL45" s="232" t="s">
        <v>589</v>
      </c>
      <c r="AM45" s="232" t="s">
        <v>589</v>
      </c>
      <c r="AN45" s="232" t="s">
        <v>589</v>
      </c>
      <c r="AO45" s="232" t="s">
        <v>589</v>
      </c>
      <c r="AP45" s="232" t="s">
        <v>589</v>
      </c>
      <c r="AQ45" s="232" t="s">
        <v>589</v>
      </c>
      <c r="AR45" s="232" t="s">
        <v>589</v>
      </c>
      <c r="AS45" s="232" t="s">
        <v>589</v>
      </c>
      <c r="AT45" s="232" t="s">
        <v>589</v>
      </c>
      <c r="AU45" s="232" t="s">
        <v>589</v>
      </c>
      <c r="AV45" s="232" t="s">
        <v>589</v>
      </c>
      <c r="AW45" s="232" t="s">
        <v>589</v>
      </c>
      <c r="AX45" s="232" t="s">
        <v>589</v>
      </c>
      <c r="AY45" s="232" t="s">
        <v>589</v>
      </c>
      <c r="AZ45" s="232" t="s">
        <v>589</v>
      </c>
      <c r="BA45" s="232" t="s">
        <v>589</v>
      </c>
      <c r="BB45" s="232" t="s">
        <v>589</v>
      </c>
      <c r="BC45" s="232" t="s">
        <v>589</v>
      </c>
      <c r="BD45" s="232" t="s">
        <v>589</v>
      </c>
      <c r="BE45" s="232" t="s">
        <v>589</v>
      </c>
      <c r="BF45" s="232" t="s">
        <v>589</v>
      </c>
      <c r="BG45" s="232" t="s">
        <v>589</v>
      </c>
      <c r="BH45" s="232" t="s">
        <v>589</v>
      </c>
      <c r="BI45" s="232" t="s">
        <v>589</v>
      </c>
      <c r="BJ45" s="232" t="s">
        <v>589</v>
      </c>
      <c r="BK45" s="232" t="s">
        <v>589</v>
      </c>
      <c r="BL45" s="232" t="s">
        <v>589</v>
      </c>
      <c r="BM45" s="232" t="s">
        <v>589</v>
      </c>
      <c r="BN45" s="232" t="s">
        <v>589</v>
      </c>
      <c r="BO45" s="232" t="s">
        <v>589</v>
      </c>
      <c r="BP45" s="232" t="s">
        <v>589</v>
      </c>
      <c r="BQ45" s="232" t="s">
        <v>589</v>
      </c>
      <c r="BR45" s="232" t="s">
        <v>589</v>
      </c>
      <c r="BS45" s="232" t="s">
        <v>589</v>
      </c>
      <c r="BT45" s="232" t="s">
        <v>589</v>
      </c>
      <c r="BU45" s="232" t="s">
        <v>589</v>
      </c>
      <c r="BV45" s="232" t="s">
        <v>589</v>
      </c>
      <c r="BW45" s="232" t="s">
        <v>589</v>
      </c>
      <c r="BX45" s="232" t="s">
        <v>589</v>
      </c>
      <c r="BY45" s="232" t="s">
        <v>589</v>
      </c>
      <c r="BZ45" s="232" t="s">
        <v>589</v>
      </c>
      <c r="CA45" s="232" t="s">
        <v>589</v>
      </c>
      <c r="CB45" s="232" t="s">
        <v>589</v>
      </c>
      <c r="CC45" s="232" t="s">
        <v>589</v>
      </c>
      <c r="CD45" s="232" t="s">
        <v>589</v>
      </c>
      <c r="CE45" s="232" t="s">
        <v>589</v>
      </c>
      <c r="CF45" s="232" t="s">
        <v>589</v>
      </c>
      <c r="CG45" s="232" t="s">
        <v>589</v>
      </c>
      <c r="CH45" s="232" t="s">
        <v>589</v>
      </c>
      <c r="CI45" s="232" t="s">
        <v>589</v>
      </c>
      <c r="CJ45" s="232" t="s">
        <v>589</v>
      </c>
      <c r="CK45" s="232" t="s">
        <v>589</v>
      </c>
      <c r="CL45" s="232" t="s">
        <v>589</v>
      </c>
    </row>
    <row r="46" spans="1:90" ht="110.25">
      <c r="A46" s="67" t="s">
        <v>517</v>
      </c>
      <c r="B46" s="113" t="s">
        <v>662</v>
      </c>
      <c r="C46" s="90" t="s">
        <v>700</v>
      </c>
      <c r="D46" s="232" t="s">
        <v>589</v>
      </c>
      <c r="E46" s="232" t="s">
        <v>589</v>
      </c>
      <c r="F46" s="232" t="s">
        <v>589</v>
      </c>
      <c r="G46" s="232" t="s">
        <v>589</v>
      </c>
      <c r="H46" s="232" t="s">
        <v>589</v>
      </c>
      <c r="I46" s="232" t="s">
        <v>589</v>
      </c>
      <c r="J46" s="232" t="s">
        <v>589</v>
      </c>
      <c r="K46" s="232" t="s">
        <v>589</v>
      </c>
      <c r="L46" s="232" t="s">
        <v>589</v>
      </c>
      <c r="M46" s="232" t="s">
        <v>589</v>
      </c>
      <c r="N46" s="232" t="s">
        <v>589</v>
      </c>
      <c r="O46" s="232" t="s">
        <v>589</v>
      </c>
      <c r="P46" s="232" t="s">
        <v>589</v>
      </c>
      <c r="Q46" s="232" t="s">
        <v>589</v>
      </c>
      <c r="R46" s="232" t="s">
        <v>589</v>
      </c>
      <c r="S46" s="232" t="s">
        <v>589</v>
      </c>
      <c r="T46" s="232" t="s">
        <v>589</v>
      </c>
      <c r="U46" s="232" t="s">
        <v>589</v>
      </c>
      <c r="V46" s="232" t="s">
        <v>589</v>
      </c>
      <c r="W46" s="232" t="s">
        <v>589</v>
      </c>
      <c r="X46" s="232" t="s">
        <v>589</v>
      </c>
      <c r="Y46" s="232" t="s">
        <v>589</v>
      </c>
      <c r="Z46" s="232" t="s">
        <v>589</v>
      </c>
      <c r="AA46" s="232" t="s">
        <v>589</v>
      </c>
      <c r="AB46" s="232" t="s">
        <v>589</v>
      </c>
      <c r="AC46" s="232" t="s">
        <v>589</v>
      </c>
      <c r="AD46" s="232" t="s">
        <v>589</v>
      </c>
      <c r="AE46" s="232" t="s">
        <v>589</v>
      </c>
      <c r="AF46" s="232" t="s">
        <v>589</v>
      </c>
      <c r="AG46" s="232" t="s">
        <v>589</v>
      </c>
      <c r="AH46" s="232" t="s">
        <v>589</v>
      </c>
      <c r="AI46" s="232" t="s">
        <v>589</v>
      </c>
      <c r="AJ46" s="232" t="s">
        <v>589</v>
      </c>
      <c r="AK46" s="232" t="s">
        <v>589</v>
      </c>
      <c r="AL46" s="232" t="s">
        <v>589</v>
      </c>
      <c r="AM46" s="232" t="s">
        <v>589</v>
      </c>
      <c r="AN46" s="232" t="s">
        <v>589</v>
      </c>
      <c r="AO46" s="232" t="s">
        <v>589</v>
      </c>
      <c r="AP46" s="232" t="s">
        <v>589</v>
      </c>
      <c r="AQ46" s="232" t="s">
        <v>589</v>
      </c>
      <c r="AR46" s="232" t="s">
        <v>589</v>
      </c>
      <c r="AS46" s="232" t="s">
        <v>589</v>
      </c>
      <c r="AT46" s="232" t="s">
        <v>589</v>
      </c>
      <c r="AU46" s="232" t="s">
        <v>589</v>
      </c>
      <c r="AV46" s="232" t="s">
        <v>589</v>
      </c>
      <c r="AW46" s="232" t="s">
        <v>589</v>
      </c>
      <c r="AX46" s="232" t="s">
        <v>589</v>
      </c>
      <c r="AY46" s="232" t="s">
        <v>589</v>
      </c>
      <c r="AZ46" s="232" t="s">
        <v>589</v>
      </c>
      <c r="BA46" s="232" t="s">
        <v>589</v>
      </c>
      <c r="BB46" s="232" t="s">
        <v>589</v>
      </c>
      <c r="BC46" s="232" t="s">
        <v>589</v>
      </c>
      <c r="BD46" s="232" t="s">
        <v>589</v>
      </c>
      <c r="BE46" s="232" t="s">
        <v>589</v>
      </c>
      <c r="BF46" s="232" t="s">
        <v>589</v>
      </c>
      <c r="BG46" s="232" t="s">
        <v>589</v>
      </c>
      <c r="BH46" s="232" t="s">
        <v>589</v>
      </c>
      <c r="BI46" s="232" t="s">
        <v>589</v>
      </c>
      <c r="BJ46" s="232" t="s">
        <v>589</v>
      </c>
      <c r="BK46" s="232" t="s">
        <v>589</v>
      </c>
      <c r="BL46" s="232" t="s">
        <v>589</v>
      </c>
      <c r="BM46" s="232" t="s">
        <v>589</v>
      </c>
      <c r="BN46" s="232" t="s">
        <v>589</v>
      </c>
      <c r="BO46" s="232" t="s">
        <v>589</v>
      </c>
      <c r="BP46" s="232" t="s">
        <v>589</v>
      </c>
      <c r="BQ46" s="232" t="s">
        <v>589</v>
      </c>
      <c r="BR46" s="232" t="s">
        <v>589</v>
      </c>
      <c r="BS46" s="232" t="s">
        <v>589</v>
      </c>
      <c r="BT46" s="232" t="s">
        <v>589</v>
      </c>
      <c r="BU46" s="232" t="s">
        <v>589</v>
      </c>
      <c r="BV46" s="232" t="s">
        <v>589</v>
      </c>
      <c r="BW46" s="232" t="s">
        <v>589</v>
      </c>
      <c r="BX46" s="232" t="s">
        <v>589</v>
      </c>
      <c r="BY46" s="232" t="s">
        <v>589</v>
      </c>
      <c r="BZ46" s="232" t="s">
        <v>589</v>
      </c>
      <c r="CA46" s="232" t="s">
        <v>589</v>
      </c>
      <c r="CB46" s="232" t="s">
        <v>589</v>
      </c>
      <c r="CC46" s="232" t="s">
        <v>589</v>
      </c>
      <c r="CD46" s="232" t="s">
        <v>589</v>
      </c>
      <c r="CE46" s="232" t="s">
        <v>589</v>
      </c>
      <c r="CF46" s="232" t="s">
        <v>589</v>
      </c>
      <c r="CG46" s="232" t="s">
        <v>589</v>
      </c>
      <c r="CH46" s="232" t="s">
        <v>589</v>
      </c>
      <c r="CI46" s="232" t="s">
        <v>589</v>
      </c>
      <c r="CJ46" s="232" t="s">
        <v>589</v>
      </c>
      <c r="CK46" s="232" t="s">
        <v>589</v>
      </c>
      <c r="CL46" s="232" t="s">
        <v>589</v>
      </c>
    </row>
    <row r="47" spans="1:90" ht="94.5">
      <c r="A47" s="67" t="s">
        <v>549</v>
      </c>
      <c r="B47" s="113" t="s">
        <v>663</v>
      </c>
      <c r="C47" s="90" t="s">
        <v>700</v>
      </c>
      <c r="D47" s="232" t="s">
        <v>589</v>
      </c>
      <c r="E47" s="232" t="s">
        <v>589</v>
      </c>
      <c r="F47" s="232" t="s">
        <v>589</v>
      </c>
      <c r="G47" s="232" t="s">
        <v>589</v>
      </c>
      <c r="H47" s="232" t="s">
        <v>589</v>
      </c>
      <c r="I47" s="232" t="s">
        <v>589</v>
      </c>
      <c r="J47" s="232" t="s">
        <v>589</v>
      </c>
      <c r="K47" s="232" t="s">
        <v>589</v>
      </c>
      <c r="L47" s="232" t="s">
        <v>589</v>
      </c>
      <c r="M47" s="232" t="s">
        <v>589</v>
      </c>
      <c r="N47" s="232" t="s">
        <v>589</v>
      </c>
      <c r="O47" s="232" t="s">
        <v>589</v>
      </c>
      <c r="P47" s="232" t="s">
        <v>589</v>
      </c>
      <c r="Q47" s="232" t="s">
        <v>589</v>
      </c>
      <c r="R47" s="232" t="s">
        <v>589</v>
      </c>
      <c r="S47" s="232" t="s">
        <v>589</v>
      </c>
      <c r="T47" s="232" t="s">
        <v>589</v>
      </c>
      <c r="U47" s="232" t="s">
        <v>589</v>
      </c>
      <c r="V47" s="232" t="s">
        <v>589</v>
      </c>
      <c r="W47" s="232" t="s">
        <v>589</v>
      </c>
      <c r="X47" s="232" t="s">
        <v>589</v>
      </c>
      <c r="Y47" s="232" t="s">
        <v>589</v>
      </c>
      <c r="Z47" s="232" t="s">
        <v>589</v>
      </c>
      <c r="AA47" s="232" t="s">
        <v>589</v>
      </c>
      <c r="AB47" s="232" t="s">
        <v>589</v>
      </c>
      <c r="AC47" s="232" t="s">
        <v>589</v>
      </c>
      <c r="AD47" s="232" t="s">
        <v>589</v>
      </c>
      <c r="AE47" s="232" t="s">
        <v>589</v>
      </c>
      <c r="AF47" s="232" t="s">
        <v>589</v>
      </c>
      <c r="AG47" s="232" t="s">
        <v>589</v>
      </c>
      <c r="AH47" s="232" t="s">
        <v>589</v>
      </c>
      <c r="AI47" s="232" t="s">
        <v>589</v>
      </c>
      <c r="AJ47" s="232" t="s">
        <v>589</v>
      </c>
      <c r="AK47" s="232" t="s">
        <v>589</v>
      </c>
      <c r="AL47" s="232" t="s">
        <v>589</v>
      </c>
      <c r="AM47" s="232" t="s">
        <v>589</v>
      </c>
      <c r="AN47" s="232" t="s">
        <v>589</v>
      </c>
      <c r="AO47" s="232" t="s">
        <v>589</v>
      </c>
      <c r="AP47" s="232" t="s">
        <v>589</v>
      </c>
      <c r="AQ47" s="232" t="s">
        <v>589</v>
      </c>
      <c r="AR47" s="232" t="s">
        <v>589</v>
      </c>
      <c r="AS47" s="232" t="s">
        <v>589</v>
      </c>
      <c r="AT47" s="232" t="s">
        <v>589</v>
      </c>
      <c r="AU47" s="232" t="s">
        <v>589</v>
      </c>
      <c r="AV47" s="232" t="s">
        <v>589</v>
      </c>
      <c r="AW47" s="232" t="s">
        <v>589</v>
      </c>
      <c r="AX47" s="232" t="s">
        <v>589</v>
      </c>
      <c r="AY47" s="232" t="s">
        <v>589</v>
      </c>
      <c r="AZ47" s="232" t="s">
        <v>589</v>
      </c>
      <c r="BA47" s="232" t="s">
        <v>589</v>
      </c>
      <c r="BB47" s="232" t="s">
        <v>589</v>
      </c>
      <c r="BC47" s="232" t="s">
        <v>589</v>
      </c>
      <c r="BD47" s="232" t="s">
        <v>589</v>
      </c>
      <c r="BE47" s="232" t="s">
        <v>589</v>
      </c>
      <c r="BF47" s="232" t="s">
        <v>589</v>
      </c>
      <c r="BG47" s="232" t="s">
        <v>589</v>
      </c>
      <c r="BH47" s="232" t="s">
        <v>589</v>
      </c>
      <c r="BI47" s="232" t="s">
        <v>589</v>
      </c>
      <c r="BJ47" s="232" t="s">
        <v>589</v>
      </c>
      <c r="BK47" s="232" t="s">
        <v>589</v>
      </c>
      <c r="BL47" s="232" t="s">
        <v>589</v>
      </c>
      <c r="BM47" s="232" t="s">
        <v>589</v>
      </c>
      <c r="BN47" s="232" t="s">
        <v>589</v>
      </c>
      <c r="BO47" s="232" t="s">
        <v>589</v>
      </c>
      <c r="BP47" s="232" t="s">
        <v>589</v>
      </c>
      <c r="BQ47" s="232" t="s">
        <v>589</v>
      </c>
      <c r="BR47" s="232" t="s">
        <v>589</v>
      </c>
      <c r="BS47" s="232" t="s">
        <v>589</v>
      </c>
      <c r="BT47" s="232" t="s">
        <v>589</v>
      </c>
      <c r="BU47" s="232" t="s">
        <v>589</v>
      </c>
      <c r="BV47" s="232" t="s">
        <v>589</v>
      </c>
      <c r="BW47" s="232" t="s">
        <v>589</v>
      </c>
      <c r="BX47" s="232" t="s">
        <v>589</v>
      </c>
      <c r="BY47" s="232" t="s">
        <v>589</v>
      </c>
      <c r="BZ47" s="232" t="s">
        <v>589</v>
      </c>
      <c r="CA47" s="232" t="s">
        <v>589</v>
      </c>
      <c r="CB47" s="232" t="s">
        <v>589</v>
      </c>
      <c r="CC47" s="232" t="s">
        <v>589</v>
      </c>
      <c r="CD47" s="232" t="s">
        <v>589</v>
      </c>
      <c r="CE47" s="232" t="s">
        <v>589</v>
      </c>
      <c r="CF47" s="232" t="s">
        <v>589</v>
      </c>
      <c r="CG47" s="232" t="s">
        <v>589</v>
      </c>
      <c r="CH47" s="232" t="s">
        <v>589</v>
      </c>
      <c r="CI47" s="232" t="s">
        <v>589</v>
      </c>
      <c r="CJ47" s="232" t="s">
        <v>589</v>
      </c>
      <c r="CK47" s="232" t="s">
        <v>589</v>
      </c>
      <c r="CL47" s="232" t="s">
        <v>589</v>
      </c>
    </row>
    <row r="48" spans="1:90" ht="110.25">
      <c r="A48" s="67" t="s">
        <v>550</v>
      </c>
      <c r="B48" s="113" t="s">
        <v>664</v>
      </c>
      <c r="C48" s="90" t="s">
        <v>700</v>
      </c>
      <c r="D48" s="232" t="s">
        <v>589</v>
      </c>
      <c r="E48" s="232" t="s">
        <v>589</v>
      </c>
      <c r="F48" s="232" t="s">
        <v>589</v>
      </c>
      <c r="G48" s="232" t="s">
        <v>589</v>
      </c>
      <c r="H48" s="232" t="s">
        <v>589</v>
      </c>
      <c r="I48" s="232" t="s">
        <v>589</v>
      </c>
      <c r="J48" s="232" t="s">
        <v>589</v>
      </c>
      <c r="K48" s="232" t="s">
        <v>589</v>
      </c>
      <c r="L48" s="232" t="s">
        <v>589</v>
      </c>
      <c r="M48" s="232" t="s">
        <v>589</v>
      </c>
      <c r="N48" s="232" t="s">
        <v>589</v>
      </c>
      <c r="O48" s="232" t="s">
        <v>589</v>
      </c>
      <c r="P48" s="232" t="s">
        <v>589</v>
      </c>
      <c r="Q48" s="232" t="s">
        <v>589</v>
      </c>
      <c r="R48" s="232" t="s">
        <v>589</v>
      </c>
      <c r="S48" s="232" t="s">
        <v>589</v>
      </c>
      <c r="T48" s="232" t="s">
        <v>589</v>
      </c>
      <c r="U48" s="232" t="s">
        <v>589</v>
      </c>
      <c r="V48" s="232" t="s">
        <v>589</v>
      </c>
      <c r="W48" s="232" t="s">
        <v>589</v>
      </c>
      <c r="X48" s="232" t="s">
        <v>589</v>
      </c>
      <c r="Y48" s="232" t="s">
        <v>589</v>
      </c>
      <c r="Z48" s="232" t="s">
        <v>589</v>
      </c>
      <c r="AA48" s="232" t="s">
        <v>589</v>
      </c>
      <c r="AB48" s="232" t="s">
        <v>589</v>
      </c>
      <c r="AC48" s="232" t="s">
        <v>589</v>
      </c>
      <c r="AD48" s="232" t="s">
        <v>589</v>
      </c>
      <c r="AE48" s="232" t="s">
        <v>589</v>
      </c>
      <c r="AF48" s="232" t="s">
        <v>589</v>
      </c>
      <c r="AG48" s="232" t="s">
        <v>589</v>
      </c>
      <c r="AH48" s="232" t="s">
        <v>589</v>
      </c>
      <c r="AI48" s="232" t="s">
        <v>589</v>
      </c>
      <c r="AJ48" s="232" t="s">
        <v>589</v>
      </c>
      <c r="AK48" s="232" t="s">
        <v>589</v>
      </c>
      <c r="AL48" s="232" t="s">
        <v>589</v>
      </c>
      <c r="AM48" s="232" t="s">
        <v>589</v>
      </c>
      <c r="AN48" s="232" t="s">
        <v>589</v>
      </c>
      <c r="AO48" s="232" t="s">
        <v>589</v>
      </c>
      <c r="AP48" s="232" t="s">
        <v>589</v>
      </c>
      <c r="AQ48" s="232" t="s">
        <v>589</v>
      </c>
      <c r="AR48" s="232" t="s">
        <v>589</v>
      </c>
      <c r="AS48" s="232" t="s">
        <v>589</v>
      </c>
      <c r="AT48" s="232" t="s">
        <v>589</v>
      </c>
      <c r="AU48" s="232" t="s">
        <v>589</v>
      </c>
      <c r="AV48" s="232" t="s">
        <v>589</v>
      </c>
      <c r="AW48" s="232" t="s">
        <v>589</v>
      </c>
      <c r="AX48" s="232" t="s">
        <v>589</v>
      </c>
      <c r="AY48" s="232" t="s">
        <v>589</v>
      </c>
      <c r="AZ48" s="232" t="s">
        <v>589</v>
      </c>
      <c r="BA48" s="232" t="s">
        <v>589</v>
      </c>
      <c r="BB48" s="232" t="s">
        <v>589</v>
      </c>
      <c r="BC48" s="232" t="s">
        <v>589</v>
      </c>
      <c r="BD48" s="232" t="s">
        <v>589</v>
      </c>
      <c r="BE48" s="232" t="s">
        <v>589</v>
      </c>
      <c r="BF48" s="232" t="s">
        <v>589</v>
      </c>
      <c r="BG48" s="232" t="s">
        <v>589</v>
      </c>
      <c r="BH48" s="232" t="s">
        <v>589</v>
      </c>
      <c r="BI48" s="232" t="s">
        <v>589</v>
      </c>
      <c r="BJ48" s="232" t="s">
        <v>589</v>
      </c>
      <c r="BK48" s="232" t="s">
        <v>589</v>
      </c>
      <c r="BL48" s="232" t="s">
        <v>589</v>
      </c>
      <c r="BM48" s="232" t="s">
        <v>589</v>
      </c>
      <c r="BN48" s="232" t="s">
        <v>589</v>
      </c>
      <c r="BO48" s="232" t="s">
        <v>589</v>
      </c>
      <c r="BP48" s="232" t="s">
        <v>589</v>
      </c>
      <c r="BQ48" s="232" t="s">
        <v>589</v>
      </c>
      <c r="BR48" s="232" t="s">
        <v>589</v>
      </c>
      <c r="BS48" s="232" t="s">
        <v>589</v>
      </c>
      <c r="BT48" s="232" t="s">
        <v>589</v>
      </c>
      <c r="BU48" s="232" t="s">
        <v>589</v>
      </c>
      <c r="BV48" s="232" t="s">
        <v>589</v>
      </c>
      <c r="BW48" s="232" t="s">
        <v>589</v>
      </c>
      <c r="BX48" s="232" t="s">
        <v>589</v>
      </c>
      <c r="BY48" s="232" t="s">
        <v>589</v>
      </c>
      <c r="BZ48" s="232" t="s">
        <v>589</v>
      </c>
      <c r="CA48" s="232" t="s">
        <v>589</v>
      </c>
      <c r="CB48" s="232" t="s">
        <v>589</v>
      </c>
      <c r="CC48" s="232" t="s">
        <v>589</v>
      </c>
      <c r="CD48" s="232" t="s">
        <v>589</v>
      </c>
      <c r="CE48" s="232" t="s">
        <v>589</v>
      </c>
      <c r="CF48" s="232" t="s">
        <v>589</v>
      </c>
      <c r="CG48" s="232" t="s">
        <v>589</v>
      </c>
      <c r="CH48" s="232" t="s">
        <v>589</v>
      </c>
      <c r="CI48" s="232" t="s">
        <v>589</v>
      </c>
      <c r="CJ48" s="232" t="s">
        <v>589</v>
      </c>
      <c r="CK48" s="232" t="s">
        <v>589</v>
      </c>
      <c r="CL48" s="232" t="s">
        <v>589</v>
      </c>
    </row>
    <row r="49" spans="1:90" s="168" customFormat="1" ht="47.25">
      <c r="A49" s="165" t="s">
        <v>513</v>
      </c>
      <c r="B49" s="166" t="s">
        <v>665</v>
      </c>
      <c r="C49" s="167" t="s">
        <v>700</v>
      </c>
      <c r="D49" s="204">
        <f t="shared" ref="D49:AI49" si="12">D50+D120</f>
        <v>4078.4080000000004</v>
      </c>
      <c r="E49" s="204">
        <f t="shared" si="12"/>
        <v>4078.4080000000004</v>
      </c>
      <c r="F49" s="204">
        <f t="shared" si="12"/>
        <v>0</v>
      </c>
      <c r="G49" s="204">
        <f t="shared" si="12"/>
        <v>554.45600000000002</v>
      </c>
      <c r="H49" s="204">
        <f t="shared" si="12"/>
        <v>5.87</v>
      </c>
      <c r="I49" s="204">
        <f t="shared" si="12"/>
        <v>2</v>
      </c>
      <c r="J49" s="204">
        <f t="shared" si="12"/>
        <v>56</v>
      </c>
      <c r="K49" s="204">
        <f t="shared" si="12"/>
        <v>0.2</v>
      </c>
      <c r="L49" s="204">
        <f t="shared" si="12"/>
        <v>0</v>
      </c>
      <c r="M49" s="204">
        <f t="shared" si="12"/>
        <v>0</v>
      </c>
      <c r="N49" s="204">
        <f t="shared" si="12"/>
        <v>198.85900000000001</v>
      </c>
      <c r="O49" s="204">
        <f t="shared" si="12"/>
        <v>4.28</v>
      </c>
      <c r="P49" s="204">
        <f t="shared" si="12"/>
        <v>0</v>
      </c>
      <c r="Q49" s="204">
        <f t="shared" si="12"/>
        <v>15.07</v>
      </c>
      <c r="R49" s="204">
        <f t="shared" si="12"/>
        <v>0</v>
      </c>
      <c r="S49" s="204">
        <f t="shared" si="12"/>
        <v>11</v>
      </c>
      <c r="T49" s="204">
        <f t="shared" si="12"/>
        <v>0</v>
      </c>
      <c r="U49" s="204">
        <f t="shared" si="12"/>
        <v>869.06</v>
      </c>
      <c r="V49" s="204">
        <f t="shared" si="12"/>
        <v>3.1150000000000002</v>
      </c>
      <c r="W49" s="204">
        <f t="shared" si="12"/>
        <v>2</v>
      </c>
      <c r="X49" s="204">
        <f t="shared" si="12"/>
        <v>31.240000000000002</v>
      </c>
      <c r="Y49" s="204">
        <f t="shared" si="12"/>
        <v>0</v>
      </c>
      <c r="Z49" s="204">
        <f t="shared" si="12"/>
        <v>0</v>
      </c>
      <c r="AA49" s="204">
        <f t="shared" si="12"/>
        <v>0</v>
      </c>
      <c r="AB49" s="204">
        <f t="shared" si="12"/>
        <v>172.93799999999999</v>
      </c>
      <c r="AC49" s="204">
        <f t="shared" si="12"/>
        <v>2.81</v>
      </c>
      <c r="AD49" s="204">
        <f t="shared" si="12"/>
        <v>0</v>
      </c>
      <c r="AE49" s="204">
        <f t="shared" si="12"/>
        <v>45.13</v>
      </c>
      <c r="AF49" s="204">
        <f t="shared" si="12"/>
        <v>0</v>
      </c>
      <c r="AG49" s="204">
        <f t="shared" si="12"/>
        <v>0</v>
      </c>
      <c r="AH49" s="204">
        <f t="shared" si="12"/>
        <v>0</v>
      </c>
      <c r="AI49" s="204">
        <f t="shared" si="12"/>
        <v>756.59</v>
      </c>
      <c r="AJ49" s="204">
        <f t="shared" ref="AJ49:BO49" si="13">AJ50+AJ120</f>
        <v>6.23</v>
      </c>
      <c r="AK49" s="204">
        <f t="shared" si="13"/>
        <v>1.5</v>
      </c>
      <c r="AL49" s="204">
        <f t="shared" si="13"/>
        <v>19.5</v>
      </c>
      <c r="AM49" s="204">
        <f t="shared" si="13"/>
        <v>0</v>
      </c>
      <c r="AN49" s="204">
        <f t="shared" si="13"/>
        <v>0</v>
      </c>
      <c r="AO49" s="204">
        <f t="shared" si="13"/>
        <v>22.881</v>
      </c>
      <c r="AP49" s="204">
        <f t="shared" si="13"/>
        <v>250.76600000000002</v>
      </c>
      <c r="AQ49" s="204">
        <f t="shared" si="13"/>
        <v>1.03</v>
      </c>
      <c r="AR49" s="204">
        <f t="shared" si="13"/>
        <v>0</v>
      </c>
      <c r="AS49" s="204">
        <f t="shared" si="13"/>
        <v>81.61</v>
      </c>
      <c r="AT49" s="204">
        <f t="shared" si="13"/>
        <v>0</v>
      </c>
      <c r="AU49" s="204">
        <f t="shared" si="13"/>
        <v>0</v>
      </c>
      <c r="AV49" s="204">
        <f t="shared" si="13"/>
        <v>0</v>
      </c>
      <c r="AW49" s="204">
        <f t="shared" si="13"/>
        <v>692.29700000000003</v>
      </c>
      <c r="AX49" s="204">
        <f t="shared" si="13"/>
        <v>22.59</v>
      </c>
      <c r="AY49" s="204">
        <f t="shared" si="13"/>
        <v>2.5</v>
      </c>
      <c r="AZ49" s="204">
        <f t="shared" si="13"/>
        <v>188.05</v>
      </c>
      <c r="BA49" s="204">
        <f t="shared" si="13"/>
        <v>0</v>
      </c>
      <c r="BB49" s="204">
        <f t="shared" si="13"/>
        <v>0</v>
      </c>
      <c r="BC49" s="204">
        <f t="shared" si="13"/>
        <v>0</v>
      </c>
      <c r="BD49" s="204">
        <f t="shared" si="13"/>
        <v>604.70399999999995</v>
      </c>
      <c r="BE49" s="204">
        <f t="shared" si="13"/>
        <v>10.43</v>
      </c>
      <c r="BF49" s="204">
        <f t="shared" si="13"/>
        <v>0.5</v>
      </c>
      <c r="BG49" s="204">
        <f t="shared" si="13"/>
        <v>156.04</v>
      </c>
      <c r="BH49" s="204">
        <f t="shared" si="13"/>
        <v>0</v>
      </c>
      <c r="BI49" s="204">
        <f t="shared" si="13"/>
        <v>0</v>
      </c>
      <c r="BJ49" s="204">
        <f t="shared" si="13"/>
        <v>0</v>
      </c>
      <c r="BK49" s="204">
        <f t="shared" si="13"/>
        <v>0</v>
      </c>
      <c r="BL49" s="204">
        <f t="shared" si="13"/>
        <v>0</v>
      </c>
      <c r="BM49" s="204">
        <f t="shared" si="13"/>
        <v>0</v>
      </c>
      <c r="BN49" s="204">
        <f t="shared" si="13"/>
        <v>0</v>
      </c>
      <c r="BO49" s="204">
        <f t="shared" si="13"/>
        <v>0</v>
      </c>
      <c r="BP49" s="204">
        <f t="shared" ref="BP49:CK49" si="14">BP50+BP120</f>
        <v>0</v>
      </c>
      <c r="BQ49" s="204">
        <f t="shared" si="14"/>
        <v>0</v>
      </c>
      <c r="BR49" s="204">
        <f t="shared" si="14"/>
        <v>0</v>
      </c>
      <c r="BS49" s="204">
        <f t="shared" si="14"/>
        <v>0</v>
      </c>
      <c r="BT49" s="204">
        <f t="shared" si="14"/>
        <v>0</v>
      </c>
      <c r="BU49" s="204">
        <f t="shared" si="14"/>
        <v>0</v>
      </c>
      <c r="BV49" s="204">
        <f t="shared" si="14"/>
        <v>0</v>
      </c>
      <c r="BW49" s="204">
        <f t="shared" si="14"/>
        <v>0</v>
      </c>
      <c r="BX49" s="204">
        <f t="shared" si="14"/>
        <v>0</v>
      </c>
      <c r="BY49" s="204">
        <f t="shared" si="14"/>
        <v>2872.4030000000002</v>
      </c>
      <c r="BZ49" s="204">
        <f t="shared" si="14"/>
        <v>37.805</v>
      </c>
      <c r="CA49" s="204">
        <f t="shared" si="14"/>
        <v>8</v>
      </c>
      <c r="CB49" s="204">
        <f t="shared" si="14"/>
        <v>294.78999999999996</v>
      </c>
      <c r="CC49" s="204">
        <f t="shared" si="14"/>
        <v>0.2</v>
      </c>
      <c r="CD49" s="204">
        <f t="shared" si="14"/>
        <v>0</v>
      </c>
      <c r="CE49" s="204">
        <f t="shared" si="14"/>
        <v>22.881</v>
      </c>
      <c r="CF49" s="204">
        <f t="shared" si="14"/>
        <v>1227.2669999999998</v>
      </c>
      <c r="CG49" s="204">
        <f t="shared" si="14"/>
        <v>18.55</v>
      </c>
      <c r="CH49" s="204">
        <f t="shared" si="14"/>
        <v>0.5</v>
      </c>
      <c r="CI49" s="204">
        <f t="shared" si="14"/>
        <v>297.84999999999997</v>
      </c>
      <c r="CJ49" s="204">
        <f t="shared" si="14"/>
        <v>0</v>
      </c>
      <c r="CK49" s="204">
        <f t="shared" si="14"/>
        <v>11</v>
      </c>
      <c r="CL49" s="204" t="s">
        <v>589</v>
      </c>
    </row>
    <row r="50" spans="1:90" s="214" customFormat="1" ht="82.15" customHeight="1">
      <c r="A50" s="165" t="s">
        <v>518</v>
      </c>
      <c r="B50" s="166" t="s">
        <v>666</v>
      </c>
      <c r="C50" s="167" t="s">
        <v>700</v>
      </c>
      <c r="D50" s="204">
        <f t="shared" ref="D50:AI50" si="15">D51+D52</f>
        <v>1830.8880000000001</v>
      </c>
      <c r="E50" s="204">
        <f t="shared" si="15"/>
        <v>1830.8880000000001</v>
      </c>
      <c r="F50" s="204">
        <f t="shared" si="15"/>
        <v>0</v>
      </c>
      <c r="G50" s="204">
        <f t="shared" si="15"/>
        <v>293.89999999999998</v>
      </c>
      <c r="H50" s="204">
        <f t="shared" si="15"/>
        <v>4.97</v>
      </c>
      <c r="I50" s="204">
        <f t="shared" si="15"/>
        <v>2</v>
      </c>
      <c r="J50" s="204">
        <f t="shared" si="15"/>
        <v>0</v>
      </c>
      <c r="K50" s="204">
        <f t="shared" si="15"/>
        <v>0.2</v>
      </c>
      <c r="L50" s="204">
        <f t="shared" si="15"/>
        <v>0</v>
      </c>
      <c r="M50" s="204">
        <f t="shared" si="15"/>
        <v>0</v>
      </c>
      <c r="N50" s="204">
        <f t="shared" si="15"/>
        <v>151.13200000000001</v>
      </c>
      <c r="O50" s="204">
        <f t="shared" si="15"/>
        <v>1.26</v>
      </c>
      <c r="P50" s="204">
        <f t="shared" si="15"/>
        <v>0</v>
      </c>
      <c r="Q50" s="204">
        <f t="shared" si="15"/>
        <v>0</v>
      </c>
      <c r="R50" s="204">
        <f t="shared" si="15"/>
        <v>0</v>
      </c>
      <c r="S50" s="204">
        <f t="shared" si="15"/>
        <v>11</v>
      </c>
      <c r="T50" s="204">
        <f t="shared" si="15"/>
        <v>0</v>
      </c>
      <c r="U50" s="204">
        <f t="shared" si="15"/>
        <v>421.26</v>
      </c>
      <c r="V50" s="204">
        <f t="shared" si="15"/>
        <v>1.115</v>
      </c>
      <c r="W50" s="204">
        <f t="shared" si="15"/>
        <v>2</v>
      </c>
      <c r="X50" s="204">
        <f t="shared" si="15"/>
        <v>0</v>
      </c>
      <c r="Y50" s="204">
        <f t="shared" si="15"/>
        <v>0</v>
      </c>
      <c r="Z50" s="204">
        <f t="shared" si="15"/>
        <v>0</v>
      </c>
      <c r="AA50" s="204">
        <f t="shared" si="15"/>
        <v>0</v>
      </c>
      <c r="AB50" s="204">
        <f t="shared" si="15"/>
        <v>0</v>
      </c>
      <c r="AC50" s="204">
        <f t="shared" si="15"/>
        <v>0</v>
      </c>
      <c r="AD50" s="204">
        <f t="shared" si="15"/>
        <v>0</v>
      </c>
      <c r="AE50" s="204">
        <f t="shared" si="15"/>
        <v>0</v>
      </c>
      <c r="AF50" s="204">
        <f t="shared" si="15"/>
        <v>0</v>
      </c>
      <c r="AG50" s="204">
        <f t="shared" si="15"/>
        <v>0</v>
      </c>
      <c r="AH50" s="204">
        <f t="shared" si="15"/>
        <v>0</v>
      </c>
      <c r="AI50" s="204">
        <f t="shared" si="15"/>
        <v>309.75</v>
      </c>
      <c r="AJ50" s="204">
        <f t="shared" ref="AJ50:BO50" si="16">AJ51+AJ52</f>
        <v>1.02</v>
      </c>
      <c r="AK50" s="204">
        <f t="shared" si="16"/>
        <v>1.5</v>
      </c>
      <c r="AL50" s="204">
        <f t="shared" si="16"/>
        <v>0</v>
      </c>
      <c r="AM50" s="204">
        <f t="shared" si="16"/>
        <v>0</v>
      </c>
      <c r="AN50" s="204">
        <f t="shared" si="16"/>
        <v>0</v>
      </c>
      <c r="AO50" s="204">
        <f t="shared" si="16"/>
        <v>0</v>
      </c>
      <c r="AP50" s="204">
        <f t="shared" si="16"/>
        <v>0</v>
      </c>
      <c r="AQ50" s="204">
        <f t="shared" si="16"/>
        <v>0</v>
      </c>
      <c r="AR50" s="204">
        <f t="shared" si="16"/>
        <v>0</v>
      </c>
      <c r="AS50" s="204">
        <f t="shared" si="16"/>
        <v>0</v>
      </c>
      <c r="AT50" s="204">
        <f t="shared" si="16"/>
        <v>0</v>
      </c>
      <c r="AU50" s="204">
        <f t="shared" si="16"/>
        <v>0</v>
      </c>
      <c r="AV50" s="204">
        <f t="shared" si="16"/>
        <v>0</v>
      </c>
      <c r="AW50" s="204">
        <f t="shared" si="16"/>
        <v>360.55</v>
      </c>
      <c r="AX50" s="204">
        <f t="shared" si="16"/>
        <v>6.94</v>
      </c>
      <c r="AY50" s="204">
        <f t="shared" si="16"/>
        <v>2.5</v>
      </c>
      <c r="AZ50" s="204">
        <f t="shared" si="16"/>
        <v>1.4</v>
      </c>
      <c r="BA50" s="204">
        <f t="shared" si="16"/>
        <v>0</v>
      </c>
      <c r="BB50" s="204">
        <f t="shared" si="16"/>
        <v>0</v>
      </c>
      <c r="BC50" s="204">
        <f t="shared" si="16"/>
        <v>0</v>
      </c>
      <c r="BD50" s="204">
        <f t="shared" si="16"/>
        <v>99.4</v>
      </c>
      <c r="BE50" s="204">
        <f t="shared" si="16"/>
        <v>0</v>
      </c>
      <c r="BF50" s="204">
        <f t="shared" si="16"/>
        <v>0.5</v>
      </c>
      <c r="BG50" s="204">
        <f t="shared" si="16"/>
        <v>0</v>
      </c>
      <c r="BH50" s="204">
        <f t="shared" si="16"/>
        <v>0</v>
      </c>
      <c r="BI50" s="204">
        <f t="shared" si="16"/>
        <v>0</v>
      </c>
      <c r="BJ50" s="204">
        <f t="shared" si="16"/>
        <v>0</v>
      </c>
      <c r="BK50" s="204">
        <f t="shared" si="16"/>
        <v>0</v>
      </c>
      <c r="BL50" s="204">
        <f t="shared" si="16"/>
        <v>0</v>
      </c>
      <c r="BM50" s="204">
        <f t="shared" si="16"/>
        <v>0</v>
      </c>
      <c r="BN50" s="204">
        <f t="shared" si="16"/>
        <v>0</v>
      </c>
      <c r="BO50" s="204">
        <f t="shared" si="16"/>
        <v>0</v>
      </c>
      <c r="BP50" s="204">
        <f t="shared" ref="BP50:CK50" si="17">BP51+BP52</f>
        <v>0</v>
      </c>
      <c r="BQ50" s="204">
        <f t="shared" si="17"/>
        <v>0</v>
      </c>
      <c r="BR50" s="204">
        <f t="shared" si="17"/>
        <v>0</v>
      </c>
      <c r="BS50" s="204">
        <f t="shared" si="17"/>
        <v>0</v>
      </c>
      <c r="BT50" s="204">
        <f t="shared" si="17"/>
        <v>0</v>
      </c>
      <c r="BU50" s="204">
        <f t="shared" si="17"/>
        <v>0</v>
      </c>
      <c r="BV50" s="204">
        <f t="shared" si="17"/>
        <v>0</v>
      </c>
      <c r="BW50" s="204">
        <f t="shared" si="17"/>
        <v>0</v>
      </c>
      <c r="BX50" s="204">
        <f t="shared" si="17"/>
        <v>0</v>
      </c>
      <c r="BY50" s="204">
        <f t="shared" si="17"/>
        <v>1385.46</v>
      </c>
      <c r="BZ50" s="204">
        <f t="shared" si="17"/>
        <v>14.045</v>
      </c>
      <c r="CA50" s="204">
        <f t="shared" si="17"/>
        <v>8</v>
      </c>
      <c r="CB50" s="204">
        <f t="shared" si="17"/>
        <v>1.4</v>
      </c>
      <c r="CC50" s="204">
        <f t="shared" si="17"/>
        <v>0.2</v>
      </c>
      <c r="CD50" s="204">
        <f t="shared" si="17"/>
        <v>0</v>
      </c>
      <c r="CE50" s="204">
        <f t="shared" si="17"/>
        <v>0</v>
      </c>
      <c r="CF50" s="204">
        <f t="shared" si="17"/>
        <v>250.53199999999998</v>
      </c>
      <c r="CG50" s="204">
        <f t="shared" si="17"/>
        <v>1.26</v>
      </c>
      <c r="CH50" s="204">
        <f t="shared" si="17"/>
        <v>0.5</v>
      </c>
      <c r="CI50" s="204">
        <f t="shared" si="17"/>
        <v>0</v>
      </c>
      <c r="CJ50" s="204">
        <f t="shared" si="17"/>
        <v>0</v>
      </c>
      <c r="CK50" s="204">
        <f t="shared" si="17"/>
        <v>11</v>
      </c>
      <c r="CL50" s="204" t="s">
        <v>589</v>
      </c>
    </row>
    <row r="51" spans="1:90" s="214" customFormat="1" ht="47.25">
      <c r="A51" s="165" t="s">
        <v>560</v>
      </c>
      <c r="B51" s="166" t="s">
        <v>667</v>
      </c>
      <c r="C51" s="167" t="s">
        <v>700</v>
      </c>
      <c r="D51" s="204">
        <v>0</v>
      </c>
      <c r="E51" s="204">
        <v>0</v>
      </c>
      <c r="F51" s="204">
        <v>0</v>
      </c>
      <c r="G51" s="204">
        <v>0</v>
      </c>
      <c r="H51" s="204">
        <v>0</v>
      </c>
      <c r="I51" s="204">
        <v>0</v>
      </c>
      <c r="J51" s="204">
        <v>0</v>
      </c>
      <c r="K51" s="204">
        <v>0</v>
      </c>
      <c r="L51" s="204">
        <v>0</v>
      </c>
      <c r="M51" s="204">
        <v>0</v>
      </c>
      <c r="N51" s="204">
        <v>0</v>
      </c>
      <c r="O51" s="204">
        <v>0</v>
      </c>
      <c r="P51" s="204">
        <v>0</v>
      </c>
      <c r="Q51" s="204">
        <v>0</v>
      </c>
      <c r="R51" s="204">
        <v>0</v>
      </c>
      <c r="S51" s="204">
        <v>0</v>
      </c>
      <c r="T51" s="204">
        <v>0</v>
      </c>
      <c r="U51" s="204">
        <v>0</v>
      </c>
      <c r="V51" s="204">
        <v>0</v>
      </c>
      <c r="W51" s="204">
        <v>0</v>
      </c>
      <c r="X51" s="204">
        <v>0</v>
      </c>
      <c r="Y51" s="204">
        <v>0</v>
      </c>
      <c r="Z51" s="204">
        <v>0</v>
      </c>
      <c r="AA51" s="204">
        <v>0</v>
      </c>
      <c r="AB51" s="204">
        <v>0</v>
      </c>
      <c r="AC51" s="204">
        <v>0</v>
      </c>
      <c r="AD51" s="204">
        <v>0</v>
      </c>
      <c r="AE51" s="204">
        <v>0</v>
      </c>
      <c r="AF51" s="204">
        <v>0</v>
      </c>
      <c r="AG51" s="204">
        <v>0</v>
      </c>
      <c r="AH51" s="204">
        <v>0</v>
      </c>
      <c r="AI51" s="204">
        <v>0</v>
      </c>
      <c r="AJ51" s="204">
        <v>0</v>
      </c>
      <c r="AK51" s="204">
        <v>0</v>
      </c>
      <c r="AL51" s="204">
        <v>0</v>
      </c>
      <c r="AM51" s="204">
        <v>0</v>
      </c>
      <c r="AN51" s="204">
        <v>0</v>
      </c>
      <c r="AO51" s="204">
        <v>0</v>
      </c>
      <c r="AP51" s="204">
        <v>0</v>
      </c>
      <c r="AQ51" s="204">
        <v>0</v>
      </c>
      <c r="AR51" s="204">
        <v>0</v>
      </c>
      <c r="AS51" s="204">
        <v>0</v>
      </c>
      <c r="AT51" s="204">
        <v>0</v>
      </c>
      <c r="AU51" s="204">
        <v>0</v>
      </c>
      <c r="AV51" s="204">
        <v>0</v>
      </c>
      <c r="AW51" s="204">
        <v>0</v>
      </c>
      <c r="AX51" s="204">
        <v>0</v>
      </c>
      <c r="AY51" s="204">
        <v>0</v>
      </c>
      <c r="AZ51" s="204">
        <v>0</v>
      </c>
      <c r="BA51" s="204">
        <v>0</v>
      </c>
      <c r="BB51" s="204">
        <v>0</v>
      </c>
      <c r="BC51" s="204">
        <v>0</v>
      </c>
      <c r="BD51" s="204">
        <v>0</v>
      </c>
      <c r="BE51" s="204">
        <v>0</v>
      </c>
      <c r="BF51" s="204">
        <v>0</v>
      </c>
      <c r="BG51" s="204">
        <v>0</v>
      </c>
      <c r="BH51" s="204">
        <v>0</v>
      </c>
      <c r="BI51" s="204">
        <v>0</v>
      </c>
      <c r="BJ51" s="204">
        <v>0</v>
      </c>
      <c r="BK51" s="204">
        <v>0</v>
      </c>
      <c r="BL51" s="204">
        <v>0</v>
      </c>
      <c r="BM51" s="204">
        <v>0</v>
      </c>
      <c r="BN51" s="204">
        <v>0</v>
      </c>
      <c r="BO51" s="204">
        <v>0</v>
      </c>
      <c r="BP51" s="204">
        <v>0</v>
      </c>
      <c r="BQ51" s="204">
        <v>0</v>
      </c>
      <c r="BR51" s="204">
        <v>0</v>
      </c>
      <c r="BS51" s="204">
        <v>0</v>
      </c>
      <c r="BT51" s="204">
        <v>0</v>
      </c>
      <c r="BU51" s="204">
        <v>0</v>
      </c>
      <c r="BV51" s="204">
        <v>0</v>
      </c>
      <c r="BW51" s="204">
        <v>0</v>
      </c>
      <c r="BX51" s="204">
        <v>0</v>
      </c>
      <c r="BY51" s="204">
        <v>0</v>
      </c>
      <c r="BZ51" s="204">
        <v>0</v>
      </c>
      <c r="CA51" s="204">
        <v>0</v>
      </c>
      <c r="CB51" s="204">
        <v>0</v>
      </c>
      <c r="CC51" s="204">
        <v>0</v>
      </c>
      <c r="CD51" s="204">
        <v>0</v>
      </c>
      <c r="CE51" s="204">
        <v>0</v>
      </c>
      <c r="CF51" s="204">
        <v>0</v>
      </c>
      <c r="CG51" s="204">
        <v>0</v>
      </c>
      <c r="CH51" s="204">
        <v>0</v>
      </c>
      <c r="CI51" s="204">
        <v>0</v>
      </c>
      <c r="CJ51" s="204">
        <v>0</v>
      </c>
      <c r="CK51" s="204">
        <v>0</v>
      </c>
      <c r="CL51" s="204">
        <v>0</v>
      </c>
    </row>
    <row r="52" spans="1:90" ht="78.75">
      <c r="A52" s="165" t="s">
        <v>561</v>
      </c>
      <c r="B52" s="166" t="s">
        <v>668</v>
      </c>
      <c r="C52" s="167" t="s">
        <v>700</v>
      </c>
      <c r="D52" s="204">
        <f>SUM(D53:D119)</f>
        <v>1830.8880000000001</v>
      </c>
      <c r="E52" s="283">
        <f t="shared" ref="E52:BP52" si="18">SUM(E53:E119)</f>
        <v>1830.8880000000001</v>
      </c>
      <c r="F52" s="283">
        <f t="shared" si="18"/>
        <v>0</v>
      </c>
      <c r="G52" s="283">
        <f t="shared" si="18"/>
        <v>293.89999999999998</v>
      </c>
      <c r="H52" s="283">
        <f t="shared" si="18"/>
        <v>4.97</v>
      </c>
      <c r="I52" s="283">
        <f t="shared" si="18"/>
        <v>2</v>
      </c>
      <c r="J52" s="283">
        <f t="shared" si="18"/>
        <v>0</v>
      </c>
      <c r="K52" s="283">
        <f t="shared" si="18"/>
        <v>0.2</v>
      </c>
      <c r="L52" s="283">
        <f t="shared" si="18"/>
        <v>0</v>
      </c>
      <c r="M52" s="283">
        <f t="shared" si="18"/>
        <v>0</v>
      </c>
      <c r="N52" s="283">
        <f t="shared" si="18"/>
        <v>151.13200000000001</v>
      </c>
      <c r="O52" s="283">
        <f t="shared" si="18"/>
        <v>1.26</v>
      </c>
      <c r="P52" s="283">
        <f t="shared" si="18"/>
        <v>0</v>
      </c>
      <c r="Q52" s="283">
        <f t="shared" si="18"/>
        <v>0</v>
      </c>
      <c r="R52" s="283">
        <f t="shared" si="18"/>
        <v>0</v>
      </c>
      <c r="S52" s="283">
        <f t="shared" si="18"/>
        <v>11</v>
      </c>
      <c r="T52" s="283">
        <f t="shared" si="18"/>
        <v>0</v>
      </c>
      <c r="U52" s="283">
        <f t="shared" si="18"/>
        <v>421.26</v>
      </c>
      <c r="V52" s="283">
        <f t="shared" si="18"/>
        <v>1.115</v>
      </c>
      <c r="W52" s="283">
        <f t="shared" si="18"/>
        <v>2</v>
      </c>
      <c r="X52" s="283">
        <f t="shared" si="18"/>
        <v>0</v>
      </c>
      <c r="Y52" s="283">
        <f t="shared" si="18"/>
        <v>0</v>
      </c>
      <c r="Z52" s="283">
        <f t="shared" si="18"/>
        <v>0</v>
      </c>
      <c r="AA52" s="283">
        <f t="shared" si="18"/>
        <v>0</v>
      </c>
      <c r="AB52" s="283">
        <f t="shared" si="18"/>
        <v>0</v>
      </c>
      <c r="AC52" s="283">
        <f t="shared" si="18"/>
        <v>0</v>
      </c>
      <c r="AD52" s="283">
        <f t="shared" si="18"/>
        <v>0</v>
      </c>
      <c r="AE52" s="283">
        <f t="shared" si="18"/>
        <v>0</v>
      </c>
      <c r="AF52" s="283">
        <f t="shared" si="18"/>
        <v>0</v>
      </c>
      <c r="AG52" s="283">
        <f t="shared" si="18"/>
        <v>0</v>
      </c>
      <c r="AH52" s="283">
        <f t="shared" si="18"/>
        <v>0</v>
      </c>
      <c r="AI52" s="283">
        <f t="shared" si="18"/>
        <v>309.75</v>
      </c>
      <c r="AJ52" s="283">
        <f t="shared" si="18"/>
        <v>1.02</v>
      </c>
      <c r="AK52" s="283">
        <f t="shared" si="18"/>
        <v>1.5</v>
      </c>
      <c r="AL52" s="283">
        <f t="shared" si="18"/>
        <v>0</v>
      </c>
      <c r="AM52" s="283">
        <f t="shared" si="18"/>
        <v>0</v>
      </c>
      <c r="AN52" s="283">
        <f t="shared" si="18"/>
        <v>0</v>
      </c>
      <c r="AO52" s="283">
        <f t="shared" si="18"/>
        <v>0</v>
      </c>
      <c r="AP52" s="283">
        <f t="shared" si="18"/>
        <v>0</v>
      </c>
      <c r="AQ52" s="283">
        <f t="shared" si="18"/>
        <v>0</v>
      </c>
      <c r="AR52" s="283">
        <f t="shared" si="18"/>
        <v>0</v>
      </c>
      <c r="AS52" s="283">
        <f t="shared" si="18"/>
        <v>0</v>
      </c>
      <c r="AT52" s="283">
        <f t="shared" si="18"/>
        <v>0</v>
      </c>
      <c r="AU52" s="283">
        <f t="shared" si="18"/>
        <v>0</v>
      </c>
      <c r="AV52" s="283">
        <f t="shared" si="18"/>
        <v>0</v>
      </c>
      <c r="AW52" s="283">
        <f t="shared" si="18"/>
        <v>360.55</v>
      </c>
      <c r="AX52" s="283">
        <f t="shared" si="18"/>
        <v>6.94</v>
      </c>
      <c r="AY52" s="283">
        <f t="shared" si="18"/>
        <v>2.5</v>
      </c>
      <c r="AZ52" s="283">
        <f t="shared" si="18"/>
        <v>1.4</v>
      </c>
      <c r="BA52" s="283">
        <f t="shared" si="18"/>
        <v>0</v>
      </c>
      <c r="BB52" s="283">
        <f t="shared" si="18"/>
        <v>0</v>
      </c>
      <c r="BC52" s="283">
        <f t="shared" si="18"/>
        <v>0</v>
      </c>
      <c r="BD52" s="283">
        <f t="shared" si="18"/>
        <v>99.4</v>
      </c>
      <c r="BE52" s="283">
        <f t="shared" si="18"/>
        <v>0</v>
      </c>
      <c r="BF52" s="283">
        <f t="shared" si="18"/>
        <v>0.5</v>
      </c>
      <c r="BG52" s="283">
        <f t="shared" si="18"/>
        <v>0</v>
      </c>
      <c r="BH52" s="283">
        <f t="shared" si="18"/>
        <v>0</v>
      </c>
      <c r="BI52" s="283">
        <f t="shared" si="18"/>
        <v>0</v>
      </c>
      <c r="BJ52" s="283">
        <f t="shared" si="18"/>
        <v>0</v>
      </c>
      <c r="BK52" s="283">
        <f t="shared" si="18"/>
        <v>0</v>
      </c>
      <c r="BL52" s="283">
        <f t="shared" si="18"/>
        <v>0</v>
      </c>
      <c r="BM52" s="283">
        <f t="shared" si="18"/>
        <v>0</v>
      </c>
      <c r="BN52" s="283">
        <f t="shared" si="18"/>
        <v>0</v>
      </c>
      <c r="BO52" s="283">
        <f t="shared" si="18"/>
        <v>0</v>
      </c>
      <c r="BP52" s="283">
        <f t="shared" si="18"/>
        <v>0</v>
      </c>
      <c r="BQ52" s="283">
        <f t="shared" ref="BQ52:CK52" si="19">SUM(BQ53:BQ119)</f>
        <v>0</v>
      </c>
      <c r="BR52" s="283">
        <f t="shared" si="19"/>
        <v>0</v>
      </c>
      <c r="BS52" s="283">
        <f t="shared" si="19"/>
        <v>0</v>
      </c>
      <c r="BT52" s="283">
        <f t="shared" si="19"/>
        <v>0</v>
      </c>
      <c r="BU52" s="283">
        <f t="shared" si="19"/>
        <v>0</v>
      </c>
      <c r="BV52" s="283">
        <f t="shared" si="19"/>
        <v>0</v>
      </c>
      <c r="BW52" s="283">
        <f t="shared" si="19"/>
        <v>0</v>
      </c>
      <c r="BX52" s="283">
        <f t="shared" si="19"/>
        <v>0</v>
      </c>
      <c r="BY52" s="283">
        <f t="shared" si="19"/>
        <v>1385.46</v>
      </c>
      <c r="BZ52" s="283">
        <f t="shared" si="19"/>
        <v>14.045</v>
      </c>
      <c r="CA52" s="283">
        <f t="shared" si="19"/>
        <v>8</v>
      </c>
      <c r="CB52" s="283">
        <f t="shared" si="19"/>
        <v>1.4</v>
      </c>
      <c r="CC52" s="283">
        <f t="shared" si="19"/>
        <v>0.2</v>
      </c>
      <c r="CD52" s="283">
        <f t="shared" si="19"/>
        <v>0</v>
      </c>
      <c r="CE52" s="283">
        <f t="shared" si="19"/>
        <v>0</v>
      </c>
      <c r="CF52" s="283">
        <f t="shared" si="19"/>
        <v>250.53199999999998</v>
      </c>
      <c r="CG52" s="283">
        <f t="shared" si="19"/>
        <v>1.26</v>
      </c>
      <c r="CH52" s="283">
        <f t="shared" si="19"/>
        <v>0.5</v>
      </c>
      <c r="CI52" s="283">
        <f t="shared" si="19"/>
        <v>0</v>
      </c>
      <c r="CJ52" s="283">
        <f t="shared" si="19"/>
        <v>0</v>
      </c>
      <c r="CK52" s="283">
        <f t="shared" si="19"/>
        <v>11</v>
      </c>
      <c r="CL52" s="204" t="s">
        <v>589</v>
      </c>
    </row>
    <row r="53" spans="1:90" s="234" customFormat="1" ht="63">
      <c r="A53" s="229" t="s">
        <v>561</v>
      </c>
      <c r="B53" s="227" t="s">
        <v>987</v>
      </c>
      <c r="C53" s="225" t="s">
        <v>986</v>
      </c>
      <c r="D53" s="293">
        <v>41.131999999999998</v>
      </c>
      <c r="E53" s="293">
        <v>41.131999999999998</v>
      </c>
      <c r="F53" s="293">
        <v>0</v>
      </c>
      <c r="G53" s="293">
        <v>0</v>
      </c>
      <c r="H53" s="293">
        <v>0</v>
      </c>
      <c r="I53" s="293">
        <v>0</v>
      </c>
      <c r="J53" s="293">
        <v>0</v>
      </c>
      <c r="K53" s="293">
        <v>0</v>
      </c>
      <c r="L53" s="293">
        <v>0</v>
      </c>
      <c r="M53" s="225">
        <v>0</v>
      </c>
      <c r="N53" s="293">
        <v>41.131999999999998</v>
      </c>
      <c r="O53" s="293">
        <v>1.26</v>
      </c>
      <c r="P53" s="225">
        <v>0</v>
      </c>
      <c r="Q53" s="225">
        <v>0</v>
      </c>
      <c r="R53" s="225">
        <v>0</v>
      </c>
      <c r="S53" s="225">
        <v>0</v>
      </c>
      <c r="T53" s="293">
        <v>0</v>
      </c>
      <c r="U53" s="293">
        <v>0</v>
      </c>
      <c r="V53" s="293">
        <v>0</v>
      </c>
      <c r="W53" s="293">
        <v>0</v>
      </c>
      <c r="X53" s="293">
        <v>0</v>
      </c>
      <c r="Y53" s="293">
        <v>0</v>
      </c>
      <c r="Z53" s="293">
        <v>0</v>
      </c>
      <c r="AA53" s="225">
        <v>0</v>
      </c>
      <c r="AB53" s="225">
        <v>0</v>
      </c>
      <c r="AC53" s="225">
        <v>0</v>
      </c>
      <c r="AD53" s="225">
        <v>0</v>
      </c>
      <c r="AE53" s="225">
        <v>0</v>
      </c>
      <c r="AF53" s="225">
        <v>0</v>
      </c>
      <c r="AG53" s="225">
        <v>0</v>
      </c>
      <c r="AH53" s="293">
        <v>0</v>
      </c>
      <c r="AI53" s="293">
        <v>0</v>
      </c>
      <c r="AJ53" s="293">
        <v>0</v>
      </c>
      <c r="AK53" s="293">
        <v>0</v>
      </c>
      <c r="AL53" s="293">
        <v>0</v>
      </c>
      <c r="AM53" s="293">
        <v>0</v>
      </c>
      <c r="AN53" s="293">
        <v>0</v>
      </c>
      <c r="AO53" s="225">
        <v>0</v>
      </c>
      <c r="AP53" s="225">
        <v>0</v>
      </c>
      <c r="AQ53" s="225">
        <v>0</v>
      </c>
      <c r="AR53" s="225">
        <v>0</v>
      </c>
      <c r="AS53" s="225">
        <v>0</v>
      </c>
      <c r="AT53" s="225">
        <v>0</v>
      </c>
      <c r="AU53" s="225">
        <v>0</v>
      </c>
      <c r="AV53" s="293">
        <v>0</v>
      </c>
      <c r="AW53" s="293">
        <v>0</v>
      </c>
      <c r="AX53" s="293">
        <v>0</v>
      </c>
      <c r="AY53" s="293">
        <v>0</v>
      </c>
      <c r="AZ53" s="293">
        <v>0</v>
      </c>
      <c r="BA53" s="293">
        <v>0</v>
      </c>
      <c r="BB53" s="293">
        <v>0</v>
      </c>
      <c r="BC53" s="225">
        <v>0</v>
      </c>
      <c r="BD53" s="225">
        <v>0</v>
      </c>
      <c r="BE53" s="225">
        <v>0</v>
      </c>
      <c r="BF53" s="225">
        <v>0</v>
      </c>
      <c r="BG53" s="225">
        <v>0</v>
      </c>
      <c r="BH53" s="225">
        <v>0</v>
      </c>
      <c r="BI53" s="225">
        <v>0</v>
      </c>
      <c r="BJ53" s="225">
        <v>0</v>
      </c>
      <c r="BK53" s="225">
        <v>0</v>
      </c>
      <c r="BL53" s="225">
        <v>0</v>
      </c>
      <c r="BM53" s="225">
        <v>0</v>
      </c>
      <c r="BN53" s="225">
        <v>0</v>
      </c>
      <c r="BO53" s="225">
        <v>0</v>
      </c>
      <c r="BP53" s="225">
        <v>0</v>
      </c>
      <c r="BQ53" s="225">
        <v>0</v>
      </c>
      <c r="BR53" s="225">
        <v>0</v>
      </c>
      <c r="BS53" s="225">
        <v>0</v>
      </c>
      <c r="BT53" s="225">
        <v>0</v>
      </c>
      <c r="BU53" s="225">
        <v>0</v>
      </c>
      <c r="BV53" s="225">
        <v>0</v>
      </c>
      <c r="BW53" s="225">
        <v>0</v>
      </c>
      <c r="BX53" s="225">
        <f>F53+T53+AH53+AV53+BJ53</f>
        <v>0</v>
      </c>
      <c r="BY53" s="225">
        <f t="shared" ref="BY53:CK53" si="20">G53+U53+AI53+AW53+BK53</f>
        <v>0</v>
      </c>
      <c r="BZ53" s="225">
        <f t="shared" si="20"/>
        <v>0</v>
      </c>
      <c r="CA53" s="225">
        <f t="shared" si="20"/>
        <v>0</v>
      </c>
      <c r="CB53" s="225">
        <f t="shared" si="20"/>
        <v>0</v>
      </c>
      <c r="CC53" s="225">
        <f t="shared" si="20"/>
        <v>0</v>
      </c>
      <c r="CD53" s="225">
        <f t="shared" si="20"/>
        <v>0</v>
      </c>
      <c r="CE53" s="225">
        <f t="shared" si="20"/>
        <v>0</v>
      </c>
      <c r="CF53" s="225">
        <f t="shared" si="20"/>
        <v>41.131999999999998</v>
      </c>
      <c r="CG53" s="225">
        <f t="shared" si="20"/>
        <v>1.26</v>
      </c>
      <c r="CH53" s="225">
        <f t="shared" si="20"/>
        <v>0</v>
      </c>
      <c r="CI53" s="225">
        <f t="shared" si="20"/>
        <v>0</v>
      </c>
      <c r="CJ53" s="225">
        <f t="shared" si="20"/>
        <v>0</v>
      </c>
      <c r="CK53" s="225">
        <f t="shared" si="20"/>
        <v>0</v>
      </c>
      <c r="CL53" s="225"/>
    </row>
    <row r="54" spans="1:90" s="257" customFormat="1" ht="63">
      <c r="A54" s="229" t="s">
        <v>561</v>
      </c>
      <c r="B54" s="227" t="s">
        <v>923</v>
      </c>
      <c r="C54" s="225" t="s">
        <v>921</v>
      </c>
      <c r="D54" s="293">
        <v>30</v>
      </c>
      <c r="E54" s="293">
        <v>30</v>
      </c>
      <c r="F54" s="293">
        <v>0</v>
      </c>
      <c r="G54" s="293">
        <v>0</v>
      </c>
      <c r="H54" s="293">
        <v>0</v>
      </c>
      <c r="I54" s="293">
        <v>0</v>
      </c>
      <c r="J54" s="293">
        <v>0</v>
      </c>
      <c r="K54" s="293">
        <v>0</v>
      </c>
      <c r="L54" s="293">
        <v>0</v>
      </c>
      <c r="M54" s="225">
        <v>0</v>
      </c>
      <c r="N54" s="293">
        <v>0</v>
      </c>
      <c r="O54" s="293">
        <v>0</v>
      </c>
      <c r="P54" s="225">
        <v>0</v>
      </c>
      <c r="Q54" s="225">
        <v>0</v>
      </c>
      <c r="R54" s="225">
        <v>0</v>
      </c>
      <c r="S54" s="225">
        <v>0</v>
      </c>
      <c r="T54" s="293">
        <v>0</v>
      </c>
      <c r="U54" s="293">
        <v>0</v>
      </c>
      <c r="V54" s="293">
        <v>0</v>
      </c>
      <c r="W54" s="293">
        <v>0</v>
      </c>
      <c r="X54" s="293">
        <v>0</v>
      </c>
      <c r="Y54" s="293">
        <v>0</v>
      </c>
      <c r="Z54" s="293">
        <v>0</v>
      </c>
      <c r="AA54" s="225">
        <v>0</v>
      </c>
      <c r="AB54" s="225">
        <v>0</v>
      </c>
      <c r="AC54" s="225">
        <v>0</v>
      </c>
      <c r="AD54" s="225">
        <v>0</v>
      </c>
      <c r="AE54" s="225">
        <v>0</v>
      </c>
      <c r="AF54" s="225">
        <v>0</v>
      </c>
      <c r="AG54" s="225">
        <v>0</v>
      </c>
      <c r="AH54" s="293">
        <v>0</v>
      </c>
      <c r="AI54" s="293">
        <v>0</v>
      </c>
      <c r="AJ54" s="293">
        <v>0</v>
      </c>
      <c r="AK54" s="293">
        <v>0</v>
      </c>
      <c r="AL54" s="293">
        <v>0</v>
      </c>
      <c r="AM54" s="293">
        <v>0</v>
      </c>
      <c r="AN54" s="293">
        <v>0</v>
      </c>
      <c r="AO54" s="225">
        <v>0</v>
      </c>
      <c r="AP54" s="225">
        <v>0</v>
      </c>
      <c r="AQ54" s="225">
        <v>0</v>
      </c>
      <c r="AR54" s="225">
        <v>0</v>
      </c>
      <c r="AS54" s="225">
        <v>0</v>
      </c>
      <c r="AT54" s="225">
        <v>0</v>
      </c>
      <c r="AU54" s="225">
        <v>0</v>
      </c>
      <c r="AV54" s="293">
        <v>0</v>
      </c>
      <c r="AW54" s="293">
        <v>0</v>
      </c>
      <c r="AX54" s="293">
        <v>0</v>
      </c>
      <c r="AY54" s="293">
        <v>0</v>
      </c>
      <c r="AZ54" s="293">
        <v>0</v>
      </c>
      <c r="BA54" s="293">
        <v>0</v>
      </c>
      <c r="BB54" s="293">
        <v>0</v>
      </c>
      <c r="BC54" s="225">
        <v>0</v>
      </c>
      <c r="BD54" s="225">
        <v>0</v>
      </c>
      <c r="BE54" s="225">
        <v>0</v>
      </c>
      <c r="BF54" s="225">
        <v>0</v>
      </c>
      <c r="BG54" s="225">
        <v>0</v>
      </c>
      <c r="BH54" s="225">
        <v>0</v>
      </c>
      <c r="BI54" s="225">
        <v>0</v>
      </c>
      <c r="BJ54" s="293">
        <v>0</v>
      </c>
      <c r="BK54" s="293">
        <v>0</v>
      </c>
      <c r="BL54" s="293">
        <v>0</v>
      </c>
      <c r="BM54" s="293">
        <v>0</v>
      </c>
      <c r="BN54" s="293">
        <v>0</v>
      </c>
      <c r="BO54" s="293">
        <v>0</v>
      </c>
      <c r="BP54" s="293">
        <v>0</v>
      </c>
      <c r="BQ54" s="293">
        <v>0</v>
      </c>
      <c r="BR54" s="293">
        <v>0</v>
      </c>
      <c r="BS54" s="293">
        <v>0</v>
      </c>
      <c r="BT54" s="293">
        <v>0</v>
      </c>
      <c r="BU54" s="293">
        <v>0</v>
      </c>
      <c r="BV54" s="293">
        <v>0</v>
      </c>
      <c r="BW54" s="293">
        <v>0</v>
      </c>
      <c r="BX54" s="225">
        <f>F54+T54+AH54+AV54+BJ54</f>
        <v>0</v>
      </c>
      <c r="BY54" s="225">
        <f t="shared" ref="BY54" si="21">G54+U54+AI54+AW54+BK54</f>
        <v>0</v>
      </c>
      <c r="BZ54" s="225">
        <f t="shared" ref="BZ54" si="22">H54+V54+AJ54+AX54+BL54</f>
        <v>0</v>
      </c>
      <c r="CA54" s="225">
        <f t="shared" ref="CA54" si="23">I54+W54+AK54+AY54+BM54</f>
        <v>0</v>
      </c>
      <c r="CB54" s="225">
        <f t="shared" ref="CB54" si="24">J54+X54+AL54+AZ54+BN54</f>
        <v>0</v>
      </c>
      <c r="CC54" s="225">
        <f t="shared" ref="CC54" si="25">K54+Y54+AM54+BA54+BO54</f>
        <v>0</v>
      </c>
      <c r="CD54" s="225">
        <f t="shared" ref="CD54" si="26">L54+Z54+AN54+BB54+BP54</f>
        <v>0</v>
      </c>
      <c r="CE54" s="225">
        <f t="shared" ref="CE54" si="27">M54+AA54+AO54+BC54+BQ54</f>
        <v>0</v>
      </c>
      <c r="CF54" s="225">
        <f t="shared" ref="CF54" si="28">N54+AB54+AP54+BD54+BR54</f>
        <v>0</v>
      </c>
      <c r="CG54" s="225">
        <f t="shared" ref="CG54" si="29">O54+AC54+AQ54+BE54+BS54</f>
        <v>0</v>
      </c>
      <c r="CH54" s="225">
        <f t="shared" ref="CH54" si="30">P54+AD54+AR54+BF54+BT54</f>
        <v>0</v>
      </c>
      <c r="CI54" s="225">
        <f t="shared" ref="CI54" si="31">Q54+AE54+AS54+BG54+BU54</f>
        <v>0</v>
      </c>
      <c r="CJ54" s="225">
        <f t="shared" ref="CJ54" si="32">R54+AF54+AT54+BH54+BV54</f>
        <v>0</v>
      </c>
      <c r="CK54" s="225">
        <f t="shared" ref="CK54" si="33">S54+AG54+AU54+BI54+BW54</f>
        <v>0</v>
      </c>
      <c r="CL54" s="225"/>
    </row>
    <row r="55" spans="1:90" s="234" customFormat="1" ht="47.25">
      <c r="A55" s="229" t="s">
        <v>561</v>
      </c>
      <c r="B55" s="231" t="s">
        <v>953</v>
      </c>
      <c r="C55" s="225" t="s">
        <v>922</v>
      </c>
      <c r="D55" s="293">
        <v>40</v>
      </c>
      <c r="E55" s="293">
        <v>40</v>
      </c>
      <c r="F55" s="293">
        <v>0</v>
      </c>
      <c r="G55" s="293">
        <v>0</v>
      </c>
      <c r="H55" s="293">
        <v>0</v>
      </c>
      <c r="I55" s="293">
        <v>0</v>
      </c>
      <c r="J55" s="293">
        <v>0</v>
      </c>
      <c r="K55" s="293">
        <v>0</v>
      </c>
      <c r="L55" s="293">
        <v>0</v>
      </c>
      <c r="M55" s="225">
        <v>0</v>
      </c>
      <c r="N55" s="293">
        <v>0</v>
      </c>
      <c r="O55" s="293">
        <v>0</v>
      </c>
      <c r="P55" s="293">
        <v>0</v>
      </c>
      <c r="Q55" s="293">
        <v>0</v>
      </c>
      <c r="R55" s="293">
        <v>0</v>
      </c>
      <c r="S55" s="293">
        <v>0</v>
      </c>
      <c r="T55" s="293">
        <v>0</v>
      </c>
      <c r="U55" s="293">
        <v>0</v>
      </c>
      <c r="V55" s="293">
        <v>0</v>
      </c>
      <c r="W55" s="293">
        <v>0</v>
      </c>
      <c r="X55" s="293">
        <v>0</v>
      </c>
      <c r="Y55" s="293">
        <v>0</v>
      </c>
      <c r="Z55" s="293">
        <v>0</v>
      </c>
      <c r="AA55" s="225">
        <v>0</v>
      </c>
      <c r="AB55" s="225">
        <v>0</v>
      </c>
      <c r="AC55" s="225">
        <v>0</v>
      </c>
      <c r="AD55" s="225">
        <v>0</v>
      </c>
      <c r="AE55" s="225">
        <v>0</v>
      </c>
      <c r="AF55" s="225">
        <v>0</v>
      </c>
      <c r="AG55" s="225">
        <v>0</v>
      </c>
      <c r="AH55" s="293">
        <v>0</v>
      </c>
      <c r="AI55" s="293">
        <v>0</v>
      </c>
      <c r="AJ55" s="293">
        <v>0</v>
      </c>
      <c r="AK55" s="293">
        <v>0</v>
      </c>
      <c r="AL55" s="293">
        <v>0</v>
      </c>
      <c r="AM55" s="293">
        <v>0</v>
      </c>
      <c r="AN55" s="293">
        <v>0</v>
      </c>
      <c r="AO55" s="225">
        <v>0</v>
      </c>
      <c r="AP55" s="225">
        <v>0</v>
      </c>
      <c r="AQ55" s="225">
        <v>0</v>
      </c>
      <c r="AR55" s="225">
        <v>0</v>
      </c>
      <c r="AS55" s="225">
        <v>0</v>
      </c>
      <c r="AT55" s="225">
        <v>0</v>
      </c>
      <c r="AU55" s="225">
        <v>0</v>
      </c>
      <c r="AV55" s="293">
        <v>0</v>
      </c>
      <c r="AW55" s="293">
        <v>0</v>
      </c>
      <c r="AX55" s="293">
        <v>0</v>
      </c>
      <c r="AY55" s="293">
        <v>0</v>
      </c>
      <c r="AZ55" s="293">
        <v>0</v>
      </c>
      <c r="BA55" s="293">
        <v>0</v>
      </c>
      <c r="BB55" s="293">
        <v>0</v>
      </c>
      <c r="BC55" s="225">
        <v>0</v>
      </c>
      <c r="BD55" s="225">
        <v>0</v>
      </c>
      <c r="BE55" s="225">
        <v>0</v>
      </c>
      <c r="BF55" s="225">
        <v>0</v>
      </c>
      <c r="BG55" s="225">
        <v>0</v>
      </c>
      <c r="BH55" s="225">
        <v>0</v>
      </c>
      <c r="BI55" s="225">
        <v>0</v>
      </c>
      <c r="BJ55" s="293">
        <v>0</v>
      </c>
      <c r="BK55" s="293">
        <v>0</v>
      </c>
      <c r="BL55" s="293">
        <v>0</v>
      </c>
      <c r="BM55" s="293">
        <v>0</v>
      </c>
      <c r="BN55" s="293">
        <v>0</v>
      </c>
      <c r="BO55" s="293">
        <v>0</v>
      </c>
      <c r="BP55" s="293">
        <v>0</v>
      </c>
      <c r="BQ55" s="293">
        <v>0</v>
      </c>
      <c r="BR55" s="293">
        <v>0</v>
      </c>
      <c r="BS55" s="293">
        <v>0</v>
      </c>
      <c r="BT55" s="293">
        <v>0</v>
      </c>
      <c r="BU55" s="293">
        <v>0</v>
      </c>
      <c r="BV55" s="293">
        <v>0</v>
      </c>
      <c r="BW55" s="293">
        <v>0</v>
      </c>
      <c r="BX55" s="225">
        <f t="shared" ref="BX55:BX84" si="34">F55+T55+AH55+AV55+BJ55</f>
        <v>0</v>
      </c>
      <c r="BY55" s="225">
        <f t="shared" ref="BY55:BY84" si="35">G55+U55+AI55+AW55+BK55</f>
        <v>0</v>
      </c>
      <c r="BZ55" s="225">
        <f t="shared" ref="BZ55:BZ84" si="36">H55+V55+AJ55+AX55+BL55</f>
        <v>0</v>
      </c>
      <c r="CA55" s="225">
        <f t="shared" ref="CA55:CA84" si="37">I55+W55+AK55+AY55+BM55</f>
        <v>0</v>
      </c>
      <c r="CB55" s="225">
        <f t="shared" ref="CB55:CB84" si="38">J55+X55+AL55+AZ55+BN55</f>
        <v>0</v>
      </c>
      <c r="CC55" s="225">
        <f t="shared" ref="CC55:CC84" si="39">K55+Y55+AM55+BA55+BO55</f>
        <v>0</v>
      </c>
      <c r="CD55" s="225">
        <f t="shared" ref="CD55:CD84" si="40">L55+Z55+AN55+BB55+BP55</f>
        <v>0</v>
      </c>
      <c r="CE55" s="225">
        <f t="shared" ref="CE55:CE84" si="41">M55+AA55+AO55+BC55+BQ55</f>
        <v>0</v>
      </c>
      <c r="CF55" s="225">
        <f t="shared" ref="CF55:CF84" si="42">N55+AB55+AP55+BD55+BR55</f>
        <v>0</v>
      </c>
      <c r="CG55" s="225">
        <f t="shared" ref="CG55:CG84" si="43">O55+AC55+AQ55+BE55+BS55</f>
        <v>0</v>
      </c>
      <c r="CH55" s="225">
        <f t="shared" ref="CH55:CH84" si="44">P55+AD55+AR55+BF55+BT55</f>
        <v>0</v>
      </c>
      <c r="CI55" s="225">
        <f t="shared" ref="CI55:CI84" si="45">Q55+AE55+AS55+BG55+BU55</f>
        <v>0</v>
      </c>
      <c r="CJ55" s="225">
        <f t="shared" ref="CJ55:CJ84" si="46">R55+AF55+AT55+BH55+BV55</f>
        <v>0</v>
      </c>
      <c r="CK55" s="225">
        <f t="shared" ref="CK55:CK84" si="47">S55+AG55+AU55+BI55+BW55</f>
        <v>0</v>
      </c>
      <c r="CL55" s="225"/>
    </row>
    <row r="56" spans="1:90" s="234" customFormat="1" ht="63">
      <c r="A56" s="229" t="s">
        <v>561</v>
      </c>
      <c r="B56" s="231" t="s">
        <v>1008</v>
      </c>
      <c r="C56" s="225" t="s">
        <v>924</v>
      </c>
      <c r="D56" s="293">
        <v>178.8</v>
      </c>
      <c r="E56" s="293">
        <v>178.8</v>
      </c>
      <c r="F56" s="293">
        <v>0</v>
      </c>
      <c r="G56" s="293">
        <v>0</v>
      </c>
      <c r="H56" s="293">
        <v>0</v>
      </c>
      <c r="I56" s="293">
        <v>0</v>
      </c>
      <c r="J56" s="293">
        <v>0</v>
      </c>
      <c r="K56" s="293">
        <v>0</v>
      </c>
      <c r="L56" s="293">
        <v>0</v>
      </c>
      <c r="M56" s="225">
        <v>0</v>
      </c>
      <c r="N56" s="293">
        <v>0</v>
      </c>
      <c r="O56" s="293">
        <v>0</v>
      </c>
      <c r="P56" s="293">
        <v>0</v>
      </c>
      <c r="Q56" s="293">
        <v>0</v>
      </c>
      <c r="R56" s="293">
        <v>0</v>
      </c>
      <c r="S56" s="293">
        <v>0</v>
      </c>
      <c r="T56" s="293">
        <v>0</v>
      </c>
      <c r="U56" s="293">
        <v>16.899999999999999</v>
      </c>
      <c r="V56" s="293">
        <v>0</v>
      </c>
      <c r="W56" s="293">
        <v>0</v>
      </c>
      <c r="X56" s="293">
        <v>0</v>
      </c>
      <c r="Y56" s="293">
        <v>0</v>
      </c>
      <c r="Z56" s="293">
        <v>0</v>
      </c>
      <c r="AA56" s="225">
        <v>0</v>
      </c>
      <c r="AB56" s="225">
        <v>0</v>
      </c>
      <c r="AC56" s="225">
        <v>0</v>
      </c>
      <c r="AD56" s="225">
        <v>0</v>
      </c>
      <c r="AE56" s="225">
        <v>0</v>
      </c>
      <c r="AF56" s="225">
        <v>0</v>
      </c>
      <c r="AG56" s="225">
        <v>0</v>
      </c>
      <c r="AH56" s="293">
        <v>0</v>
      </c>
      <c r="AI56" s="293">
        <v>80.95</v>
      </c>
      <c r="AJ56" s="293">
        <v>0</v>
      </c>
      <c r="AK56" s="293">
        <v>0</v>
      </c>
      <c r="AL56" s="293">
        <v>0</v>
      </c>
      <c r="AM56" s="293">
        <v>0</v>
      </c>
      <c r="AN56" s="293">
        <v>0</v>
      </c>
      <c r="AO56" s="225">
        <v>0</v>
      </c>
      <c r="AP56" s="293">
        <v>0</v>
      </c>
      <c r="AQ56" s="225">
        <v>0</v>
      </c>
      <c r="AR56" s="225">
        <v>0</v>
      </c>
      <c r="AS56" s="225">
        <v>0</v>
      </c>
      <c r="AT56" s="225">
        <v>0</v>
      </c>
      <c r="AU56" s="225">
        <v>0</v>
      </c>
      <c r="AV56" s="293">
        <v>0</v>
      </c>
      <c r="AW56" s="293">
        <v>80.95</v>
      </c>
      <c r="AX56" s="293">
        <v>6.94</v>
      </c>
      <c r="AY56" s="293">
        <v>0</v>
      </c>
      <c r="AZ56" s="293">
        <v>1.4</v>
      </c>
      <c r="BA56" s="293">
        <v>0</v>
      </c>
      <c r="BB56" s="293">
        <v>0</v>
      </c>
      <c r="BC56" s="225">
        <v>0</v>
      </c>
      <c r="BD56" s="293">
        <v>0</v>
      </c>
      <c r="BE56" s="225">
        <v>0</v>
      </c>
      <c r="BF56" s="225">
        <v>0</v>
      </c>
      <c r="BG56" s="225">
        <v>0</v>
      </c>
      <c r="BH56" s="225">
        <v>0</v>
      </c>
      <c r="BI56" s="225">
        <v>0</v>
      </c>
      <c r="BJ56" s="293">
        <v>0</v>
      </c>
      <c r="BK56" s="293">
        <v>0</v>
      </c>
      <c r="BL56" s="293">
        <v>0</v>
      </c>
      <c r="BM56" s="293">
        <v>0</v>
      </c>
      <c r="BN56" s="293">
        <v>0</v>
      </c>
      <c r="BO56" s="293">
        <v>0</v>
      </c>
      <c r="BP56" s="293">
        <v>0</v>
      </c>
      <c r="BQ56" s="293">
        <v>0</v>
      </c>
      <c r="BR56" s="293">
        <v>0</v>
      </c>
      <c r="BS56" s="293">
        <v>0</v>
      </c>
      <c r="BT56" s="293">
        <v>0</v>
      </c>
      <c r="BU56" s="293">
        <v>0</v>
      </c>
      <c r="BV56" s="293">
        <v>0</v>
      </c>
      <c r="BW56" s="293">
        <v>0</v>
      </c>
      <c r="BX56" s="225">
        <f t="shared" si="34"/>
        <v>0</v>
      </c>
      <c r="BY56" s="225">
        <f t="shared" si="35"/>
        <v>178.8</v>
      </c>
      <c r="BZ56" s="225">
        <f t="shared" si="36"/>
        <v>6.94</v>
      </c>
      <c r="CA56" s="225">
        <f t="shared" si="37"/>
        <v>0</v>
      </c>
      <c r="CB56" s="225">
        <f t="shared" si="38"/>
        <v>1.4</v>
      </c>
      <c r="CC56" s="225">
        <f t="shared" si="39"/>
        <v>0</v>
      </c>
      <c r="CD56" s="225">
        <f t="shared" si="40"/>
        <v>0</v>
      </c>
      <c r="CE56" s="225">
        <f t="shared" si="41"/>
        <v>0</v>
      </c>
      <c r="CF56" s="225">
        <f t="shared" si="42"/>
        <v>0</v>
      </c>
      <c r="CG56" s="225">
        <f t="shared" si="43"/>
        <v>0</v>
      </c>
      <c r="CH56" s="225">
        <f t="shared" si="44"/>
        <v>0</v>
      </c>
      <c r="CI56" s="225">
        <f t="shared" si="45"/>
        <v>0</v>
      </c>
      <c r="CJ56" s="225">
        <f t="shared" si="46"/>
        <v>0</v>
      </c>
      <c r="CK56" s="225">
        <f t="shared" si="47"/>
        <v>0</v>
      </c>
      <c r="CL56" s="225"/>
    </row>
    <row r="57" spans="1:90" s="234" customFormat="1" ht="63">
      <c r="A57" s="229" t="s">
        <v>561</v>
      </c>
      <c r="B57" s="231" t="s">
        <v>1009</v>
      </c>
      <c r="C57" s="225" t="s">
        <v>925</v>
      </c>
      <c r="D57" s="293">
        <v>100.4</v>
      </c>
      <c r="E57" s="293">
        <v>100.4</v>
      </c>
      <c r="F57" s="293">
        <v>0</v>
      </c>
      <c r="G57" s="293">
        <v>9</v>
      </c>
      <c r="H57" s="293">
        <v>0</v>
      </c>
      <c r="I57" s="293">
        <v>0</v>
      </c>
      <c r="J57" s="293">
        <v>0</v>
      </c>
      <c r="K57" s="293">
        <v>0</v>
      </c>
      <c r="L57" s="293">
        <v>0</v>
      </c>
      <c r="M57" s="225">
        <v>0</v>
      </c>
      <c r="N57" s="293">
        <v>0</v>
      </c>
      <c r="O57" s="293">
        <v>0</v>
      </c>
      <c r="P57" s="293">
        <v>0</v>
      </c>
      <c r="Q57" s="293">
        <v>0</v>
      </c>
      <c r="R57" s="293">
        <v>0</v>
      </c>
      <c r="S57" s="293">
        <v>0</v>
      </c>
      <c r="T57" s="293">
        <v>0</v>
      </c>
      <c r="U57" s="293">
        <v>50</v>
      </c>
      <c r="V57" s="293">
        <v>0</v>
      </c>
      <c r="W57" s="293">
        <v>0</v>
      </c>
      <c r="X57" s="293">
        <v>0</v>
      </c>
      <c r="Y57" s="293">
        <v>0</v>
      </c>
      <c r="Z57" s="293">
        <v>0</v>
      </c>
      <c r="AA57" s="225">
        <v>0</v>
      </c>
      <c r="AB57" s="293">
        <v>0</v>
      </c>
      <c r="AC57" s="225">
        <v>0</v>
      </c>
      <c r="AD57" s="225">
        <v>0</v>
      </c>
      <c r="AE57" s="225">
        <v>0</v>
      </c>
      <c r="AF57" s="225">
        <v>0</v>
      </c>
      <c r="AG57" s="225">
        <v>0</v>
      </c>
      <c r="AH57" s="293">
        <v>0</v>
      </c>
      <c r="AI57" s="293">
        <v>41.4</v>
      </c>
      <c r="AJ57" s="293">
        <v>0</v>
      </c>
      <c r="AK57" s="293">
        <v>0</v>
      </c>
      <c r="AL57" s="293">
        <v>0</v>
      </c>
      <c r="AM57" s="293">
        <v>0</v>
      </c>
      <c r="AN57" s="293">
        <v>0</v>
      </c>
      <c r="AO57" s="225">
        <v>0</v>
      </c>
      <c r="AP57" s="293">
        <v>0</v>
      </c>
      <c r="AQ57" s="225">
        <v>0</v>
      </c>
      <c r="AR57" s="225">
        <v>0</v>
      </c>
      <c r="AS57" s="225">
        <v>0</v>
      </c>
      <c r="AT57" s="225">
        <v>0</v>
      </c>
      <c r="AU57" s="225">
        <v>0</v>
      </c>
      <c r="AV57" s="293">
        <v>0</v>
      </c>
      <c r="AW57" s="293">
        <v>0</v>
      </c>
      <c r="AX57" s="293">
        <v>0</v>
      </c>
      <c r="AY57" s="293">
        <v>0</v>
      </c>
      <c r="AZ57" s="293">
        <v>0</v>
      </c>
      <c r="BA57" s="293">
        <v>0</v>
      </c>
      <c r="BB57" s="293">
        <v>0</v>
      </c>
      <c r="BC57" s="225">
        <v>0</v>
      </c>
      <c r="BD57" s="293">
        <v>44.4</v>
      </c>
      <c r="BE57" s="225">
        <v>0</v>
      </c>
      <c r="BF57" s="225">
        <v>0</v>
      </c>
      <c r="BG57" s="225">
        <v>0</v>
      </c>
      <c r="BH57" s="225">
        <v>0</v>
      </c>
      <c r="BI57" s="225">
        <v>0</v>
      </c>
      <c r="BJ57" s="293">
        <v>0</v>
      </c>
      <c r="BK57" s="293">
        <v>0</v>
      </c>
      <c r="BL57" s="293">
        <v>0</v>
      </c>
      <c r="BM57" s="293">
        <v>0</v>
      </c>
      <c r="BN57" s="293">
        <v>0</v>
      </c>
      <c r="BO57" s="293">
        <v>0</v>
      </c>
      <c r="BP57" s="293">
        <v>0</v>
      </c>
      <c r="BQ57" s="293">
        <v>0</v>
      </c>
      <c r="BR57" s="293">
        <v>0</v>
      </c>
      <c r="BS57" s="293">
        <v>0</v>
      </c>
      <c r="BT57" s="293">
        <v>0</v>
      </c>
      <c r="BU57" s="293">
        <v>0</v>
      </c>
      <c r="BV57" s="293">
        <v>0</v>
      </c>
      <c r="BW57" s="293">
        <v>0</v>
      </c>
      <c r="BX57" s="225">
        <f t="shared" si="34"/>
        <v>0</v>
      </c>
      <c r="BY57" s="225">
        <f t="shared" si="35"/>
        <v>100.4</v>
      </c>
      <c r="BZ57" s="225">
        <f t="shared" si="36"/>
        <v>0</v>
      </c>
      <c r="CA57" s="225">
        <f t="shared" si="37"/>
        <v>0</v>
      </c>
      <c r="CB57" s="225">
        <f t="shared" si="38"/>
        <v>0</v>
      </c>
      <c r="CC57" s="225">
        <f t="shared" si="39"/>
        <v>0</v>
      </c>
      <c r="CD57" s="225">
        <f t="shared" si="40"/>
        <v>0</v>
      </c>
      <c r="CE57" s="225">
        <f t="shared" si="41"/>
        <v>0</v>
      </c>
      <c r="CF57" s="225">
        <f t="shared" si="42"/>
        <v>44.4</v>
      </c>
      <c r="CG57" s="225">
        <f t="shared" si="43"/>
        <v>0</v>
      </c>
      <c r="CH57" s="225">
        <f t="shared" si="44"/>
        <v>0</v>
      </c>
      <c r="CI57" s="225">
        <f t="shared" si="45"/>
        <v>0</v>
      </c>
      <c r="CJ57" s="225">
        <f t="shared" si="46"/>
        <v>0</v>
      </c>
      <c r="CK57" s="225">
        <f t="shared" si="47"/>
        <v>0</v>
      </c>
      <c r="CL57" s="225"/>
    </row>
    <row r="58" spans="1:90" s="234" customFormat="1" ht="47.25">
      <c r="A58" s="229" t="s">
        <v>561</v>
      </c>
      <c r="B58" s="231" t="s">
        <v>1010</v>
      </c>
      <c r="C58" s="225" t="s">
        <v>926</v>
      </c>
      <c r="D58" s="293">
        <v>105.36</v>
      </c>
      <c r="E58" s="293">
        <v>105.36</v>
      </c>
      <c r="F58" s="293">
        <v>0</v>
      </c>
      <c r="G58" s="293">
        <v>9.5</v>
      </c>
      <c r="H58" s="293">
        <v>0</v>
      </c>
      <c r="I58" s="293">
        <v>0</v>
      </c>
      <c r="J58" s="293">
        <v>0</v>
      </c>
      <c r="K58" s="293">
        <v>0</v>
      </c>
      <c r="L58" s="293">
        <v>0</v>
      </c>
      <c r="M58" s="225">
        <v>0</v>
      </c>
      <c r="N58" s="293">
        <v>0</v>
      </c>
      <c r="O58" s="293">
        <v>0</v>
      </c>
      <c r="P58" s="293">
        <v>0</v>
      </c>
      <c r="Q58" s="293">
        <v>0</v>
      </c>
      <c r="R58" s="293">
        <v>0</v>
      </c>
      <c r="S58" s="293">
        <v>0</v>
      </c>
      <c r="T58" s="293">
        <v>0</v>
      </c>
      <c r="U58" s="293">
        <v>95.86</v>
      </c>
      <c r="V58" s="293">
        <v>0</v>
      </c>
      <c r="W58" s="293">
        <v>0</v>
      </c>
      <c r="X58" s="293">
        <v>0</v>
      </c>
      <c r="Y58" s="293">
        <v>0</v>
      </c>
      <c r="Z58" s="293">
        <v>0</v>
      </c>
      <c r="AA58" s="225">
        <v>0</v>
      </c>
      <c r="AB58" s="293">
        <v>0</v>
      </c>
      <c r="AC58" s="225">
        <v>0</v>
      </c>
      <c r="AD58" s="225">
        <v>0</v>
      </c>
      <c r="AE58" s="225">
        <v>0</v>
      </c>
      <c r="AF58" s="225">
        <v>0</v>
      </c>
      <c r="AG58" s="225">
        <v>0</v>
      </c>
      <c r="AH58" s="293">
        <v>0</v>
      </c>
      <c r="AI58" s="293">
        <v>0</v>
      </c>
      <c r="AJ58" s="293">
        <v>0</v>
      </c>
      <c r="AK58" s="293">
        <v>0</v>
      </c>
      <c r="AL58" s="293">
        <v>0</v>
      </c>
      <c r="AM58" s="293">
        <v>0</v>
      </c>
      <c r="AN58" s="293">
        <v>0</v>
      </c>
      <c r="AO58" s="225">
        <v>0</v>
      </c>
      <c r="AP58" s="293">
        <v>0</v>
      </c>
      <c r="AQ58" s="225">
        <v>0</v>
      </c>
      <c r="AR58" s="225">
        <v>0</v>
      </c>
      <c r="AS58" s="225">
        <v>0</v>
      </c>
      <c r="AT58" s="225">
        <v>0</v>
      </c>
      <c r="AU58" s="225">
        <v>0</v>
      </c>
      <c r="AV58" s="293">
        <v>0</v>
      </c>
      <c r="AW58" s="293">
        <v>0</v>
      </c>
      <c r="AX58" s="293">
        <v>0</v>
      </c>
      <c r="AY58" s="293">
        <v>0</v>
      </c>
      <c r="AZ58" s="293">
        <v>0</v>
      </c>
      <c r="BA58" s="293">
        <v>0</v>
      </c>
      <c r="BB58" s="293">
        <v>0</v>
      </c>
      <c r="BC58" s="225">
        <v>0</v>
      </c>
      <c r="BD58" s="293">
        <v>0</v>
      </c>
      <c r="BE58" s="225">
        <v>0</v>
      </c>
      <c r="BF58" s="225">
        <v>0</v>
      </c>
      <c r="BG58" s="225">
        <v>0</v>
      </c>
      <c r="BH58" s="225">
        <v>0</v>
      </c>
      <c r="BI58" s="225">
        <v>0</v>
      </c>
      <c r="BJ58" s="293">
        <v>0</v>
      </c>
      <c r="BK58" s="293">
        <v>0</v>
      </c>
      <c r="BL58" s="293">
        <v>0</v>
      </c>
      <c r="BM58" s="293">
        <v>0</v>
      </c>
      <c r="BN58" s="293">
        <v>0</v>
      </c>
      <c r="BO58" s="293">
        <v>0</v>
      </c>
      <c r="BP58" s="293">
        <v>0</v>
      </c>
      <c r="BQ58" s="293">
        <v>0</v>
      </c>
      <c r="BR58" s="293">
        <v>0</v>
      </c>
      <c r="BS58" s="293">
        <v>0</v>
      </c>
      <c r="BT58" s="293">
        <v>0</v>
      </c>
      <c r="BU58" s="293">
        <v>0</v>
      </c>
      <c r="BV58" s="293">
        <v>0</v>
      </c>
      <c r="BW58" s="293">
        <v>0</v>
      </c>
      <c r="BX58" s="225">
        <f t="shared" si="34"/>
        <v>0</v>
      </c>
      <c r="BY58" s="225">
        <f t="shared" si="35"/>
        <v>105.36</v>
      </c>
      <c r="BZ58" s="225">
        <f t="shared" si="36"/>
        <v>0</v>
      </c>
      <c r="CA58" s="225">
        <f t="shared" si="37"/>
        <v>0</v>
      </c>
      <c r="CB58" s="225">
        <f t="shared" si="38"/>
        <v>0</v>
      </c>
      <c r="CC58" s="225">
        <f t="shared" si="39"/>
        <v>0</v>
      </c>
      <c r="CD58" s="225">
        <f t="shared" si="40"/>
        <v>0</v>
      </c>
      <c r="CE58" s="225">
        <f t="shared" si="41"/>
        <v>0</v>
      </c>
      <c r="CF58" s="225">
        <f t="shared" si="42"/>
        <v>0</v>
      </c>
      <c r="CG58" s="225">
        <f t="shared" si="43"/>
        <v>0</v>
      </c>
      <c r="CH58" s="225">
        <f t="shared" si="44"/>
        <v>0</v>
      </c>
      <c r="CI58" s="225">
        <f t="shared" si="45"/>
        <v>0</v>
      </c>
      <c r="CJ58" s="225">
        <f t="shared" si="46"/>
        <v>0</v>
      </c>
      <c r="CK58" s="225">
        <f t="shared" si="47"/>
        <v>0</v>
      </c>
      <c r="CL58" s="225"/>
    </row>
    <row r="59" spans="1:90" s="234" customFormat="1" ht="47.25">
      <c r="A59" s="229" t="s">
        <v>561</v>
      </c>
      <c r="B59" s="256" t="s">
        <v>954</v>
      </c>
      <c r="C59" s="225" t="s">
        <v>927</v>
      </c>
      <c r="D59" s="293">
        <v>2</v>
      </c>
      <c r="E59" s="293">
        <v>2</v>
      </c>
      <c r="F59" s="293">
        <v>0</v>
      </c>
      <c r="G59" s="293">
        <v>0</v>
      </c>
      <c r="H59" s="293">
        <v>0</v>
      </c>
      <c r="I59" s="293">
        <v>0</v>
      </c>
      <c r="J59" s="293">
        <v>0</v>
      </c>
      <c r="K59" s="293">
        <v>0</v>
      </c>
      <c r="L59" s="293">
        <v>0</v>
      </c>
      <c r="M59" s="225">
        <v>0</v>
      </c>
      <c r="N59" s="293">
        <v>0</v>
      </c>
      <c r="O59" s="293">
        <v>0</v>
      </c>
      <c r="P59" s="293">
        <v>0</v>
      </c>
      <c r="Q59" s="293">
        <v>0</v>
      </c>
      <c r="R59" s="293">
        <v>0</v>
      </c>
      <c r="S59" s="293">
        <v>0</v>
      </c>
      <c r="T59" s="293">
        <v>0</v>
      </c>
      <c r="U59" s="293">
        <v>0</v>
      </c>
      <c r="V59" s="293">
        <v>0</v>
      </c>
      <c r="W59" s="293">
        <v>0</v>
      </c>
      <c r="X59" s="293">
        <v>0</v>
      </c>
      <c r="Y59" s="293">
        <v>0</v>
      </c>
      <c r="Z59" s="293">
        <v>0</v>
      </c>
      <c r="AA59" s="225">
        <v>0</v>
      </c>
      <c r="AB59" s="225">
        <v>0</v>
      </c>
      <c r="AC59" s="225">
        <v>0</v>
      </c>
      <c r="AD59" s="225">
        <v>0</v>
      </c>
      <c r="AE59" s="225">
        <v>0</v>
      </c>
      <c r="AF59" s="225">
        <v>0</v>
      </c>
      <c r="AG59" s="225">
        <v>0</v>
      </c>
      <c r="AH59" s="293">
        <v>0</v>
      </c>
      <c r="AI59" s="293">
        <v>0</v>
      </c>
      <c r="AJ59" s="293">
        <v>0</v>
      </c>
      <c r="AK59" s="293">
        <v>0</v>
      </c>
      <c r="AL59" s="293">
        <v>0</v>
      </c>
      <c r="AM59" s="293">
        <v>0</v>
      </c>
      <c r="AN59" s="293">
        <v>0</v>
      </c>
      <c r="AO59" s="225">
        <v>0</v>
      </c>
      <c r="AP59" s="225">
        <v>0</v>
      </c>
      <c r="AQ59" s="225">
        <v>0</v>
      </c>
      <c r="AR59" s="225">
        <v>0</v>
      </c>
      <c r="AS59" s="225">
        <v>0</v>
      </c>
      <c r="AT59" s="225">
        <v>0</v>
      </c>
      <c r="AU59" s="225">
        <v>0</v>
      </c>
      <c r="AV59" s="293">
        <v>0</v>
      </c>
      <c r="AW59" s="293">
        <v>0</v>
      </c>
      <c r="AX59" s="293">
        <v>0</v>
      </c>
      <c r="AY59" s="293">
        <v>0</v>
      </c>
      <c r="AZ59" s="293">
        <v>0</v>
      </c>
      <c r="BA59" s="293">
        <v>0</v>
      </c>
      <c r="BB59" s="293">
        <v>0</v>
      </c>
      <c r="BC59" s="225">
        <v>0</v>
      </c>
      <c r="BD59" s="225">
        <v>0</v>
      </c>
      <c r="BE59" s="225">
        <v>0</v>
      </c>
      <c r="BF59" s="225">
        <v>0</v>
      </c>
      <c r="BG59" s="225">
        <v>0</v>
      </c>
      <c r="BH59" s="225">
        <v>0</v>
      </c>
      <c r="BI59" s="225">
        <v>0</v>
      </c>
      <c r="BJ59" s="293">
        <v>0</v>
      </c>
      <c r="BK59" s="293">
        <v>0</v>
      </c>
      <c r="BL59" s="293">
        <v>0</v>
      </c>
      <c r="BM59" s="293">
        <v>0</v>
      </c>
      <c r="BN59" s="293">
        <v>0</v>
      </c>
      <c r="BO59" s="293">
        <v>0</v>
      </c>
      <c r="BP59" s="293">
        <v>0</v>
      </c>
      <c r="BQ59" s="293">
        <v>0</v>
      </c>
      <c r="BR59" s="293">
        <v>0</v>
      </c>
      <c r="BS59" s="293">
        <v>0</v>
      </c>
      <c r="BT59" s="293">
        <v>0</v>
      </c>
      <c r="BU59" s="293">
        <v>0</v>
      </c>
      <c r="BV59" s="293">
        <v>0</v>
      </c>
      <c r="BW59" s="293">
        <v>0</v>
      </c>
      <c r="BX59" s="225">
        <f t="shared" si="34"/>
        <v>0</v>
      </c>
      <c r="BY59" s="225">
        <f t="shared" si="35"/>
        <v>0</v>
      </c>
      <c r="BZ59" s="225">
        <f t="shared" si="36"/>
        <v>0</v>
      </c>
      <c r="CA59" s="225">
        <f t="shared" si="37"/>
        <v>0</v>
      </c>
      <c r="CB59" s="225">
        <f t="shared" si="38"/>
        <v>0</v>
      </c>
      <c r="CC59" s="225">
        <f t="shared" si="39"/>
        <v>0</v>
      </c>
      <c r="CD59" s="225">
        <f t="shared" si="40"/>
        <v>0</v>
      </c>
      <c r="CE59" s="225">
        <f t="shared" si="41"/>
        <v>0</v>
      </c>
      <c r="CF59" s="225">
        <f t="shared" si="42"/>
        <v>0</v>
      </c>
      <c r="CG59" s="225">
        <f t="shared" si="43"/>
        <v>0</v>
      </c>
      <c r="CH59" s="225">
        <f t="shared" si="44"/>
        <v>0</v>
      </c>
      <c r="CI59" s="225">
        <f t="shared" si="45"/>
        <v>0</v>
      </c>
      <c r="CJ59" s="225">
        <f t="shared" si="46"/>
        <v>0</v>
      </c>
      <c r="CK59" s="225">
        <f t="shared" si="47"/>
        <v>0</v>
      </c>
      <c r="CL59" s="225"/>
    </row>
    <row r="60" spans="1:90" s="234" customFormat="1" ht="31.5">
      <c r="A60" s="229" t="s">
        <v>561</v>
      </c>
      <c r="B60" s="256" t="s">
        <v>955</v>
      </c>
      <c r="C60" s="225" t="s">
        <v>928</v>
      </c>
      <c r="D60" s="293">
        <v>9</v>
      </c>
      <c r="E60" s="293">
        <v>9</v>
      </c>
      <c r="F60" s="293">
        <v>0</v>
      </c>
      <c r="G60" s="293">
        <v>0</v>
      </c>
      <c r="H60" s="293">
        <v>0</v>
      </c>
      <c r="I60" s="293">
        <v>0</v>
      </c>
      <c r="J60" s="293">
        <v>0</v>
      </c>
      <c r="K60" s="293">
        <v>0</v>
      </c>
      <c r="L60" s="293">
        <v>0</v>
      </c>
      <c r="M60" s="225">
        <v>0</v>
      </c>
      <c r="N60" s="293">
        <v>0</v>
      </c>
      <c r="O60" s="293">
        <v>0</v>
      </c>
      <c r="P60" s="293">
        <v>0</v>
      </c>
      <c r="Q60" s="293">
        <v>0</v>
      </c>
      <c r="R60" s="293">
        <v>0</v>
      </c>
      <c r="S60" s="293">
        <v>0</v>
      </c>
      <c r="T60" s="293">
        <v>0</v>
      </c>
      <c r="U60" s="293">
        <v>0</v>
      </c>
      <c r="V60" s="293">
        <v>0</v>
      </c>
      <c r="W60" s="293">
        <v>0</v>
      </c>
      <c r="X60" s="293">
        <v>0</v>
      </c>
      <c r="Y60" s="293">
        <v>0</v>
      </c>
      <c r="Z60" s="293">
        <v>0</v>
      </c>
      <c r="AA60" s="225">
        <v>0</v>
      </c>
      <c r="AB60" s="225">
        <v>0</v>
      </c>
      <c r="AC60" s="225">
        <v>0</v>
      </c>
      <c r="AD60" s="225">
        <v>0</v>
      </c>
      <c r="AE60" s="225">
        <v>0</v>
      </c>
      <c r="AF60" s="225">
        <v>0</v>
      </c>
      <c r="AG60" s="225">
        <v>0</v>
      </c>
      <c r="AH60" s="293">
        <v>0</v>
      </c>
      <c r="AI60" s="293">
        <v>0</v>
      </c>
      <c r="AJ60" s="293">
        <v>0</v>
      </c>
      <c r="AK60" s="293">
        <v>0</v>
      </c>
      <c r="AL60" s="293">
        <v>0</v>
      </c>
      <c r="AM60" s="293">
        <v>0</v>
      </c>
      <c r="AN60" s="293">
        <v>0</v>
      </c>
      <c r="AO60" s="225">
        <v>0</v>
      </c>
      <c r="AP60" s="225">
        <v>0</v>
      </c>
      <c r="AQ60" s="225">
        <v>0</v>
      </c>
      <c r="AR60" s="225">
        <v>0</v>
      </c>
      <c r="AS60" s="225">
        <v>0</v>
      </c>
      <c r="AT60" s="225">
        <v>0</v>
      </c>
      <c r="AU60" s="225">
        <v>0</v>
      </c>
      <c r="AV60" s="293">
        <v>0</v>
      </c>
      <c r="AW60" s="293">
        <v>0</v>
      </c>
      <c r="AX60" s="293">
        <v>0</v>
      </c>
      <c r="AY60" s="293">
        <v>0</v>
      </c>
      <c r="AZ60" s="293">
        <v>0</v>
      </c>
      <c r="BA60" s="293">
        <v>0</v>
      </c>
      <c r="BB60" s="293">
        <v>0</v>
      </c>
      <c r="BC60" s="225">
        <v>0</v>
      </c>
      <c r="BD60" s="225">
        <v>0</v>
      </c>
      <c r="BE60" s="225">
        <v>0</v>
      </c>
      <c r="BF60" s="225">
        <v>0</v>
      </c>
      <c r="BG60" s="225">
        <v>0</v>
      </c>
      <c r="BH60" s="225">
        <v>0</v>
      </c>
      <c r="BI60" s="225">
        <v>0</v>
      </c>
      <c r="BJ60" s="293">
        <v>0</v>
      </c>
      <c r="BK60" s="293">
        <v>0</v>
      </c>
      <c r="BL60" s="293">
        <v>0</v>
      </c>
      <c r="BM60" s="293">
        <v>0</v>
      </c>
      <c r="BN60" s="293">
        <v>0</v>
      </c>
      <c r="BO60" s="293">
        <v>0</v>
      </c>
      <c r="BP60" s="293">
        <v>0</v>
      </c>
      <c r="BQ60" s="293">
        <v>0</v>
      </c>
      <c r="BR60" s="293">
        <v>0</v>
      </c>
      <c r="BS60" s="293">
        <v>0</v>
      </c>
      <c r="BT60" s="293">
        <v>0</v>
      </c>
      <c r="BU60" s="293">
        <v>0</v>
      </c>
      <c r="BV60" s="293">
        <v>0</v>
      </c>
      <c r="BW60" s="293">
        <v>0</v>
      </c>
      <c r="BX60" s="225">
        <f t="shared" si="34"/>
        <v>0</v>
      </c>
      <c r="BY60" s="225">
        <f t="shared" si="35"/>
        <v>0</v>
      </c>
      <c r="BZ60" s="225">
        <f t="shared" si="36"/>
        <v>0</v>
      </c>
      <c r="CA60" s="225">
        <f t="shared" si="37"/>
        <v>0</v>
      </c>
      <c r="CB60" s="225">
        <f t="shared" si="38"/>
        <v>0</v>
      </c>
      <c r="CC60" s="225">
        <f t="shared" si="39"/>
        <v>0</v>
      </c>
      <c r="CD60" s="225">
        <f t="shared" si="40"/>
        <v>0</v>
      </c>
      <c r="CE60" s="225">
        <f t="shared" si="41"/>
        <v>0</v>
      </c>
      <c r="CF60" s="225">
        <f t="shared" si="42"/>
        <v>0</v>
      </c>
      <c r="CG60" s="225">
        <f t="shared" si="43"/>
        <v>0</v>
      </c>
      <c r="CH60" s="225">
        <f t="shared" si="44"/>
        <v>0</v>
      </c>
      <c r="CI60" s="225">
        <f t="shared" si="45"/>
        <v>0</v>
      </c>
      <c r="CJ60" s="225">
        <f t="shared" si="46"/>
        <v>0</v>
      </c>
      <c r="CK60" s="225">
        <f t="shared" si="47"/>
        <v>0</v>
      </c>
      <c r="CL60" s="225"/>
    </row>
    <row r="61" spans="1:90" s="234" customFormat="1" ht="47.25">
      <c r="A61" s="229" t="s">
        <v>561</v>
      </c>
      <c r="B61" s="256" t="s">
        <v>957</v>
      </c>
      <c r="C61" s="225" t="s">
        <v>929</v>
      </c>
      <c r="D61" s="293">
        <v>5.5</v>
      </c>
      <c r="E61" s="293">
        <v>5.5</v>
      </c>
      <c r="F61" s="293">
        <v>0</v>
      </c>
      <c r="G61" s="293">
        <v>0</v>
      </c>
      <c r="H61" s="293">
        <v>0</v>
      </c>
      <c r="I61" s="293">
        <v>0</v>
      </c>
      <c r="J61" s="293">
        <v>0</v>
      </c>
      <c r="K61" s="293">
        <v>0</v>
      </c>
      <c r="L61" s="293">
        <v>0</v>
      </c>
      <c r="M61" s="225">
        <v>0</v>
      </c>
      <c r="N61" s="293">
        <v>0</v>
      </c>
      <c r="O61" s="293">
        <v>0</v>
      </c>
      <c r="P61" s="293">
        <v>0</v>
      </c>
      <c r="Q61" s="293">
        <v>0</v>
      </c>
      <c r="R61" s="293">
        <v>0</v>
      </c>
      <c r="S61" s="293">
        <v>0</v>
      </c>
      <c r="T61" s="293">
        <v>0</v>
      </c>
      <c r="U61" s="293">
        <v>0</v>
      </c>
      <c r="V61" s="293">
        <v>0</v>
      </c>
      <c r="W61" s="293">
        <v>0</v>
      </c>
      <c r="X61" s="293">
        <v>0</v>
      </c>
      <c r="Y61" s="293">
        <v>0</v>
      </c>
      <c r="Z61" s="293">
        <v>0</v>
      </c>
      <c r="AA61" s="225">
        <v>0</v>
      </c>
      <c r="AB61" s="225">
        <v>0</v>
      </c>
      <c r="AC61" s="225">
        <v>0</v>
      </c>
      <c r="AD61" s="225">
        <v>0</v>
      </c>
      <c r="AE61" s="225">
        <v>0</v>
      </c>
      <c r="AF61" s="225">
        <v>0</v>
      </c>
      <c r="AG61" s="225">
        <v>0</v>
      </c>
      <c r="AH61" s="293">
        <v>0</v>
      </c>
      <c r="AI61" s="293">
        <v>0</v>
      </c>
      <c r="AJ61" s="293">
        <v>0</v>
      </c>
      <c r="AK61" s="293">
        <v>0</v>
      </c>
      <c r="AL61" s="293">
        <v>0</v>
      </c>
      <c r="AM61" s="293">
        <v>0</v>
      </c>
      <c r="AN61" s="293">
        <v>0</v>
      </c>
      <c r="AO61" s="225">
        <v>0</v>
      </c>
      <c r="AP61" s="225">
        <v>0</v>
      </c>
      <c r="AQ61" s="225">
        <v>0</v>
      </c>
      <c r="AR61" s="225">
        <v>0</v>
      </c>
      <c r="AS61" s="225">
        <v>0</v>
      </c>
      <c r="AT61" s="225">
        <v>0</v>
      </c>
      <c r="AU61" s="225">
        <v>0</v>
      </c>
      <c r="AV61" s="293">
        <v>0</v>
      </c>
      <c r="AW61" s="293">
        <v>0</v>
      </c>
      <c r="AX61" s="293">
        <v>0</v>
      </c>
      <c r="AY61" s="293">
        <v>0</v>
      </c>
      <c r="AZ61" s="293">
        <v>0</v>
      </c>
      <c r="BA61" s="293">
        <v>0</v>
      </c>
      <c r="BB61" s="293">
        <v>0</v>
      </c>
      <c r="BC61" s="225">
        <v>0</v>
      </c>
      <c r="BD61" s="225">
        <v>0</v>
      </c>
      <c r="BE61" s="225">
        <v>0</v>
      </c>
      <c r="BF61" s="225">
        <v>0</v>
      </c>
      <c r="BG61" s="225">
        <v>0</v>
      </c>
      <c r="BH61" s="225">
        <v>0</v>
      </c>
      <c r="BI61" s="225">
        <v>0</v>
      </c>
      <c r="BJ61" s="293">
        <v>0</v>
      </c>
      <c r="BK61" s="293">
        <v>0</v>
      </c>
      <c r="BL61" s="293">
        <v>0</v>
      </c>
      <c r="BM61" s="293">
        <v>0</v>
      </c>
      <c r="BN61" s="293">
        <v>0</v>
      </c>
      <c r="BO61" s="293">
        <v>0</v>
      </c>
      <c r="BP61" s="293">
        <v>0</v>
      </c>
      <c r="BQ61" s="293">
        <v>0</v>
      </c>
      <c r="BR61" s="293">
        <v>0</v>
      </c>
      <c r="BS61" s="293">
        <v>0</v>
      </c>
      <c r="BT61" s="293">
        <v>0</v>
      </c>
      <c r="BU61" s="293">
        <v>0</v>
      </c>
      <c r="BV61" s="293">
        <v>0</v>
      </c>
      <c r="BW61" s="293">
        <v>0</v>
      </c>
      <c r="BX61" s="225">
        <f t="shared" si="34"/>
        <v>0</v>
      </c>
      <c r="BY61" s="225">
        <f t="shared" si="35"/>
        <v>0</v>
      </c>
      <c r="BZ61" s="225">
        <f t="shared" si="36"/>
        <v>0</v>
      </c>
      <c r="CA61" s="225">
        <f t="shared" si="37"/>
        <v>0</v>
      </c>
      <c r="CB61" s="225">
        <f t="shared" si="38"/>
        <v>0</v>
      </c>
      <c r="CC61" s="225">
        <f t="shared" si="39"/>
        <v>0</v>
      </c>
      <c r="CD61" s="225">
        <f t="shared" si="40"/>
        <v>0</v>
      </c>
      <c r="CE61" s="225">
        <f t="shared" si="41"/>
        <v>0</v>
      </c>
      <c r="CF61" s="225">
        <f t="shared" si="42"/>
        <v>0</v>
      </c>
      <c r="CG61" s="225">
        <f t="shared" si="43"/>
        <v>0</v>
      </c>
      <c r="CH61" s="225">
        <f t="shared" si="44"/>
        <v>0</v>
      </c>
      <c r="CI61" s="225">
        <f t="shared" si="45"/>
        <v>0</v>
      </c>
      <c r="CJ61" s="225">
        <f t="shared" si="46"/>
        <v>0</v>
      </c>
      <c r="CK61" s="225">
        <f t="shared" si="47"/>
        <v>0</v>
      </c>
      <c r="CL61" s="225"/>
    </row>
    <row r="62" spans="1:90" s="234" customFormat="1" ht="47.25">
      <c r="A62" s="229" t="s">
        <v>561</v>
      </c>
      <c r="B62" s="227" t="s">
        <v>958</v>
      </c>
      <c r="C62" s="225" t="s">
        <v>930</v>
      </c>
      <c r="D62" s="293">
        <v>5.5</v>
      </c>
      <c r="E62" s="293">
        <v>5.5</v>
      </c>
      <c r="F62" s="293">
        <v>0</v>
      </c>
      <c r="G62" s="293">
        <v>0</v>
      </c>
      <c r="H62" s="293">
        <v>0</v>
      </c>
      <c r="I62" s="293">
        <v>0</v>
      </c>
      <c r="J62" s="293">
        <v>0</v>
      </c>
      <c r="K62" s="293">
        <v>0</v>
      </c>
      <c r="L62" s="293">
        <v>0</v>
      </c>
      <c r="M62" s="225">
        <v>0</v>
      </c>
      <c r="N62" s="293">
        <v>0</v>
      </c>
      <c r="O62" s="293">
        <v>0</v>
      </c>
      <c r="P62" s="293">
        <v>0</v>
      </c>
      <c r="Q62" s="293">
        <v>0</v>
      </c>
      <c r="R62" s="293">
        <v>0</v>
      </c>
      <c r="S62" s="293">
        <v>0</v>
      </c>
      <c r="T62" s="293">
        <v>0</v>
      </c>
      <c r="U62" s="293">
        <v>0</v>
      </c>
      <c r="V62" s="293">
        <v>0</v>
      </c>
      <c r="W62" s="293">
        <v>0</v>
      </c>
      <c r="X62" s="293">
        <v>0</v>
      </c>
      <c r="Y62" s="293">
        <v>0</v>
      </c>
      <c r="Z62" s="293">
        <v>0</v>
      </c>
      <c r="AA62" s="225">
        <v>0</v>
      </c>
      <c r="AB62" s="225">
        <v>0</v>
      </c>
      <c r="AC62" s="225">
        <v>0</v>
      </c>
      <c r="AD62" s="225">
        <v>0</v>
      </c>
      <c r="AE62" s="225">
        <v>0</v>
      </c>
      <c r="AF62" s="225">
        <v>0</v>
      </c>
      <c r="AG62" s="225">
        <v>0</v>
      </c>
      <c r="AH62" s="293">
        <v>0</v>
      </c>
      <c r="AI62" s="293">
        <v>0</v>
      </c>
      <c r="AJ62" s="293">
        <v>0</v>
      </c>
      <c r="AK62" s="293">
        <v>0</v>
      </c>
      <c r="AL62" s="293">
        <v>0</v>
      </c>
      <c r="AM62" s="293">
        <v>0</v>
      </c>
      <c r="AN62" s="293">
        <v>0</v>
      </c>
      <c r="AO62" s="225">
        <v>0</v>
      </c>
      <c r="AP62" s="225">
        <v>0</v>
      </c>
      <c r="AQ62" s="225">
        <v>0</v>
      </c>
      <c r="AR62" s="225">
        <v>0</v>
      </c>
      <c r="AS62" s="225">
        <v>0</v>
      </c>
      <c r="AT62" s="225">
        <v>0</v>
      </c>
      <c r="AU62" s="225">
        <v>0</v>
      </c>
      <c r="AV62" s="293">
        <v>0</v>
      </c>
      <c r="AW62" s="293">
        <v>0</v>
      </c>
      <c r="AX62" s="293">
        <v>0</v>
      </c>
      <c r="AY62" s="293">
        <v>0</v>
      </c>
      <c r="AZ62" s="293">
        <v>0</v>
      </c>
      <c r="BA62" s="293">
        <v>0</v>
      </c>
      <c r="BB62" s="293">
        <v>0</v>
      </c>
      <c r="BC62" s="225">
        <v>0</v>
      </c>
      <c r="BD62" s="225">
        <v>0</v>
      </c>
      <c r="BE62" s="225">
        <v>0</v>
      </c>
      <c r="BF62" s="225">
        <v>0</v>
      </c>
      <c r="BG62" s="225">
        <v>0</v>
      </c>
      <c r="BH62" s="225">
        <v>0</v>
      </c>
      <c r="BI62" s="225">
        <v>0</v>
      </c>
      <c r="BJ62" s="293">
        <v>0</v>
      </c>
      <c r="BK62" s="293">
        <v>0</v>
      </c>
      <c r="BL62" s="293">
        <v>0</v>
      </c>
      <c r="BM62" s="293">
        <v>0</v>
      </c>
      <c r="BN62" s="293">
        <v>0</v>
      </c>
      <c r="BO62" s="293">
        <v>0</v>
      </c>
      <c r="BP62" s="293">
        <v>0</v>
      </c>
      <c r="BQ62" s="293">
        <v>0</v>
      </c>
      <c r="BR62" s="293">
        <v>0</v>
      </c>
      <c r="BS62" s="293">
        <v>0</v>
      </c>
      <c r="BT62" s="293">
        <v>0</v>
      </c>
      <c r="BU62" s="293">
        <v>0</v>
      </c>
      <c r="BV62" s="293">
        <v>0</v>
      </c>
      <c r="BW62" s="293">
        <v>0</v>
      </c>
      <c r="BX62" s="225">
        <f t="shared" si="34"/>
        <v>0</v>
      </c>
      <c r="BY62" s="225">
        <f t="shared" si="35"/>
        <v>0</v>
      </c>
      <c r="BZ62" s="225">
        <f t="shared" si="36"/>
        <v>0</v>
      </c>
      <c r="CA62" s="225">
        <f t="shared" si="37"/>
        <v>0</v>
      </c>
      <c r="CB62" s="225">
        <f t="shared" si="38"/>
        <v>0</v>
      </c>
      <c r="CC62" s="225">
        <f t="shared" si="39"/>
        <v>0</v>
      </c>
      <c r="CD62" s="225">
        <f t="shared" si="40"/>
        <v>0</v>
      </c>
      <c r="CE62" s="225">
        <f t="shared" si="41"/>
        <v>0</v>
      </c>
      <c r="CF62" s="225">
        <f t="shared" si="42"/>
        <v>0</v>
      </c>
      <c r="CG62" s="225">
        <f t="shared" si="43"/>
        <v>0</v>
      </c>
      <c r="CH62" s="225">
        <f t="shared" si="44"/>
        <v>0</v>
      </c>
      <c r="CI62" s="225">
        <f t="shared" si="45"/>
        <v>0</v>
      </c>
      <c r="CJ62" s="225">
        <f t="shared" si="46"/>
        <v>0</v>
      </c>
      <c r="CK62" s="225">
        <f t="shared" si="47"/>
        <v>0</v>
      </c>
      <c r="CL62" s="225"/>
    </row>
    <row r="63" spans="1:90" s="234" customFormat="1" ht="31.5">
      <c r="A63" s="229" t="s">
        <v>561</v>
      </c>
      <c r="B63" s="231" t="s">
        <v>959</v>
      </c>
      <c r="C63" s="225" t="s">
        <v>931</v>
      </c>
      <c r="D63" s="293">
        <v>44</v>
      </c>
      <c r="E63" s="293">
        <v>44</v>
      </c>
      <c r="F63" s="293">
        <v>0</v>
      </c>
      <c r="G63" s="293">
        <v>44</v>
      </c>
      <c r="H63" s="293">
        <v>0</v>
      </c>
      <c r="I63" s="293">
        <v>0.5</v>
      </c>
      <c r="J63" s="293">
        <v>0</v>
      </c>
      <c r="K63" s="293">
        <v>0</v>
      </c>
      <c r="L63" s="293">
        <v>0</v>
      </c>
      <c r="M63" s="225">
        <v>0</v>
      </c>
      <c r="N63" s="225">
        <v>0</v>
      </c>
      <c r="O63" s="225">
        <v>0</v>
      </c>
      <c r="P63" s="225">
        <v>0</v>
      </c>
      <c r="Q63" s="225">
        <v>0</v>
      </c>
      <c r="R63" s="225">
        <v>0</v>
      </c>
      <c r="S63" s="225">
        <v>0</v>
      </c>
      <c r="T63" s="293">
        <v>0</v>
      </c>
      <c r="U63" s="293">
        <v>0</v>
      </c>
      <c r="V63" s="293">
        <v>0</v>
      </c>
      <c r="W63" s="293">
        <v>0</v>
      </c>
      <c r="X63" s="293">
        <v>0</v>
      </c>
      <c r="Y63" s="293">
        <v>0</v>
      </c>
      <c r="Z63" s="293">
        <v>0</v>
      </c>
      <c r="AA63" s="225">
        <v>0</v>
      </c>
      <c r="AB63" s="293">
        <v>0</v>
      </c>
      <c r="AC63" s="293">
        <v>0</v>
      </c>
      <c r="AD63" s="293">
        <v>0</v>
      </c>
      <c r="AE63" s="293">
        <v>0</v>
      </c>
      <c r="AF63" s="293">
        <v>0</v>
      </c>
      <c r="AG63" s="293">
        <v>0</v>
      </c>
      <c r="AH63" s="293">
        <v>0</v>
      </c>
      <c r="AI63" s="293">
        <v>0</v>
      </c>
      <c r="AJ63" s="293">
        <v>0</v>
      </c>
      <c r="AK63" s="293">
        <v>0</v>
      </c>
      <c r="AL63" s="293">
        <v>0</v>
      </c>
      <c r="AM63" s="293">
        <v>0</v>
      </c>
      <c r="AN63" s="293">
        <v>0</v>
      </c>
      <c r="AO63" s="225">
        <v>0</v>
      </c>
      <c r="AP63" s="225">
        <v>0</v>
      </c>
      <c r="AQ63" s="225">
        <v>0</v>
      </c>
      <c r="AR63" s="225">
        <v>0</v>
      </c>
      <c r="AS63" s="225">
        <v>0</v>
      </c>
      <c r="AT63" s="225">
        <v>0</v>
      </c>
      <c r="AU63" s="225">
        <v>0</v>
      </c>
      <c r="AV63" s="293">
        <v>0</v>
      </c>
      <c r="AW63" s="293">
        <v>0</v>
      </c>
      <c r="AX63" s="293">
        <v>0</v>
      </c>
      <c r="AY63" s="293">
        <v>0</v>
      </c>
      <c r="AZ63" s="293">
        <v>0</v>
      </c>
      <c r="BA63" s="293">
        <v>0</v>
      </c>
      <c r="BB63" s="293">
        <v>0</v>
      </c>
      <c r="BC63" s="225">
        <v>0</v>
      </c>
      <c r="BD63" s="225">
        <v>0</v>
      </c>
      <c r="BE63" s="225">
        <v>0</v>
      </c>
      <c r="BF63" s="225">
        <v>0</v>
      </c>
      <c r="BG63" s="225">
        <v>0</v>
      </c>
      <c r="BH63" s="225">
        <v>0</v>
      </c>
      <c r="BI63" s="225">
        <v>0</v>
      </c>
      <c r="BJ63" s="293">
        <v>0</v>
      </c>
      <c r="BK63" s="293">
        <v>0</v>
      </c>
      <c r="BL63" s="293">
        <v>0</v>
      </c>
      <c r="BM63" s="293">
        <v>0</v>
      </c>
      <c r="BN63" s="293">
        <v>0</v>
      </c>
      <c r="BO63" s="293">
        <v>0</v>
      </c>
      <c r="BP63" s="293">
        <v>0</v>
      </c>
      <c r="BQ63" s="293">
        <v>0</v>
      </c>
      <c r="BR63" s="293">
        <v>0</v>
      </c>
      <c r="BS63" s="293">
        <v>0</v>
      </c>
      <c r="BT63" s="293">
        <v>0</v>
      </c>
      <c r="BU63" s="293">
        <v>0</v>
      </c>
      <c r="BV63" s="293">
        <v>0</v>
      </c>
      <c r="BW63" s="293">
        <v>0</v>
      </c>
      <c r="BX63" s="225">
        <f t="shared" si="34"/>
        <v>0</v>
      </c>
      <c r="BY63" s="225">
        <f t="shared" si="35"/>
        <v>44</v>
      </c>
      <c r="BZ63" s="225">
        <f t="shared" si="36"/>
        <v>0</v>
      </c>
      <c r="CA63" s="225">
        <f t="shared" si="37"/>
        <v>0.5</v>
      </c>
      <c r="CB63" s="225">
        <f t="shared" si="38"/>
        <v>0</v>
      </c>
      <c r="CC63" s="225">
        <f t="shared" si="39"/>
        <v>0</v>
      </c>
      <c r="CD63" s="225">
        <f t="shared" si="40"/>
        <v>0</v>
      </c>
      <c r="CE63" s="225">
        <f t="shared" si="41"/>
        <v>0</v>
      </c>
      <c r="CF63" s="225">
        <f t="shared" si="42"/>
        <v>0</v>
      </c>
      <c r="CG63" s="225">
        <f t="shared" si="43"/>
        <v>0</v>
      </c>
      <c r="CH63" s="225">
        <f t="shared" si="44"/>
        <v>0</v>
      </c>
      <c r="CI63" s="225">
        <f t="shared" si="45"/>
        <v>0</v>
      </c>
      <c r="CJ63" s="225">
        <f t="shared" si="46"/>
        <v>0</v>
      </c>
      <c r="CK63" s="225">
        <f t="shared" si="47"/>
        <v>0</v>
      </c>
      <c r="CL63" s="225"/>
    </row>
    <row r="64" spans="1:90" s="234" customFormat="1" ht="47.25">
      <c r="A64" s="229" t="s">
        <v>561</v>
      </c>
      <c r="B64" s="231" t="s">
        <v>960</v>
      </c>
      <c r="C64" s="225" t="s">
        <v>932</v>
      </c>
      <c r="D64" s="293">
        <v>44</v>
      </c>
      <c r="E64" s="293">
        <v>44</v>
      </c>
      <c r="F64" s="293">
        <v>0</v>
      </c>
      <c r="G64" s="293">
        <v>44</v>
      </c>
      <c r="H64" s="293">
        <v>0</v>
      </c>
      <c r="I64" s="293">
        <v>0.5</v>
      </c>
      <c r="J64" s="293">
        <v>0</v>
      </c>
      <c r="K64" s="293">
        <v>0</v>
      </c>
      <c r="L64" s="293">
        <v>0</v>
      </c>
      <c r="M64" s="225">
        <v>0</v>
      </c>
      <c r="N64" s="225">
        <v>0</v>
      </c>
      <c r="O64" s="225">
        <v>0</v>
      </c>
      <c r="P64" s="225">
        <v>0</v>
      </c>
      <c r="Q64" s="225">
        <v>0</v>
      </c>
      <c r="R64" s="225">
        <v>0</v>
      </c>
      <c r="S64" s="225">
        <v>0</v>
      </c>
      <c r="T64" s="293">
        <v>0</v>
      </c>
      <c r="U64" s="293">
        <v>0</v>
      </c>
      <c r="V64" s="293">
        <v>0</v>
      </c>
      <c r="W64" s="293">
        <v>0</v>
      </c>
      <c r="X64" s="293">
        <v>0</v>
      </c>
      <c r="Y64" s="293">
        <v>0</v>
      </c>
      <c r="Z64" s="293">
        <v>0</v>
      </c>
      <c r="AA64" s="225">
        <v>0</v>
      </c>
      <c r="AB64" s="293">
        <v>0</v>
      </c>
      <c r="AC64" s="293">
        <v>0</v>
      </c>
      <c r="AD64" s="293">
        <v>0</v>
      </c>
      <c r="AE64" s="293">
        <v>0</v>
      </c>
      <c r="AF64" s="293">
        <v>0</v>
      </c>
      <c r="AG64" s="293">
        <v>0</v>
      </c>
      <c r="AH64" s="293">
        <v>0</v>
      </c>
      <c r="AI64" s="293">
        <v>0</v>
      </c>
      <c r="AJ64" s="293">
        <v>0</v>
      </c>
      <c r="AK64" s="293">
        <v>0</v>
      </c>
      <c r="AL64" s="293">
        <v>0</v>
      </c>
      <c r="AM64" s="293">
        <v>0</v>
      </c>
      <c r="AN64" s="293">
        <v>0</v>
      </c>
      <c r="AO64" s="225">
        <v>0</v>
      </c>
      <c r="AP64" s="225">
        <v>0</v>
      </c>
      <c r="AQ64" s="225">
        <v>0</v>
      </c>
      <c r="AR64" s="225">
        <v>0</v>
      </c>
      <c r="AS64" s="225">
        <v>0</v>
      </c>
      <c r="AT64" s="225">
        <v>0</v>
      </c>
      <c r="AU64" s="225">
        <v>0</v>
      </c>
      <c r="AV64" s="293">
        <v>0</v>
      </c>
      <c r="AW64" s="293">
        <v>0</v>
      </c>
      <c r="AX64" s="293">
        <v>0</v>
      </c>
      <c r="AY64" s="293">
        <v>0</v>
      </c>
      <c r="AZ64" s="293">
        <v>0</v>
      </c>
      <c r="BA64" s="293">
        <v>0</v>
      </c>
      <c r="BB64" s="293">
        <v>0</v>
      </c>
      <c r="BC64" s="225">
        <v>0</v>
      </c>
      <c r="BD64" s="225">
        <v>0</v>
      </c>
      <c r="BE64" s="225">
        <v>0</v>
      </c>
      <c r="BF64" s="225">
        <v>0</v>
      </c>
      <c r="BG64" s="225">
        <v>0</v>
      </c>
      <c r="BH64" s="225">
        <v>0</v>
      </c>
      <c r="BI64" s="225">
        <v>0</v>
      </c>
      <c r="BJ64" s="293">
        <v>0</v>
      </c>
      <c r="BK64" s="293">
        <v>0</v>
      </c>
      <c r="BL64" s="293">
        <v>0</v>
      </c>
      <c r="BM64" s="293">
        <v>0</v>
      </c>
      <c r="BN64" s="293">
        <v>0</v>
      </c>
      <c r="BO64" s="293">
        <v>0</v>
      </c>
      <c r="BP64" s="293">
        <v>0</v>
      </c>
      <c r="BQ64" s="293">
        <v>0</v>
      </c>
      <c r="BR64" s="293">
        <v>0</v>
      </c>
      <c r="BS64" s="293">
        <v>0</v>
      </c>
      <c r="BT64" s="293">
        <v>0</v>
      </c>
      <c r="BU64" s="293">
        <v>0</v>
      </c>
      <c r="BV64" s="293">
        <v>0</v>
      </c>
      <c r="BW64" s="293">
        <v>0</v>
      </c>
      <c r="BX64" s="225">
        <f t="shared" si="34"/>
        <v>0</v>
      </c>
      <c r="BY64" s="225">
        <f t="shared" si="35"/>
        <v>44</v>
      </c>
      <c r="BZ64" s="225">
        <f t="shared" si="36"/>
        <v>0</v>
      </c>
      <c r="CA64" s="225">
        <f t="shared" si="37"/>
        <v>0.5</v>
      </c>
      <c r="CB64" s="225">
        <f t="shared" si="38"/>
        <v>0</v>
      </c>
      <c r="CC64" s="225">
        <f t="shared" si="39"/>
        <v>0</v>
      </c>
      <c r="CD64" s="225">
        <f t="shared" si="40"/>
        <v>0</v>
      </c>
      <c r="CE64" s="225">
        <f t="shared" si="41"/>
        <v>0</v>
      </c>
      <c r="CF64" s="225">
        <f t="shared" si="42"/>
        <v>0</v>
      </c>
      <c r="CG64" s="225">
        <f t="shared" si="43"/>
        <v>0</v>
      </c>
      <c r="CH64" s="225">
        <f t="shared" si="44"/>
        <v>0</v>
      </c>
      <c r="CI64" s="225">
        <f t="shared" si="45"/>
        <v>0</v>
      </c>
      <c r="CJ64" s="225">
        <f t="shared" si="46"/>
        <v>0</v>
      </c>
      <c r="CK64" s="225">
        <f t="shared" si="47"/>
        <v>0</v>
      </c>
      <c r="CL64" s="225"/>
    </row>
    <row r="65" spans="1:90" s="234" customFormat="1" ht="47.25">
      <c r="A65" s="229" t="s">
        <v>561</v>
      </c>
      <c r="B65" s="231" t="s">
        <v>961</v>
      </c>
      <c r="C65" s="225" t="s">
        <v>933</v>
      </c>
      <c r="D65" s="293">
        <v>54</v>
      </c>
      <c r="E65" s="293">
        <v>54</v>
      </c>
      <c r="F65" s="293">
        <v>0</v>
      </c>
      <c r="G65" s="293">
        <v>54</v>
      </c>
      <c r="H65" s="293">
        <v>0</v>
      </c>
      <c r="I65" s="293">
        <v>0.5</v>
      </c>
      <c r="J65" s="293">
        <v>0</v>
      </c>
      <c r="K65" s="293">
        <v>0</v>
      </c>
      <c r="L65" s="293">
        <v>0</v>
      </c>
      <c r="M65" s="225">
        <v>0</v>
      </c>
      <c r="N65" s="225">
        <v>0</v>
      </c>
      <c r="O65" s="225">
        <v>0</v>
      </c>
      <c r="P65" s="225">
        <v>0</v>
      </c>
      <c r="Q65" s="225">
        <v>0</v>
      </c>
      <c r="R65" s="225">
        <v>0</v>
      </c>
      <c r="S65" s="225">
        <v>0</v>
      </c>
      <c r="T65" s="293">
        <v>0</v>
      </c>
      <c r="U65" s="293">
        <v>0</v>
      </c>
      <c r="V65" s="293">
        <v>0</v>
      </c>
      <c r="W65" s="293">
        <v>0</v>
      </c>
      <c r="X65" s="293">
        <v>0</v>
      </c>
      <c r="Y65" s="293">
        <v>0</v>
      </c>
      <c r="Z65" s="293">
        <v>0</v>
      </c>
      <c r="AA65" s="225">
        <v>0</v>
      </c>
      <c r="AB65" s="293">
        <v>0</v>
      </c>
      <c r="AC65" s="293">
        <v>0</v>
      </c>
      <c r="AD65" s="293">
        <v>0</v>
      </c>
      <c r="AE65" s="293">
        <v>0</v>
      </c>
      <c r="AF65" s="293">
        <v>0</v>
      </c>
      <c r="AG65" s="293">
        <v>0</v>
      </c>
      <c r="AH65" s="293">
        <v>0</v>
      </c>
      <c r="AI65" s="293">
        <v>0</v>
      </c>
      <c r="AJ65" s="293">
        <v>0</v>
      </c>
      <c r="AK65" s="293">
        <v>0</v>
      </c>
      <c r="AL65" s="293">
        <v>0</v>
      </c>
      <c r="AM65" s="293">
        <v>0</v>
      </c>
      <c r="AN65" s="293">
        <v>0</v>
      </c>
      <c r="AO65" s="225">
        <v>0</v>
      </c>
      <c r="AP65" s="225">
        <v>0</v>
      </c>
      <c r="AQ65" s="225">
        <v>0</v>
      </c>
      <c r="AR65" s="225">
        <v>0</v>
      </c>
      <c r="AS65" s="225">
        <v>0</v>
      </c>
      <c r="AT65" s="225">
        <v>0</v>
      </c>
      <c r="AU65" s="225">
        <v>0</v>
      </c>
      <c r="AV65" s="293">
        <v>0</v>
      </c>
      <c r="AW65" s="293">
        <v>0</v>
      </c>
      <c r="AX65" s="293">
        <v>0</v>
      </c>
      <c r="AY65" s="293">
        <v>0</v>
      </c>
      <c r="AZ65" s="293">
        <v>0</v>
      </c>
      <c r="BA65" s="293">
        <v>0</v>
      </c>
      <c r="BB65" s="293">
        <v>0</v>
      </c>
      <c r="BC65" s="225">
        <v>0</v>
      </c>
      <c r="BD65" s="225">
        <v>0</v>
      </c>
      <c r="BE65" s="225">
        <v>0</v>
      </c>
      <c r="BF65" s="225">
        <v>0</v>
      </c>
      <c r="BG65" s="225">
        <v>0</v>
      </c>
      <c r="BH65" s="225">
        <v>0</v>
      </c>
      <c r="BI65" s="225">
        <v>0</v>
      </c>
      <c r="BJ65" s="293">
        <v>0</v>
      </c>
      <c r="BK65" s="293">
        <v>0</v>
      </c>
      <c r="BL65" s="293">
        <v>0</v>
      </c>
      <c r="BM65" s="293">
        <v>0</v>
      </c>
      <c r="BN65" s="293">
        <v>0</v>
      </c>
      <c r="BO65" s="293">
        <v>0</v>
      </c>
      <c r="BP65" s="293">
        <v>0</v>
      </c>
      <c r="BQ65" s="293">
        <v>0</v>
      </c>
      <c r="BR65" s="293">
        <v>0</v>
      </c>
      <c r="BS65" s="293">
        <v>0</v>
      </c>
      <c r="BT65" s="293">
        <v>0</v>
      </c>
      <c r="BU65" s="293">
        <v>0</v>
      </c>
      <c r="BV65" s="293">
        <v>0</v>
      </c>
      <c r="BW65" s="293">
        <v>0</v>
      </c>
      <c r="BX65" s="225">
        <f t="shared" si="34"/>
        <v>0</v>
      </c>
      <c r="BY65" s="225">
        <f t="shared" si="35"/>
        <v>54</v>
      </c>
      <c r="BZ65" s="225">
        <f t="shared" si="36"/>
        <v>0</v>
      </c>
      <c r="CA65" s="225">
        <f t="shared" si="37"/>
        <v>0.5</v>
      </c>
      <c r="CB65" s="225">
        <f t="shared" si="38"/>
        <v>0</v>
      </c>
      <c r="CC65" s="225">
        <f t="shared" si="39"/>
        <v>0</v>
      </c>
      <c r="CD65" s="225">
        <f t="shared" si="40"/>
        <v>0</v>
      </c>
      <c r="CE65" s="225">
        <f t="shared" si="41"/>
        <v>0</v>
      </c>
      <c r="CF65" s="225">
        <f t="shared" si="42"/>
        <v>0</v>
      </c>
      <c r="CG65" s="225">
        <f t="shared" si="43"/>
        <v>0</v>
      </c>
      <c r="CH65" s="225">
        <f t="shared" si="44"/>
        <v>0</v>
      </c>
      <c r="CI65" s="225">
        <f t="shared" si="45"/>
        <v>0</v>
      </c>
      <c r="CJ65" s="225">
        <f t="shared" si="46"/>
        <v>0</v>
      </c>
      <c r="CK65" s="225">
        <f t="shared" si="47"/>
        <v>0</v>
      </c>
      <c r="CL65" s="225"/>
    </row>
    <row r="66" spans="1:90" s="248" customFormat="1" ht="31.5">
      <c r="A66" s="229" t="s">
        <v>561</v>
      </c>
      <c r="B66" s="231" t="s">
        <v>962</v>
      </c>
      <c r="C66" s="225" t="s">
        <v>934</v>
      </c>
      <c r="D66" s="293">
        <v>54</v>
      </c>
      <c r="E66" s="293">
        <v>54</v>
      </c>
      <c r="F66" s="293">
        <v>0</v>
      </c>
      <c r="G66" s="293">
        <v>54</v>
      </c>
      <c r="H66" s="293">
        <v>0</v>
      </c>
      <c r="I66" s="293">
        <v>0.5</v>
      </c>
      <c r="J66" s="293">
        <v>0</v>
      </c>
      <c r="K66" s="293">
        <v>0</v>
      </c>
      <c r="L66" s="293">
        <v>0</v>
      </c>
      <c r="M66" s="225">
        <v>0</v>
      </c>
      <c r="N66" s="225">
        <v>0</v>
      </c>
      <c r="O66" s="225">
        <v>0</v>
      </c>
      <c r="P66" s="225">
        <v>0</v>
      </c>
      <c r="Q66" s="225">
        <v>0</v>
      </c>
      <c r="R66" s="225">
        <v>0</v>
      </c>
      <c r="S66" s="225">
        <v>0</v>
      </c>
      <c r="T66" s="293">
        <v>0</v>
      </c>
      <c r="U66" s="293">
        <v>0</v>
      </c>
      <c r="V66" s="293">
        <v>0</v>
      </c>
      <c r="W66" s="293">
        <v>0</v>
      </c>
      <c r="X66" s="293">
        <v>0</v>
      </c>
      <c r="Y66" s="293">
        <v>0</v>
      </c>
      <c r="Z66" s="293">
        <v>0</v>
      </c>
      <c r="AA66" s="225">
        <v>0</v>
      </c>
      <c r="AB66" s="293">
        <v>0</v>
      </c>
      <c r="AC66" s="293">
        <v>0</v>
      </c>
      <c r="AD66" s="293">
        <v>0</v>
      </c>
      <c r="AE66" s="293">
        <v>0</v>
      </c>
      <c r="AF66" s="293">
        <v>0</v>
      </c>
      <c r="AG66" s="293">
        <v>0</v>
      </c>
      <c r="AH66" s="293">
        <v>0</v>
      </c>
      <c r="AI66" s="293">
        <v>0</v>
      </c>
      <c r="AJ66" s="293">
        <v>0</v>
      </c>
      <c r="AK66" s="293">
        <v>0</v>
      </c>
      <c r="AL66" s="293">
        <v>0</v>
      </c>
      <c r="AM66" s="293">
        <v>0</v>
      </c>
      <c r="AN66" s="293">
        <v>0</v>
      </c>
      <c r="AO66" s="225">
        <v>0</v>
      </c>
      <c r="AP66" s="225">
        <v>0</v>
      </c>
      <c r="AQ66" s="225">
        <v>0</v>
      </c>
      <c r="AR66" s="225">
        <v>0</v>
      </c>
      <c r="AS66" s="225">
        <v>0</v>
      </c>
      <c r="AT66" s="225">
        <v>0</v>
      </c>
      <c r="AU66" s="225">
        <v>0</v>
      </c>
      <c r="AV66" s="293">
        <v>0</v>
      </c>
      <c r="AW66" s="293">
        <v>0</v>
      </c>
      <c r="AX66" s="293">
        <v>0</v>
      </c>
      <c r="AY66" s="293">
        <v>0</v>
      </c>
      <c r="AZ66" s="293">
        <v>0</v>
      </c>
      <c r="BA66" s="293">
        <v>0</v>
      </c>
      <c r="BB66" s="293">
        <v>0</v>
      </c>
      <c r="BC66" s="225">
        <v>0</v>
      </c>
      <c r="BD66" s="225">
        <v>0</v>
      </c>
      <c r="BE66" s="225">
        <v>0</v>
      </c>
      <c r="BF66" s="225">
        <v>0</v>
      </c>
      <c r="BG66" s="225">
        <v>0</v>
      </c>
      <c r="BH66" s="225">
        <v>0</v>
      </c>
      <c r="BI66" s="225">
        <v>0</v>
      </c>
      <c r="BJ66" s="293">
        <v>0</v>
      </c>
      <c r="BK66" s="293">
        <v>0</v>
      </c>
      <c r="BL66" s="293">
        <v>0</v>
      </c>
      <c r="BM66" s="293">
        <v>0</v>
      </c>
      <c r="BN66" s="293">
        <v>0</v>
      </c>
      <c r="BO66" s="293">
        <v>0</v>
      </c>
      <c r="BP66" s="293">
        <v>0</v>
      </c>
      <c r="BQ66" s="293">
        <v>0</v>
      </c>
      <c r="BR66" s="293">
        <v>0</v>
      </c>
      <c r="BS66" s="293">
        <v>0</v>
      </c>
      <c r="BT66" s="293">
        <v>0</v>
      </c>
      <c r="BU66" s="293">
        <v>0</v>
      </c>
      <c r="BV66" s="293">
        <v>0</v>
      </c>
      <c r="BW66" s="293">
        <v>0</v>
      </c>
      <c r="BX66" s="225">
        <f t="shared" ref="BX66:BX79" si="48">F66+T66+AH66+AV66+BJ66</f>
        <v>0</v>
      </c>
      <c r="BY66" s="225">
        <f t="shared" ref="BY66:BY79" si="49">G66+U66+AI66+AW66+BK66</f>
        <v>54</v>
      </c>
      <c r="BZ66" s="225">
        <f t="shared" ref="BZ66:BZ79" si="50">H66+V66+AJ66+AX66+BL66</f>
        <v>0</v>
      </c>
      <c r="CA66" s="225">
        <f t="shared" ref="CA66:CA79" si="51">I66+W66+AK66+AY66+BM66</f>
        <v>0.5</v>
      </c>
      <c r="CB66" s="225">
        <f t="shared" ref="CB66:CB79" si="52">J66+X66+AL66+AZ66+BN66</f>
        <v>0</v>
      </c>
      <c r="CC66" s="225">
        <f t="shared" ref="CC66:CC79" si="53">K66+Y66+AM66+BA66+BO66</f>
        <v>0</v>
      </c>
      <c r="CD66" s="225">
        <f t="shared" ref="CD66:CD79" si="54">L66+Z66+AN66+BB66+BP66</f>
        <v>0</v>
      </c>
      <c r="CE66" s="225">
        <f t="shared" ref="CE66:CE79" si="55">M66+AA66+AO66+BC66+BQ66</f>
        <v>0</v>
      </c>
      <c r="CF66" s="225">
        <f t="shared" ref="CF66:CF79" si="56">N66+AB66+AP66+BD66+BR66</f>
        <v>0</v>
      </c>
      <c r="CG66" s="225">
        <f t="shared" ref="CG66:CG79" si="57">O66+AC66+AQ66+BE66+BS66</f>
        <v>0</v>
      </c>
      <c r="CH66" s="225">
        <f t="shared" ref="CH66:CH79" si="58">P66+AD66+AR66+BF66+BT66</f>
        <v>0</v>
      </c>
      <c r="CI66" s="225">
        <f t="shared" ref="CI66:CI79" si="59">Q66+AE66+AS66+BG66+BU66</f>
        <v>0</v>
      </c>
      <c r="CJ66" s="225">
        <f t="shared" ref="CJ66:CJ79" si="60">R66+AF66+AT66+BH66+BV66</f>
        <v>0</v>
      </c>
      <c r="CK66" s="225">
        <f t="shared" ref="CK66:CK79" si="61">S66+AG66+AU66+BI66+BW66</f>
        <v>0</v>
      </c>
      <c r="CL66" s="225"/>
    </row>
    <row r="67" spans="1:90" s="248" customFormat="1" ht="63">
      <c r="A67" s="229" t="s">
        <v>561</v>
      </c>
      <c r="B67" s="231" t="s">
        <v>1011</v>
      </c>
      <c r="C67" s="225" t="s">
        <v>935</v>
      </c>
      <c r="D67" s="293">
        <v>44</v>
      </c>
      <c r="E67" s="293">
        <v>44</v>
      </c>
      <c r="F67" s="293">
        <v>0</v>
      </c>
      <c r="G67" s="293">
        <v>21</v>
      </c>
      <c r="H67" s="293">
        <v>1.65</v>
      </c>
      <c r="I67" s="293">
        <v>0</v>
      </c>
      <c r="J67" s="293">
        <v>0</v>
      </c>
      <c r="K67" s="293">
        <v>0</v>
      </c>
      <c r="L67" s="293">
        <v>0</v>
      </c>
      <c r="M67" s="225">
        <v>0</v>
      </c>
      <c r="N67" s="293">
        <v>0</v>
      </c>
      <c r="O67" s="293">
        <v>0</v>
      </c>
      <c r="P67" s="293">
        <v>0</v>
      </c>
      <c r="Q67" s="293">
        <v>0</v>
      </c>
      <c r="R67" s="293">
        <v>0</v>
      </c>
      <c r="S67" s="293">
        <v>0</v>
      </c>
      <c r="T67" s="293">
        <v>0</v>
      </c>
      <c r="U67" s="293">
        <v>7</v>
      </c>
      <c r="V67" s="293">
        <v>0.27</v>
      </c>
      <c r="W67" s="293">
        <v>0</v>
      </c>
      <c r="X67" s="293">
        <v>0</v>
      </c>
      <c r="Y67" s="293">
        <v>0</v>
      </c>
      <c r="Z67" s="293">
        <v>0</v>
      </c>
      <c r="AA67" s="225">
        <v>0</v>
      </c>
      <c r="AB67" s="293">
        <v>0</v>
      </c>
      <c r="AC67" s="293">
        <v>0</v>
      </c>
      <c r="AD67" s="225">
        <v>0</v>
      </c>
      <c r="AE67" s="225">
        <v>0</v>
      </c>
      <c r="AF67" s="225">
        <v>0</v>
      </c>
      <c r="AG67" s="225">
        <v>0</v>
      </c>
      <c r="AH67" s="293">
        <v>0</v>
      </c>
      <c r="AI67" s="293">
        <v>7</v>
      </c>
      <c r="AJ67" s="293">
        <v>0.42</v>
      </c>
      <c r="AK67" s="293">
        <v>0</v>
      </c>
      <c r="AL67" s="293">
        <v>0</v>
      </c>
      <c r="AM67" s="293">
        <v>0</v>
      </c>
      <c r="AN67" s="293">
        <v>0</v>
      </c>
      <c r="AO67" s="225">
        <v>0</v>
      </c>
      <c r="AP67" s="293">
        <v>0</v>
      </c>
      <c r="AQ67" s="293">
        <v>0</v>
      </c>
      <c r="AR67" s="225">
        <v>0</v>
      </c>
      <c r="AS67" s="225">
        <v>0</v>
      </c>
      <c r="AT67" s="225">
        <v>0</v>
      </c>
      <c r="AU67" s="225">
        <v>0</v>
      </c>
      <c r="AV67" s="293">
        <v>0</v>
      </c>
      <c r="AW67" s="293">
        <v>0</v>
      </c>
      <c r="AX67" s="293">
        <v>0</v>
      </c>
      <c r="AY67" s="293">
        <v>0</v>
      </c>
      <c r="AZ67" s="293">
        <v>0</v>
      </c>
      <c r="BA67" s="293">
        <v>0</v>
      </c>
      <c r="BB67" s="293">
        <v>0</v>
      </c>
      <c r="BC67" s="225">
        <v>0</v>
      </c>
      <c r="BD67" s="293">
        <v>0</v>
      </c>
      <c r="BE67" s="293">
        <v>0</v>
      </c>
      <c r="BF67" s="225">
        <v>0</v>
      </c>
      <c r="BG67" s="225">
        <v>0</v>
      </c>
      <c r="BH67" s="225">
        <v>0</v>
      </c>
      <c r="BI67" s="225">
        <v>0</v>
      </c>
      <c r="BJ67" s="293">
        <v>0</v>
      </c>
      <c r="BK67" s="293">
        <v>0</v>
      </c>
      <c r="BL67" s="293">
        <v>0</v>
      </c>
      <c r="BM67" s="293">
        <v>0</v>
      </c>
      <c r="BN67" s="293">
        <v>0</v>
      </c>
      <c r="BO67" s="293">
        <v>0</v>
      </c>
      <c r="BP67" s="293">
        <v>0</v>
      </c>
      <c r="BQ67" s="293">
        <v>0</v>
      </c>
      <c r="BR67" s="293">
        <v>0</v>
      </c>
      <c r="BS67" s="293">
        <v>0</v>
      </c>
      <c r="BT67" s="293">
        <v>0</v>
      </c>
      <c r="BU67" s="293">
        <v>0</v>
      </c>
      <c r="BV67" s="293">
        <v>0</v>
      </c>
      <c r="BW67" s="293">
        <v>0</v>
      </c>
      <c r="BX67" s="225">
        <f t="shared" si="48"/>
        <v>0</v>
      </c>
      <c r="BY67" s="225">
        <f t="shared" si="49"/>
        <v>35</v>
      </c>
      <c r="BZ67" s="225">
        <f t="shared" si="50"/>
        <v>2.34</v>
      </c>
      <c r="CA67" s="225">
        <f t="shared" si="51"/>
        <v>0</v>
      </c>
      <c r="CB67" s="225">
        <f t="shared" si="52"/>
        <v>0</v>
      </c>
      <c r="CC67" s="225">
        <f t="shared" si="53"/>
        <v>0</v>
      </c>
      <c r="CD67" s="225">
        <f t="shared" si="54"/>
        <v>0</v>
      </c>
      <c r="CE67" s="225">
        <f t="shared" si="55"/>
        <v>0</v>
      </c>
      <c r="CF67" s="225">
        <f t="shared" si="56"/>
        <v>0</v>
      </c>
      <c r="CG67" s="225">
        <f t="shared" si="57"/>
        <v>0</v>
      </c>
      <c r="CH67" s="225">
        <f t="shared" si="58"/>
        <v>0</v>
      </c>
      <c r="CI67" s="225">
        <f t="shared" si="59"/>
        <v>0</v>
      </c>
      <c r="CJ67" s="225">
        <f t="shared" si="60"/>
        <v>0</v>
      </c>
      <c r="CK67" s="225">
        <f t="shared" si="61"/>
        <v>0</v>
      </c>
      <c r="CL67" s="225"/>
    </row>
    <row r="68" spans="1:90" s="248" customFormat="1" ht="63">
      <c r="A68" s="229" t="s">
        <v>561</v>
      </c>
      <c r="B68" s="231" t="s">
        <v>1012</v>
      </c>
      <c r="C68" s="225" t="s">
        <v>936</v>
      </c>
      <c r="D68" s="293">
        <v>71.5</v>
      </c>
      <c r="E68" s="293">
        <v>71.5</v>
      </c>
      <c r="F68" s="293">
        <v>0</v>
      </c>
      <c r="G68" s="293">
        <v>24</v>
      </c>
      <c r="H68" s="293">
        <v>1.23</v>
      </c>
      <c r="I68" s="293">
        <v>0</v>
      </c>
      <c r="J68" s="293">
        <v>0</v>
      </c>
      <c r="K68" s="293">
        <v>0</v>
      </c>
      <c r="L68" s="293">
        <v>0</v>
      </c>
      <c r="M68" s="225">
        <v>0</v>
      </c>
      <c r="N68" s="293">
        <v>0</v>
      </c>
      <c r="O68" s="293">
        <v>0</v>
      </c>
      <c r="P68" s="293">
        <v>0</v>
      </c>
      <c r="Q68" s="293">
        <v>0</v>
      </c>
      <c r="R68" s="293">
        <v>0</v>
      </c>
      <c r="S68" s="293">
        <v>0</v>
      </c>
      <c r="T68" s="293">
        <v>0</v>
      </c>
      <c r="U68" s="293">
        <v>14</v>
      </c>
      <c r="V68" s="293">
        <v>0.46</v>
      </c>
      <c r="W68" s="293">
        <v>0</v>
      </c>
      <c r="X68" s="293">
        <v>0</v>
      </c>
      <c r="Y68" s="293">
        <v>0</v>
      </c>
      <c r="Z68" s="293">
        <v>0</v>
      </c>
      <c r="AA68" s="225">
        <v>0</v>
      </c>
      <c r="AB68" s="293">
        <v>0</v>
      </c>
      <c r="AC68" s="293">
        <v>0</v>
      </c>
      <c r="AD68" s="225">
        <v>0</v>
      </c>
      <c r="AE68" s="225">
        <v>0</v>
      </c>
      <c r="AF68" s="225">
        <v>0</v>
      </c>
      <c r="AG68" s="225">
        <v>0</v>
      </c>
      <c r="AH68" s="293">
        <v>0</v>
      </c>
      <c r="AI68" s="293">
        <v>10.5</v>
      </c>
      <c r="AJ68" s="293">
        <v>0.6</v>
      </c>
      <c r="AK68" s="293">
        <v>0</v>
      </c>
      <c r="AL68" s="293">
        <v>0</v>
      </c>
      <c r="AM68" s="293">
        <v>0</v>
      </c>
      <c r="AN68" s="293">
        <v>0</v>
      </c>
      <c r="AO68" s="225">
        <v>0</v>
      </c>
      <c r="AP68" s="293">
        <v>0</v>
      </c>
      <c r="AQ68" s="293">
        <v>0</v>
      </c>
      <c r="AR68" s="225">
        <v>0</v>
      </c>
      <c r="AS68" s="225">
        <v>0</v>
      </c>
      <c r="AT68" s="225">
        <v>0</v>
      </c>
      <c r="AU68" s="225">
        <v>0</v>
      </c>
      <c r="AV68" s="293">
        <v>0</v>
      </c>
      <c r="AW68" s="293">
        <v>0</v>
      </c>
      <c r="AX68" s="293">
        <v>0</v>
      </c>
      <c r="AY68" s="293">
        <v>0</v>
      </c>
      <c r="AZ68" s="293">
        <v>0</v>
      </c>
      <c r="BA68" s="293">
        <v>0</v>
      </c>
      <c r="BB68" s="293">
        <v>0</v>
      </c>
      <c r="BC68" s="225">
        <v>0</v>
      </c>
      <c r="BD68" s="293">
        <v>0</v>
      </c>
      <c r="BE68" s="293">
        <v>0</v>
      </c>
      <c r="BF68" s="225">
        <v>0</v>
      </c>
      <c r="BG68" s="225">
        <v>0</v>
      </c>
      <c r="BH68" s="225">
        <v>0</v>
      </c>
      <c r="BI68" s="225">
        <v>0</v>
      </c>
      <c r="BJ68" s="293">
        <v>0</v>
      </c>
      <c r="BK68" s="293">
        <v>0</v>
      </c>
      <c r="BL68" s="293">
        <v>0</v>
      </c>
      <c r="BM68" s="293">
        <v>0</v>
      </c>
      <c r="BN68" s="293">
        <v>0</v>
      </c>
      <c r="BO68" s="293">
        <v>0</v>
      </c>
      <c r="BP68" s="293">
        <v>0</v>
      </c>
      <c r="BQ68" s="293">
        <v>0</v>
      </c>
      <c r="BR68" s="293">
        <v>0</v>
      </c>
      <c r="BS68" s="293">
        <v>0</v>
      </c>
      <c r="BT68" s="293">
        <v>0</v>
      </c>
      <c r="BU68" s="293">
        <v>0</v>
      </c>
      <c r="BV68" s="293">
        <v>0</v>
      </c>
      <c r="BW68" s="293">
        <v>0</v>
      </c>
      <c r="BX68" s="225">
        <f t="shared" si="48"/>
        <v>0</v>
      </c>
      <c r="BY68" s="225">
        <f t="shared" si="49"/>
        <v>48.5</v>
      </c>
      <c r="BZ68" s="225">
        <f t="shared" si="50"/>
        <v>2.29</v>
      </c>
      <c r="CA68" s="225">
        <f t="shared" si="51"/>
        <v>0</v>
      </c>
      <c r="CB68" s="225">
        <f t="shared" si="52"/>
        <v>0</v>
      </c>
      <c r="CC68" s="225">
        <f t="shared" si="53"/>
        <v>0</v>
      </c>
      <c r="CD68" s="225">
        <f t="shared" si="54"/>
        <v>0</v>
      </c>
      <c r="CE68" s="225">
        <f t="shared" si="55"/>
        <v>0</v>
      </c>
      <c r="CF68" s="225">
        <f t="shared" si="56"/>
        <v>0</v>
      </c>
      <c r="CG68" s="225">
        <f t="shared" si="57"/>
        <v>0</v>
      </c>
      <c r="CH68" s="225">
        <f t="shared" si="58"/>
        <v>0</v>
      </c>
      <c r="CI68" s="225">
        <f t="shared" si="59"/>
        <v>0</v>
      </c>
      <c r="CJ68" s="225">
        <f t="shared" si="60"/>
        <v>0</v>
      </c>
      <c r="CK68" s="225">
        <f t="shared" si="61"/>
        <v>0</v>
      </c>
      <c r="CL68" s="225"/>
    </row>
    <row r="69" spans="1:90" s="248" customFormat="1" ht="63">
      <c r="A69" s="229" t="s">
        <v>561</v>
      </c>
      <c r="B69" s="231" t="s">
        <v>1013</v>
      </c>
      <c r="C69" s="225" t="s">
        <v>937</v>
      </c>
      <c r="D69" s="293">
        <v>4</v>
      </c>
      <c r="E69" s="293">
        <v>4</v>
      </c>
      <c r="F69" s="293">
        <v>0</v>
      </c>
      <c r="G69" s="293">
        <v>4</v>
      </c>
      <c r="H69" s="293">
        <v>0</v>
      </c>
      <c r="I69" s="293">
        <v>0</v>
      </c>
      <c r="J69" s="293">
        <v>0</v>
      </c>
      <c r="K69" s="293">
        <v>0.2</v>
      </c>
      <c r="L69" s="293">
        <v>0</v>
      </c>
      <c r="M69" s="225">
        <v>0</v>
      </c>
      <c r="N69" s="293">
        <v>0</v>
      </c>
      <c r="O69" s="293">
        <v>0</v>
      </c>
      <c r="P69" s="293">
        <v>0</v>
      </c>
      <c r="Q69" s="293">
        <v>0</v>
      </c>
      <c r="R69" s="293">
        <v>0</v>
      </c>
      <c r="S69" s="293">
        <v>0</v>
      </c>
      <c r="T69" s="293">
        <v>0</v>
      </c>
      <c r="U69" s="293">
        <v>0</v>
      </c>
      <c r="V69" s="293">
        <v>0</v>
      </c>
      <c r="W69" s="293">
        <v>0</v>
      </c>
      <c r="X69" s="293">
        <v>0</v>
      </c>
      <c r="Y69" s="293">
        <v>0</v>
      </c>
      <c r="Z69" s="293">
        <v>0</v>
      </c>
      <c r="AA69" s="225">
        <v>0</v>
      </c>
      <c r="AB69" s="293">
        <v>0</v>
      </c>
      <c r="AC69" s="293">
        <v>0</v>
      </c>
      <c r="AD69" s="293">
        <v>0</v>
      </c>
      <c r="AE69" s="293">
        <v>0</v>
      </c>
      <c r="AF69" s="293">
        <v>0</v>
      </c>
      <c r="AG69" s="293">
        <v>0</v>
      </c>
      <c r="AH69" s="293">
        <v>0</v>
      </c>
      <c r="AI69" s="293">
        <v>0</v>
      </c>
      <c r="AJ69" s="293">
        <v>0</v>
      </c>
      <c r="AK69" s="293">
        <v>0</v>
      </c>
      <c r="AL69" s="293">
        <v>0</v>
      </c>
      <c r="AM69" s="293">
        <v>0</v>
      </c>
      <c r="AN69" s="293">
        <v>0</v>
      </c>
      <c r="AO69" s="225">
        <v>0</v>
      </c>
      <c r="AP69" s="225">
        <v>0</v>
      </c>
      <c r="AQ69" s="225">
        <v>0</v>
      </c>
      <c r="AR69" s="225">
        <v>0</v>
      </c>
      <c r="AS69" s="225">
        <v>0</v>
      </c>
      <c r="AT69" s="225">
        <v>0</v>
      </c>
      <c r="AU69" s="225">
        <v>0</v>
      </c>
      <c r="AV69" s="293">
        <v>0</v>
      </c>
      <c r="AW69" s="293">
        <v>0</v>
      </c>
      <c r="AX69" s="293">
        <v>0</v>
      </c>
      <c r="AY69" s="293">
        <v>0</v>
      </c>
      <c r="AZ69" s="293">
        <v>0</v>
      </c>
      <c r="BA69" s="293">
        <v>0</v>
      </c>
      <c r="BB69" s="293">
        <v>0</v>
      </c>
      <c r="BC69" s="225">
        <v>0</v>
      </c>
      <c r="BD69" s="225">
        <v>0</v>
      </c>
      <c r="BE69" s="225">
        <v>0</v>
      </c>
      <c r="BF69" s="225">
        <v>0</v>
      </c>
      <c r="BG69" s="225">
        <v>0</v>
      </c>
      <c r="BH69" s="225">
        <v>0</v>
      </c>
      <c r="BI69" s="225">
        <v>0</v>
      </c>
      <c r="BJ69" s="293">
        <v>0</v>
      </c>
      <c r="BK69" s="293">
        <v>0</v>
      </c>
      <c r="BL69" s="293">
        <v>0</v>
      </c>
      <c r="BM69" s="293">
        <v>0</v>
      </c>
      <c r="BN69" s="293">
        <v>0</v>
      </c>
      <c r="BO69" s="293">
        <v>0</v>
      </c>
      <c r="BP69" s="293">
        <v>0</v>
      </c>
      <c r="BQ69" s="293">
        <v>0</v>
      </c>
      <c r="BR69" s="293">
        <v>0</v>
      </c>
      <c r="BS69" s="293">
        <v>0</v>
      </c>
      <c r="BT69" s="293">
        <v>0</v>
      </c>
      <c r="BU69" s="293">
        <v>0</v>
      </c>
      <c r="BV69" s="293">
        <v>0</v>
      </c>
      <c r="BW69" s="293">
        <v>0</v>
      </c>
      <c r="BX69" s="225">
        <f t="shared" si="48"/>
        <v>0</v>
      </c>
      <c r="BY69" s="225">
        <f t="shared" si="49"/>
        <v>4</v>
      </c>
      <c r="BZ69" s="225">
        <f t="shared" si="50"/>
        <v>0</v>
      </c>
      <c r="CA69" s="225">
        <f t="shared" si="51"/>
        <v>0</v>
      </c>
      <c r="CB69" s="225">
        <f t="shared" si="52"/>
        <v>0</v>
      </c>
      <c r="CC69" s="225">
        <f t="shared" si="53"/>
        <v>0.2</v>
      </c>
      <c r="CD69" s="225">
        <f t="shared" si="54"/>
        <v>0</v>
      </c>
      <c r="CE69" s="225">
        <f t="shared" si="55"/>
        <v>0</v>
      </c>
      <c r="CF69" s="225">
        <f t="shared" si="56"/>
        <v>0</v>
      </c>
      <c r="CG69" s="225">
        <f t="shared" si="57"/>
        <v>0</v>
      </c>
      <c r="CH69" s="225">
        <f t="shared" si="58"/>
        <v>0</v>
      </c>
      <c r="CI69" s="225">
        <f t="shared" si="59"/>
        <v>0</v>
      </c>
      <c r="CJ69" s="225">
        <f t="shared" si="60"/>
        <v>0</v>
      </c>
      <c r="CK69" s="225">
        <f t="shared" si="61"/>
        <v>0</v>
      </c>
      <c r="CL69" s="225"/>
    </row>
    <row r="70" spans="1:90" s="248" customFormat="1" ht="63">
      <c r="A70" s="229" t="s">
        <v>561</v>
      </c>
      <c r="B70" s="231" t="s">
        <v>1014</v>
      </c>
      <c r="C70" s="225" t="s">
        <v>938</v>
      </c>
      <c r="D70" s="293">
        <v>25</v>
      </c>
      <c r="E70" s="293">
        <v>25</v>
      </c>
      <c r="F70" s="293">
        <v>0</v>
      </c>
      <c r="G70" s="293">
        <v>21.5</v>
      </c>
      <c r="H70" s="293">
        <v>2.09</v>
      </c>
      <c r="I70" s="293">
        <v>0</v>
      </c>
      <c r="J70" s="293">
        <v>0</v>
      </c>
      <c r="K70" s="293">
        <v>0</v>
      </c>
      <c r="L70" s="293">
        <v>0</v>
      </c>
      <c r="M70" s="225">
        <v>0</v>
      </c>
      <c r="N70" s="225">
        <v>0</v>
      </c>
      <c r="O70" s="225">
        <v>0</v>
      </c>
      <c r="P70" s="225">
        <v>0</v>
      </c>
      <c r="Q70" s="225">
        <v>0</v>
      </c>
      <c r="R70" s="225">
        <v>0</v>
      </c>
      <c r="S70" s="225">
        <v>0</v>
      </c>
      <c r="T70" s="293">
        <v>0</v>
      </c>
      <c r="U70" s="293">
        <v>3.5</v>
      </c>
      <c r="V70" s="293">
        <v>0.25</v>
      </c>
      <c r="W70" s="293">
        <v>0</v>
      </c>
      <c r="X70" s="293">
        <v>0</v>
      </c>
      <c r="Y70" s="293">
        <v>0</v>
      </c>
      <c r="Z70" s="293">
        <v>0</v>
      </c>
      <c r="AA70" s="225">
        <v>0</v>
      </c>
      <c r="AB70" s="293">
        <v>0</v>
      </c>
      <c r="AC70" s="293">
        <v>0</v>
      </c>
      <c r="AD70" s="293">
        <v>0</v>
      </c>
      <c r="AE70" s="293">
        <v>0</v>
      </c>
      <c r="AF70" s="293">
        <v>0</v>
      </c>
      <c r="AG70" s="293">
        <v>0</v>
      </c>
      <c r="AH70" s="293">
        <v>0</v>
      </c>
      <c r="AI70" s="293">
        <v>0</v>
      </c>
      <c r="AJ70" s="293">
        <v>0</v>
      </c>
      <c r="AK70" s="293">
        <v>0</v>
      </c>
      <c r="AL70" s="293">
        <v>0</v>
      </c>
      <c r="AM70" s="293">
        <v>0</v>
      </c>
      <c r="AN70" s="293">
        <v>0</v>
      </c>
      <c r="AO70" s="225">
        <v>0</v>
      </c>
      <c r="AP70" s="293">
        <v>0</v>
      </c>
      <c r="AQ70" s="293">
        <v>0</v>
      </c>
      <c r="AR70" s="293">
        <v>0</v>
      </c>
      <c r="AS70" s="293">
        <v>0</v>
      </c>
      <c r="AT70" s="293">
        <v>0</v>
      </c>
      <c r="AU70" s="293">
        <v>0</v>
      </c>
      <c r="AV70" s="293">
        <v>0</v>
      </c>
      <c r="AW70" s="293">
        <v>0</v>
      </c>
      <c r="AX70" s="293">
        <v>0</v>
      </c>
      <c r="AY70" s="293">
        <v>0</v>
      </c>
      <c r="AZ70" s="293">
        <v>0</v>
      </c>
      <c r="BA70" s="293">
        <v>0</v>
      </c>
      <c r="BB70" s="293">
        <v>0</v>
      </c>
      <c r="BC70" s="225">
        <v>0</v>
      </c>
      <c r="BD70" s="225">
        <v>0</v>
      </c>
      <c r="BE70" s="225">
        <v>0</v>
      </c>
      <c r="BF70" s="225">
        <v>0</v>
      </c>
      <c r="BG70" s="225">
        <v>0</v>
      </c>
      <c r="BH70" s="225">
        <v>0</v>
      </c>
      <c r="BI70" s="225">
        <v>0</v>
      </c>
      <c r="BJ70" s="293">
        <v>0</v>
      </c>
      <c r="BK70" s="293">
        <v>0</v>
      </c>
      <c r="BL70" s="293">
        <v>0</v>
      </c>
      <c r="BM70" s="293">
        <v>0</v>
      </c>
      <c r="BN70" s="293">
        <v>0</v>
      </c>
      <c r="BO70" s="293">
        <v>0</v>
      </c>
      <c r="BP70" s="293">
        <v>0</v>
      </c>
      <c r="BQ70" s="293">
        <v>0</v>
      </c>
      <c r="BR70" s="293">
        <v>0</v>
      </c>
      <c r="BS70" s="293">
        <v>0</v>
      </c>
      <c r="BT70" s="293">
        <v>0</v>
      </c>
      <c r="BU70" s="293">
        <v>0</v>
      </c>
      <c r="BV70" s="293">
        <v>0</v>
      </c>
      <c r="BW70" s="293">
        <v>0</v>
      </c>
      <c r="BX70" s="225">
        <f t="shared" si="48"/>
        <v>0</v>
      </c>
      <c r="BY70" s="225">
        <f t="shared" si="49"/>
        <v>25</v>
      </c>
      <c r="BZ70" s="225">
        <f t="shared" si="50"/>
        <v>2.34</v>
      </c>
      <c r="CA70" s="225">
        <f t="shared" si="51"/>
        <v>0</v>
      </c>
      <c r="CB70" s="225">
        <f t="shared" si="52"/>
        <v>0</v>
      </c>
      <c r="CC70" s="225">
        <f t="shared" si="53"/>
        <v>0</v>
      </c>
      <c r="CD70" s="225">
        <f t="shared" si="54"/>
        <v>0</v>
      </c>
      <c r="CE70" s="225">
        <f t="shared" si="55"/>
        <v>0</v>
      </c>
      <c r="CF70" s="225">
        <f t="shared" si="56"/>
        <v>0</v>
      </c>
      <c r="CG70" s="225">
        <f t="shared" si="57"/>
        <v>0</v>
      </c>
      <c r="CH70" s="225">
        <f t="shared" si="58"/>
        <v>0</v>
      </c>
      <c r="CI70" s="225">
        <f t="shared" si="59"/>
        <v>0</v>
      </c>
      <c r="CJ70" s="225">
        <f t="shared" si="60"/>
        <v>0</v>
      </c>
      <c r="CK70" s="225">
        <f t="shared" si="61"/>
        <v>0</v>
      </c>
      <c r="CL70" s="225"/>
    </row>
    <row r="71" spans="1:90" s="248" customFormat="1" ht="47.25">
      <c r="A71" s="229" t="s">
        <v>561</v>
      </c>
      <c r="B71" s="231" t="s">
        <v>1015</v>
      </c>
      <c r="C71" s="225" t="s">
        <v>939</v>
      </c>
      <c r="D71" s="293">
        <v>3.5</v>
      </c>
      <c r="E71" s="293">
        <v>3.5</v>
      </c>
      <c r="F71" s="293">
        <v>0</v>
      </c>
      <c r="G71" s="293">
        <v>0</v>
      </c>
      <c r="H71" s="293">
        <v>0</v>
      </c>
      <c r="I71" s="293">
        <v>0</v>
      </c>
      <c r="J71" s="293">
        <v>0</v>
      </c>
      <c r="K71" s="293">
        <v>0</v>
      </c>
      <c r="L71" s="293">
        <v>0</v>
      </c>
      <c r="M71" s="225">
        <v>0</v>
      </c>
      <c r="N71" s="225">
        <v>0</v>
      </c>
      <c r="O71" s="225">
        <v>0</v>
      </c>
      <c r="P71" s="225">
        <v>0</v>
      </c>
      <c r="Q71" s="225">
        <v>0</v>
      </c>
      <c r="R71" s="225">
        <v>0</v>
      </c>
      <c r="S71" s="225">
        <v>0</v>
      </c>
      <c r="T71" s="293">
        <v>0</v>
      </c>
      <c r="U71" s="293">
        <v>3.5</v>
      </c>
      <c r="V71" s="293">
        <v>0.13500000000000001</v>
      </c>
      <c r="W71" s="293">
        <v>0</v>
      </c>
      <c r="X71" s="293">
        <v>0</v>
      </c>
      <c r="Y71" s="293">
        <v>0</v>
      </c>
      <c r="Z71" s="293">
        <v>0</v>
      </c>
      <c r="AA71" s="225">
        <v>0</v>
      </c>
      <c r="AB71" s="225">
        <v>0</v>
      </c>
      <c r="AC71" s="225">
        <v>0</v>
      </c>
      <c r="AD71" s="225">
        <v>0</v>
      </c>
      <c r="AE71" s="225">
        <v>0</v>
      </c>
      <c r="AF71" s="225">
        <v>0</v>
      </c>
      <c r="AG71" s="225">
        <v>0</v>
      </c>
      <c r="AH71" s="293">
        <v>0</v>
      </c>
      <c r="AI71" s="293">
        <v>0</v>
      </c>
      <c r="AJ71" s="293">
        <v>0</v>
      </c>
      <c r="AK71" s="293">
        <v>0</v>
      </c>
      <c r="AL71" s="293">
        <v>0</v>
      </c>
      <c r="AM71" s="293">
        <v>0</v>
      </c>
      <c r="AN71" s="293">
        <v>0</v>
      </c>
      <c r="AO71" s="225">
        <v>0</v>
      </c>
      <c r="AP71" s="293">
        <v>0</v>
      </c>
      <c r="AQ71" s="293">
        <v>0</v>
      </c>
      <c r="AR71" s="293">
        <v>0</v>
      </c>
      <c r="AS71" s="293">
        <v>0</v>
      </c>
      <c r="AT71" s="293">
        <v>0</v>
      </c>
      <c r="AU71" s="293">
        <v>0</v>
      </c>
      <c r="AV71" s="293">
        <v>0</v>
      </c>
      <c r="AW71" s="293">
        <v>0</v>
      </c>
      <c r="AX71" s="293">
        <v>0</v>
      </c>
      <c r="AY71" s="293">
        <v>0</v>
      </c>
      <c r="AZ71" s="293">
        <v>0</v>
      </c>
      <c r="BA71" s="293">
        <v>0</v>
      </c>
      <c r="BB71" s="293">
        <v>0</v>
      </c>
      <c r="BC71" s="225">
        <v>0</v>
      </c>
      <c r="BD71" s="225">
        <v>0</v>
      </c>
      <c r="BE71" s="225">
        <v>0</v>
      </c>
      <c r="BF71" s="225">
        <v>0</v>
      </c>
      <c r="BG71" s="225">
        <v>0</v>
      </c>
      <c r="BH71" s="225">
        <v>0</v>
      </c>
      <c r="BI71" s="225">
        <v>0</v>
      </c>
      <c r="BJ71" s="293">
        <v>0</v>
      </c>
      <c r="BK71" s="293">
        <v>0</v>
      </c>
      <c r="BL71" s="293">
        <v>0</v>
      </c>
      <c r="BM71" s="293">
        <v>0</v>
      </c>
      <c r="BN71" s="293">
        <v>0</v>
      </c>
      <c r="BO71" s="293">
        <v>0</v>
      </c>
      <c r="BP71" s="293">
        <v>0</v>
      </c>
      <c r="BQ71" s="293">
        <v>0</v>
      </c>
      <c r="BR71" s="293">
        <v>0</v>
      </c>
      <c r="BS71" s="293">
        <v>0</v>
      </c>
      <c r="BT71" s="293">
        <v>0</v>
      </c>
      <c r="BU71" s="293">
        <v>0</v>
      </c>
      <c r="BV71" s="293">
        <v>0</v>
      </c>
      <c r="BW71" s="293">
        <v>0</v>
      </c>
      <c r="BX71" s="225">
        <f t="shared" si="48"/>
        <v>0</v>
      </c>
      <c r="BY71" s="225">
        <f t="shared" si="49"/>
        <v>3.5</v>
      </c>
      <c r="BZ71" s="225">
        <f t="shared" si="50"/>
        <v>0.13500000000000001</v>
      </c>
      <c r="CA71" s="225">
        <f t="shared" si="51"/>
        <v>0</v>
      </c>
      <c r="CB71" s="225">
        <f t="shared" si="52"/>
        <v>0</v>
      </c>
      <c r="CC71" s="225">
        <f t="shared" si="53"/>
        <v>0</v>
      </c>
      <c r="CD71" s="225">
        <f t="shared" si="54"/>
        <v>0</v>
      </c>
      <c r="CE71" s="225">
        <f t="shared" si="55"/>
        <v>0</v>
      </c>
      <c r="CF71" s="225">
        <f t="shared" si="56"/>
        <v>0</v>
      </c>
      <c r="CG71" s="225">
        <f t="shared" si="57"/>
        <v>0</v>
      </c>
      <c r="CH71" s="225">
        <f t="shared" si="58"/>
        <v>0</v>
      </c>
      <c r="CI71" s="225">
        <f t="shared" si="59"/>
        <v>0</v>
      </c>
      <c r="CJ71" s="225">
        <f t="shared" si="60"/>
        <v>0</v>
      </c>
      <c r="CK71" s="225">
        <f t="shared" si="61"/>
        <v>0</v>
      </c>
      <c r="CL71" s="225"/>
    </row>
    <row r="72" spans="1:90" s="258" customFormat="1" ht="31.5">
      <c r="A72" s="229" t="s">
        <v>561</v>
      </c>
      <c r="B72" s="231" t="s">
        <v>980</v>
      </c>
      <c r="C72" s="225" t="s">
        <v>940</v>
      </c>
      <c r="D72" s="293">
        <v>55</v>
      </c>
      <c r="E72" s="293">
        <v>55</v>
      </c>
      <c r="F72" s="293">
        <v>0</v>
      </c>
      <c r="G72" s="293">
        <v>0</v>
      </c>
      <c r="H72" s="293">
        <v>0</v>
      </c>
      <c r="I72" s="293">
        <v>0</v>
      </c>
      <c r="J72" s="293">
        <v>0</v>
      </c>
      <c r="K72" s="293">
        <v>0</v>
      </c>
      <c r="L72" s="293">
        <v>0</v>
      </c>
      <c r="M72" s="225">
        <v>0</v>
      </c>
      <c r="N72" s="225">
        <v>0</v>
      </c>
      <c r="O72" s="225">
        <v>0</v>
      </c>
      <c r="P72" s="225">
        <v>0</v>
      </c>
      <c r="Q72" s="225">
        <v>0</v>
      </c>
      <c r="R72" s="225">
        <v>0</v>
      </c>
      <c r="S72" s="225">
        <v>0</v>
      </c>
      <c r="T72" s="293">
        <v>0</v>
      </c>
      <c r="U72" s="293">
        <v>55</v>
      </c>
      <c r="V72" s="293">
        <v>0</v>
      </c>
      <c r="W72" s="293">
        <v>0.5</v>
      </c>
      <c r="X72" s="293">
        <v>0</v>
      </c>
      <c r="Y72" s="293">
        <v>0</v>
      </c>
      <c r="Z72" s="293">
        <v>0</v>
      </c>
      <c r="AA72" s="225">
        <v>0</v>
      </c>
      <c r="AB72" s="225">
        <v>0</v>
      </c>
      <c r="AC72" s="225">
        <v>0</v>
      </c>
      <c r="AD72" s="225">
        <v>0</v>
      </c>
      <c r="AE72" s="225">
        <v>0</v>
      </c>
      <c r="AF72" s="225">
        <v>0</v>
      </c>
      <c r="AG72" s="225">
        <v>0</v>
      </c>
      <c r="AH72" s="293">
        <v>0</v>
      </c>
      <c r="AI72" s="293">
        <v>0</v>
      </c>
      <c r="AJ72" s="293">
        <v>0</v>
      </c>
      <c r="AK72" s="293">
        <v>0</v>
      </c>
      <c r="AL72" s="293">
        <v>0</v>
      </c>
      <c r="AM72" s="293">
        <v>0</v>
      </c>
      <c r="AN72" s="293">
        <v>0</v>
      </c>
      <c r="AO72" s="225">
        <v>0</v>
      </c>
      <c r="AP72" s="293">
        <v>0</v>
      </c>
      <c r="AQ72" s="293">
        <v>0</v>
      </c>
      <c r="AR72" s="293">
        <v>0</v>
      </c>
      <c r="AS72" s="293">
        <v>0</v>
      </c>
      <c r="AT72" s="293">
        <v>0</v>
      </c>
      <c r="AU72" s="293">
        <v>0</v>
      </c>
      <c r="AV72" s="293">
        <v>0</v>
      </c>
      <c r="AW72" s="293">
        <v>0</v>
      </c>
      <c r="AX72" s="293">
        <v>0</v>
      </c>
      <c r="AY72" s="293">
        <v>0</v>
      </c>
      <c r="AZ72" s="293">
        <v>0</v>
      </c>
      <c r="BA72" s="293">
        <v>0</v>
      </c>
      <c r="BB72" s="293">
        <v>0</v>
      </c>
      <c r="BC72" s="225">
        <v>0</v>
      </c>
      <c r="BD72" s="225">
        <v>0</v>
      </c>
      <c r="BE72" s="225">
        <v>0</v>
      </c>
      <c r="BF72" s="225">
        <v>0</v>
      </c>
      <c r="BG72" s="225">
        <v>0</v>
      </c>
      <c r="BH72" s="225">
        <v>0</v>
      </c>
      <c r="BI72" s="225">
        <v>0</v>
      </c>
      <c r="BJ72" s="293">
        <v>0</v>
      </c>
      <c r="BK72" s="293">
        <v>0</v>
      </c>
      <c r="BL72" s="293">
        <v>0</v>
      </c>
      <c r="BM72" s="293">
        <v>0</v>
      </c>
      <c r="BN72" s="293">
        <v>0</v>
      </c>
      <c r="BO72" s="293">
        <v>0</v>
      </c>
      <c r="BP72" s="293">
        <v>0</v>
      </c>
      <c r="BQ72" s="293">
        <v>0</v>
      </c>
      <c r="BR72" s="293">
        <v>0</v>
      </c>
      <c r="BS72" s="293">
        <v>0</v>
      </c>
      <c r="BT72" s="293">
        <v>0</v>
      </c>
      <c r="BU72" s="293">
        <v>0</v>
      </c>
      <c r="BV72" s="293">
        <v>0</v>
      </c>
      <c r="BW72" s="293">
        <v>0</v>
      </c>
      <c r="BX72" s="225">
        <f t="shared" ref="BX72:BX76" si="62">F72+T72+AH72+AV72+BJ72</f>
        <v>0</v>
      </c>
      <c r="BY72" s="225">
        <f t="shared" ref="BY72:BY76" si="63">G72+U72+AI72+AW72+BK72</f>
        <v>55</v>
      </c>
      <c r="BZ72" s="225">
        <f t="shared" ref="BZ72:BZ76" si="64">H72+V72+AJ72+AX72+BL72</f>
        <v>0</v>
      </c>
      <c r="CA72" s="225">
        <f t="shared" ref="CA72:CA76" si="65">I72+W72+AK72+AY72+BM72</f>
        <v>0.5</v>
      </c>
      <c r="CB72" s="225">
        <f t="shared" ref="CB72:CB76" si="66">J72+X72+AL72+AZ72+BN72</f>
        <v>0</v>
      </c>
      <c r="CC72" s="225">
        <f t="shared" ref="CC72:CC76" si="67">K72+Y72+AM72+BA72+BO72</f>
        <v>0</v>
      </c>
      <c r="CD72" s="225">
        <f t="shared" ref="CD72:CD76" si="68">L72+Z72+AN72+BB72+BP72</f>
        <v>0</v>
      </c>
      <c r="CE72" s="225">
        <f t="shared" ref="CE72:CE76" si="69">M72+AA72+AO72+BC72+BQ72</f>
        <v>0</v>
      </c>
      <c r="CF72" s="225">
        <f t="shared" ref="CF72:CF76" si="70">N72+AB72+AP72+BD72+BR72</f>
        <v>0</v>
      </c>
      <c r="CG72" s="225">
        <f t="shared" ref="CG72:CG76" si="71">O72+AC72+AQ72+BE72+BS72</f>
        <v>0</v>
      </c>
      <c r="CH72" s="225">
        <f t="shared" ref="CH72:CH76" si="72">P72+AD72+AR72+BF72+BT72</f>
        <v>0</v>
      </c>
      <c r="CI72" s="225">
        <f t="shared" ref="CI72:CI76" si="73">Q72+AE72+AS72+BG72+BU72</f>
        <v>0</v>
      </c>
      <c r="CJ72" s="225">
        <f t="shared" ref="CJ72:CJ76" si="74">R72+AF72+AT72+BH72+BV72</f>
        <v>0</v>
      </c>
      <c r="CK72" s="225">
        <f t="shared" ref="CK72:CK76" si="75">S72+AG72+AU72+BI72+BW72</f>
        <v>0</v>
      </c>
      <c r="CL72" s="225"/>
    </row>
    <row r="73" spans="1:90" s="258" customFormat="1" ht="31.5">
      <c r="A73" s="229" t="s">
        <v>561</v>
      </c>
      <c r="B73" s="231" t="s">
        <v>981</v>
      </c>
      <c r="C73" s="225" t="s">
        <v>941</v>
      </c>
      <c r="D73" s="293">
        <v>55</v>
      </c>
      <c r="E73" s="293">
        <v>55</v>
      </c>
      <c r="F73" s="293">
        <v>0</v>
      </c>
      <c r="G73" s="293">
        <v>0</v>
      </c>
      <c r="H73" s="293">
        <v>0</v>
      </c>
      <c r="I73" s="293">
        <v>0</v>
      </c>
      <c r="J73" s="293">
        <v>0</v>
      </c>
      <c r="K73" s="293">
        <v>0</v>
      </c>
      <c r="L73" s="293">
        <v>0</v>
      </c>
      <c r="M73" s="225">
        <v>0</v>
      </c>
      <c r="N73" s="225">
        <v>0</v>
      </c>
      <c r="O73" s="225">
        <v>0</v>
      </c>
      <c r="P73" s="225">
        <v>0</v>
      </c>
      <c r="Q73" s="225">
        <v>0</v>
      </c>
      <c r="R73" s="225">
        <v>0</v>
      </c>
      <c r="S73" s="225">
        <v>0</v>
      </c>
      <c r="T73" s="293">
        <v>0</v>
      </c>
      <c r="U73" s="293">
        <v>55</v>
      </c>
      <c r="V73" s="293">
        <v>0</v>
      </c>
      <c r="W73" s="293">
        <v>0.5</v>
      </c>
      <c r="X73" s="293">
        <v>0</v>
      </c>
      <c r="Y73" s="293">
        <v>0</v>
      </c>
      <c r="Z73" s="293">
        <v>0</v>
      </c>
      <c r="AA73" s="225">
        <v>0</v>
      </c>
      <c r="AB73" s="225">
        <v>0</v>
      </c>
      <c r="AC73" s="225">
        <v>0</v>
      </c>
      <c r="AD73" s="225">
        <v>0</v>
      </c>
      <c r="AE73" s="225">
        <v>0</v>
      </c>
      <c r="AF73" s="225">
        <v>0</v>
      </c>
      <c r="AG73" s="225">
        <v>0</v>
      </c>
      <c r="AH73" s="293">
        <v>0</v>
      </c>
      <c r="AI73" s="293">
        <v>0</v>
      </c>
      <c r="AJ73" s="293">
        <v>0</v>
      </c>
      <c r="AK73" s="293">
        <v>0</v>
      </c>
      <c r="AL73" s="293">
        <v>0</v>
      </c>
      <c r="AM73" s="293">
        <v>0</v>
      </c>
      <c r="AN73" s="293">
        <v>0</v>
      </c>
      <c r="AO73" s="225">
        <v>0</v>
      </c>
      <c r="AP73" s="293">
        <v>0</v>
      </c>
      <c r="AQ73" s="293">
        <v>0</v>
      </c>
      <c r="AR73" s="293">
        <v>0</v>
      </c>
      <c r="AS73" s="293">
        <v>0</v>
      </c>
      <c r="AT73" s="293">
        <v>0</v>
      </c>
      <c r="AU73" s="293">
        <v>0</v>
      </c>
      <c r="AV73" s="293">
        <v>0</v>
      </c>
      <c r="AW73" s="293">
        <v>0</v>
      </c>
      <c r="AX73" s="293">
        <v>0</v>
      </c>
      <c r="AY73" s="293">
        <v>0</v>
      </c>
      <c r="AZ73" s="293">
        <v>0</v>
      </c>
      <c r="BA73" s="293">
        <v>0</v>
      </c>
      <c r="BB73" s="293">
        <v>0</v>
      </c>
      <c r="BC73" s="293">
        <v>0</v>
      </c>
      <c r="BD73" s="293">
        <v>55</v>
      </c>
      <c r="BE73" s="293">
        <v>0</v>
      </c>
      <c r="BF73" s="293">
        <v>0.5</v>
      </c>
      <c r="BG73" s="293">
        <v>0</v>
      </c>
      <c r="BH73" s="293">
        <v>0</v>
      </c>
      <c r="BI73" s="293">
        <v>0</v>
      </c>
      <c r="BJ73" s="293">
        <v>0</v>
      </c>
      <c r="BK73" s="293">
        <v>0</v>
      </c>
      <c r="BL73" s="293">
        <v>0</v>
      </c>
      <c r="BM73" s="293">
        <v>0</v>
      </c>
      <c r="BN73" s="293">
        <v>0</v>
      </c>
      <c r="BO73" s="293">
        <v>0</v>
      </c>
      <c r="BP73" s="293">
        <v>0</v>
      </c>
      <c r="BQ73" s="293">
        <v>0</v>
      </c>
      <c r="BR73" s="293">
        <v>0</v>
      </c>
      <c r="BS73" s="293">
        <v>0</v>
      </c>
      <c r="BT73" s="293">
        <v>0</v>
      </c>
      <c r="BU73" s="293">
        <v>0</v>
      </c>
      <c r="BV73" s="293">
        <v>0</v>
      </c>
      <c r="BW73" s="293">
        <v>0</v>
      </c>
      <c r="BX73" s="225">
        <f t="shared" si="62"/>
        <v>0</v>
      </c>
      <c r="BY73" s="225">
        <f t="shared" si="63"/>
        <v>55</v>
      </c>
      <c r="BZ73" s="225">
        <f t="shared" si="64"/>
        <v>0</v>
      </c>
      <c r="CA73" s="225">
        <f t="shared" si="65"/>
        <v>0.5</v>
      </c>
      <c r="CB73" s="225">
        <f t="shared" si="66"/>
        <v>0</v>
      </c>
      <c r="CC73" s="225">
        <f t="shared" si="67"/>
        <v>0</v>
      </c>
      <c r="CD73" s="225">
        <f t="shared" si="68"/>
        <v>0</v>
      </c>
      <c r="CE73" s="225">
        <f t="shared" si="69"/>
        <v>0</v>
      </c>
      <c r="CF73" s="225">
        <f t="shared" si="70"/>
        <v>55</v>
      </c>
      <c r="CG73" s="225">
        <f t="shared" si="71"/>
        <v>0</v>
      </c>
      <c r="CH73" s="225">
        <f t="shared" si="72"/>
        <v>0.5</v>
      </c>
      <c r="CI73" s="225">
        <f t="shared" si="73"/>
        <v>0</v>
      </c>
      <c r="CJ73" s="225">
        <f t="shared" si="74"/>
        <v>0</v>
      </c>
      <c r="CK73" s="225">
        <f t="shared" si="75"/>
        <v>0</v>
      </c>
      <c r="CL73" s="225"/>
    </row>
    <row r="74" spans="1:90" s="258" customFormat="1" ht="47.25">
      <c r="A74" s="229" t="s">
        <v>561</v>
      </c>
      <c r="B74" s="231" t="s">
        <v>982</v>
      </c>
      <c r="C74" s="225" t="s">
        <v>942</v>
      </c>
      <c r="D74" s="293">
        <v>55</v>
      </c>
      <c r="E74" s="293">
        <v>55</v>
      </c>
      <c r="F74" s="293">
        <v>0</v>
      </c>
      <c r="G74" s="293">
        <v>0</v>
      </c>
      <c r="H74" s="293">
        <v>0</v>
      </c>
      <c r="I74" s="293">
        <v>0</v>
      </c>
      <c r="J74" s="293">
        <v>0</v>
      </c>
      <c r="K74" s="293">
        <v>0</v>
      </c>
      <c r="L74" s="293">
        <v>0</v>
      </c>
      <c r="M74" s="225">
        <v>0</v>
      </c>
      <c r="N74" s="225">
        <v>0</v>
      </c>
      <c r="O74" s="225">
        <v>0</v>
      </c>
      <c r="P74" s="225">
        <v>0</v>
      </c>
      <c r="Q74" s="225">
        <v>0</v>
      </c>
      <c r="R74" s="225">
        <v>0</v>
      </c>
      <c r="S74" s="225">
        <v>0</v>
      </c>
      <c r="T74" s="293">
        <v>0</v>
      </c>
      <c r="U74" s="293">
        <v>0</v>
      </c>
      <c r="V74" s="293">
        <v>0</v>
      </c>
      <c r="W74" s="293">
        <v>0</v>
      </c>
      <c r="X74" s="293">
        <v>0</v>
      </c>
      <c r="Y74" s="293">
        <v>0</v>
      </c>
      <c r="Z74" s="293">
        <v>0</v>
      </c>
      <c r="AA74" s="225">
        <v>0</v>
      </c>
      <c r="AB74" s="225">
        <v>0</v>
      </c>
      <c r="AC74" s="225">
        <v>0</v>
      </c>
      <c r="AD74" s="225">
        <v>0</v>
      </c>
      <c r="AE74" s="225">
        <v>0</v>
      </c>
      <c r="AF74" s="225">
        <v>0</v>
      </c>
      <c r="AG74" s="225">
        <v>0</v>
      </c>
      <c r="AH74" s="293">
        <v>0</v>
      </c>
      <c r="AI74" s="293">
        <v>0</v>
      </c>
      <c r="AJ74" s="293">
        <v>0</v>
      </c>
      <c r="AK74" s="293">
        <v>0</v>
      </c>
      <c r="AL74" s="293">
        <v>0</v>
      </c>
      <c r="AM74" s="293">
        <v>0</v>
      </c>
      <c r="AN74" s="293">
        <v>0</v>
      </c>
      <c r="AO74" s="225">
        <v>0</v>
      </c>
      <c r="AP74" s="225">
        <v>0</v>
      </c>
      <c r="AQ74" s="225">
        <v>0</v>
      </c>
      <c r="AR74" s="225">
        <v>0</v>
      </c>
      <c r="AS74" s="225">
        <v>0</v>
      </c>
      <c r="AT74" s="225">
        <v>0</v>
      </c>
      <c r="AU74" s="225">
        <v>0</v>
      </c>
      <c r="AV74" s="293">
        <v>0</v>
      </c>
      <c r="AW74" s="293">
        <v>55</v>
      </c>
      <c r="AX74" s="293">
        <v>0</v>
      </c>
      <c r="AY74" s="293">
        <v>0.5</v>
      </c>
      <c r="AZ74" s="293">
        <v>0</v>
      </c>
      <c r="BA74" s="293">
        <v>0</v>
      </c>
      <c r="BB74" s="293">
        <v>0</v>
      </c>
      <c r="BC74" s="225">
        <v>0</v>
      </c>
      <c r="BD74" s="225">
        <v>0</v>
      </c>
      <c r="BE74" s="225">
        <v>0</v>
      </c>
      <c r="BF74" s="225">
        <v>0</v>
      </c>
      <c r="BG74" s="225">
        <v>0</v>
      </c>
      <c r="BH74" s="225">
        <v>0</v>
      </c>
      <c r="BI74" s="225">
        <v>0</v>
      </c>
      <c r="BJ74" s="293">
        <v>0</v>
      </c>
      <c r="BK74" s="293">
        <v>0</v>
      </c>
      <c r="BL74" s="293">
        <v>0</v>
      </c>
      <c r="BM74" s="293">
        <v>0</v>
      </c>
      <c r="BN74" s="293">
        <v>0</v>
      </c>
      <c r="BO74" s="293">
        <v>0</v>
      </c>
      <c r="BP74" s="293">
        <v>0</v>
      </c>
      <c r="BQ74" s="293">
        <v>0</v>
      </c>
      <c r="BR74" s="293">
        <v>0</v>
      </c>
      <c r="BS74" s="293">
        <v>0</v>
      </c>
      <c r="BT74" s="293">
        <v>0</v>
      </c>
      <c r="BU74" s="293">
        <v>0</v>
      </c>
      <c r="BV74" s="293">
        <v>0</v>
      </c>
      <c r="BW74" s="293">
        <v>0</v>
      </c>
      <c r="BX74" s="225">
        <f t="shared" si="62"/>
        <v>0</v>
      </c>
      <c r="BY74" s="225">
        <f t="shared" si="63"/>
        <v>55</v>
      </c>
      <c r="BZ74" s="225">
        <f t="shared" si="64"/>
        <v>0</v>
      </c>
      <c r="CA74" s="225">
        <f t="shared" si="65"/>
        <v>0.5</v>
      </c>
      <c r="CB74" s="225">
        <f t="shared" si="66"/>
        <v>0</v>
      </c>
      <c r="CC74" s="225">
        <f t="shared" si="67"/>
        <v>0</v>
      </c>
      <c r="CD74" s="225">
        <f t="shared" si="68"/>
        <v>0</v>
      </c>
      <c r="CE74" s="225">
        <f t="shared" si="69"/>
        <v>0</v>
      </c>
      <c r="CF74" s="225">
        <f t="shared" si="70"/>
        <v>0</v>
      </c>
      <c r="CG74" s="225">
        <f t="shared" si="71"/>
        <v>0</v>
      </c>
      <c r="CH74" s="225">
        <f t="shared" si="72"/>
        <v>0</v>
      </c>
      <c r="CI74" s="225">
        <f t="shared" si="73"/>
        <v>0</v>
      </c>
      <c r="CJ74" s="225">
        <f t="shared" si="74"/>
        <v>0</v>
      </c>
      <c r="CK74" s="225">
        <f t="shared" si="75"/>
        <v>0</v>
      </c>
      <c r="CL74" s="225"/>
    </row>
    <row r="75" spans="1:90" s="258" customFormat="1" ht="31.5">
      <c r="A75" s="229" t="s">
        <v>561</v>
      </c>
      <c r="B75" s="231" t="s">
        <v>983</v>
      </c>
      <c r="C75" s="225" t="s">
        <v>943</v>
      </c>
      <c r="D75" s="293">
        <v>55</v>
      </c>
      <c r="E75" s="293">
        <v>55</v>
      </c>
      <c r="F75" s="293">
        <v>0</v>
      </c>
      <c r="G75" s="293">
        <v>0</v>
      </c>
      <c r="H75" s="293">
        <v>0</v>
      </c>
      <c r="I75" s="293">
        <v>0</v>
      </c>
      <c r="J75" s="293">
        <v>0</v>
      </c>
      <c r="K75" s="293">
        <v>0</v>
      </c>
      <c r="L75" s="293">
        <v>0</v>
      </c>
      <c r="M75" s="225">
        <v>0</v>
      </c>
      <c r="N75" s="225">
        <v>0</v>
      </c>
      <c r="O75" s="225">
        <v>0</v>
      </c>
      <c r="P75" s="225">
        <v>0</v>
      </c>
      <c r="Q75" s="225">
        <v>0</v>
      </c>
      <c r="R75" s="225">
        <v>0</v>
      </c>
      <c r="S75" s="225">
        <v>0</v>
      </c>
      <c r="T75" s="293">
        <v>0</v>
      </c>
      <c r="U75" s="293">
        <v>0</v>
      </c>
      <c r="V75" s="293">
        <v>0</v>
      </c>
      <c r="W75" s="293">
        <v>0</v>
      </c>
      <c r="X75" s="293">
        <v>0</v>
      </c>
      <c r="Y75" s="293">
        <v>0</v>
      </c>
      <c r="Z75" s="293">
        <v>0</v>
      </c>
      <c r="AA75" s="225">
        <v>0</v>
      </c>
      <c r="AB75" s="225">
        <v>0</v>
      </c>
      <c r="AC75" s="225">
        <v>0</v>
      </c>
      <c r="AD75" s="225">
        <v>0</v>
      </c>
      <c r="AE75" s="225">
        <v>0</v>
      </c>
      <c r="AF75" s="225">
        <v>0</v>
      </c>
      <c r="AG75" s="225">
        <v>0</v>
      </c>
      <c r="AH75" s="293">
        <v>0</v>
      </c>
      <c r="AI75" s="293">
        <v>55</v>
      </c>
      <c r="AJ75" s="293">
        <v>0</v>
      </c>
      <c r="AK75" s="293">
        <v>0.5</v>
      </c>
      <c r="AL75" s="293">
        <v>0</v>
      </c>
      <c r="AM75" s="293">
        <v>0</v>
      </c>
      <c r="AN75" s="293">
        <v>0</v>
      </c>
      <c r="AO75" s="225">
        <v>0</v>
      </c>
      <c r="AP75" s="225">
        <v>0</v>
      </c>
      <c r="AQ75" s="225">
        <v>0</v>
      </c>
      <c r="AR75" s="225">
        <v>0</v>
      </c>
      <c r="AS75" s="225">
        <v>0</v>
      </c>
      <c r="AT75" s="225">
        <v>0</v>
      </c>
      <c r="AU75" s="225">
        <v>0</v>
      </c>
      <c r="AV75" s="293">
        <v>0</v>
      </c>
      <c r="AW75" s="293">
        <v>0</v>
      </c>
      <c r="AX75" s="293">
        <v>0</v>
      </c>
      <c r="AY75" s="293">
        <v>0</v>
      </c>
      <c r="AZ75" s="293">
        <v>0</v>
      </c>
      <c r="BA75" s="293">
        <v>0</v>
      </c>
      <c r="BB75" s="293">
        <v>0</v>
      </c>
      <c r="BC75" s="225">
        <v>0</v>
      </c>
      <c r="BD75" s="293">
        <v>0</v>
      </c>
      <c r="BE75" s="293">
        <v>0</v>
      </c>
      <c r="BF75" s="293">
        <v>0</v>
      </c>
      <c r="BG75" s="293">
        <v>0</v>
      </c>
      <c r="BH75" s="293">
        <v>0</v>
      </c>
      <c r="BI75" s="293">
        <v>0</v>
      </c>
      <c r="BJ75" s="293">
        <v>0</v>
      </c>
      <c r="BK75" s="293">
        <v>0</v>
      </c>
      <c r="BL75" s="293">
        <v>0</v>
      </c>
      <c r="BM75" s="293">
        <v>0</v>
      </c>
      <c r="BN75" s="293">
        <v>0</v>
      </c>
      <c r="BO75" s="293">
        <v>0</v>
      </c>
      <c r="BP75" s="293">
        <v>0</v>
      </c>
      <c r="BQ75" s="293">
        <v>0</v>
      </c>
      <c r="BR75" s="293">
        <v>0</v>
      </c>
      <c r="BS75" s="293">
        <v>0</v>
      </c>
      <c r="BT75" s="293">
        <v>0</v>
      </c>
      <c r="BU75" s="293">
        <v>0</v>
      </c>
      <c r="BV75" s="293">
        <v>0</v>
      </c>
      <c r="BW75" s="293">
        <v>0</v>
      </c>
      <c r="BX75" s="225">
        <f t="shared" si="62"/>
        <v>0</v>
      </c>
      <c r="BY75" s="225">
        <f t="shared" si="63"/>
        <v>55</v>
      </c>
      <c r="BZ75" s="225">
        <f t="shared" si="64"/>
        <v>0</v>
      </c>
      <c r="CA75" s="225">
        <f t="shared" si="65"/>
        <v>0.5</v>
      </c>
      <c r="CB75" s="225">
        <f t="shared" si="66"/>
        <v>0</v>
      </c>
      <c r="CC75" s="225">
        <f t="shared" si="67"/>
        <v>0</v>
      </c>
      <c r="CD75" s="225">
        <f t="shared" si="68"/>
        <v>0</v>
      </c>
      <c r="CE75" s="225">
        <f t="shared" si="69"/>
        <v>0</v>
      </c>
      <c r="CF75" s="225">
        <f t="shared" si="70"/>
        <v>0</v>
      </c>
      <c r="CG75" s="225">
        <f t="shared" si="71"/>
        <v>0</v>
      </c>
      <c r="CH75" s="225">
        <f t="shared" si="72"/>
        <v>0</v>
      </c>
      <c r="CI75" s="225">
        <f t="shared" si="73"/>
        <v>0</v>
      </c>
      <c r="CJ75" s="225">
        <f t="shared" si="74"/>
        <v>0</v>
      </c>
      <c r="CK75" s="225">
        <f t="shared" si="75"/>
        <v>0</v>
      </c>
      <c r="CL75" s="225"/>
    </row>
    <row r="76" spans="1:90" s="258" customFormat="1" ht="47.25">
      <c r="A76" s="229" t="s">
        <v>561</v>
      </c>
      <c r="B76" s="231" t="s">
        <v>984</v>
      </c>
      <c r="C76" s="225" t="s">
        <v>944</v>
      </c>
      <c r="D76" s="293">
        <v>55</v>
      </c>
      <c r="E76" s="293">
        <v>55</v>
      </c>
      <c r="F76" s="293">
        <v>0</v>
      </c>
      <c r="G76" s="293">
        <v>0</v>
      </c>
      <c r="H76" s="293">
        <v>0</v>
      </c>
      <c r="I76" s="293">
        <v>0</v>
      </c>
      <c r="J76" s="293">
        <v>0</v>
      </c>
      <c r="K76" s="293">
        <v>0</v>
      </c>
      <c r="L76" s="293">
        <v>0</v>
      </c>
      <c r="M76" s="225">
        <v>0</v>
      </c>
      <c r="N76" s="225">
        <v>0</v>
      </c>
      <c r="O76" s="225">
        <v>0</v>
      </c>
      <c r="P76" s="225">
        <v>0</v>
      </c>
      <c r="Q76" s="225">
        <v>0</v>
      </c>
      <c r="R76" s="225">
        <v>0</v>
      </c>
      <c r="S76" s="225">
        <v>0</v>
      </c>
      <c r="T76" s="293">
        <v>0</v>
      </c>
      <c r="U76" s="293">
        <v>0</v>
      </c>
      <c r="V76" s="293">
        <v>0</v>
      </c>
      <c r="W76" s="293">
        <v>0</v>
      </c>
      <c r="X76" s="293">
        <v>0</v>
      </c>
      <c r="Y76" s="293">
        <v>0</v>
      </c>
      <c r="Z76" s="293">
        <v>0</v>
      </c>
      <c r="AA76" s="225">
        <v>0</v>
      </c>
      <c r="AB76" s="225">
        <v>0</v>
      </c>
      <c r="AC76" s="225">
        <v>0</v>
      </c>
      <c r="AD76" s="225">
        <v>0</v>
      </c>
      <c r="AE76" s="225">
        <v>0</v>
      </c>
      <c r="AF76" s="225">
        <v>0</v>
      </c>
      <c r="AG76" s="225">
        <v>0</v>
      </c>
      <c r="AH76" s="293">
        <v>0</v>
      </c>
      <c r="AI76" s="293">
        <v>55</v>
      </c>
      <c r="AJ76" s="293">
        <v>0</v>
      </c>
      <c r="AK76" s="293">
        <v>0.5</v>
      </c>
      <c r="AL76" s="293">
        <v>0</v>
      </c>
      <c r="AM76" s="293">
        <v>0</v>
      </c>
      <c r="AN76" s="293">
        <v>0</v>
      </c>
      <c r="AO76" s="225">
        <v>0</v>
      </c>
      <c r="AP76" s="225">
        <v>0</v>
      </c>
      <c r="AQ76" s="225">
        <v>0</v>
      </c>
      <c r="AR76" s="225">
        <v>0</v>
      </c>
      <c r="AS76" s="225">
        <v>0</v>
      </c>
      <c r="AT76" s="225">
        <v>0</v>
      </c>
      <c r="AU76" s="225">
        <v>0</v>
      </c>
      <c r="AV76" s="293">
        <v>0</v>
      </c>
      <c r="AW76" s="293">
        <v>0</v>
      </c>
      <c r="AX76" s="293">
        <v>0</v>
      </c>
      <c r="AY76" s="293">
        <v>0</v>
      </c>
      <c r="AZ76" s="293">
        <v>0</v>
      </c>
      <c r="BA76" s="293">
        <v>0</v>
      </c>
      <c r="BB76" s="293">
        <v>0</v>
      </c>
      <c r="BC76" s="225">
        <v>0</v>
      </c>
      <c r="BD76" s="293">
        <v>0</v>
      </c>
      <c r="BE76" s="293">
        <v>0</v>
      </c>
      <c r="BF76" s="293">
        <v>0</v>
      </c>
      <c r="BG76" s="293">
        <v>0</v>
      </c>
      <c r="BH76" s="293">
        <v>0</v>
      </c>
      <c r="BI76" s="293">
        <v>0</v>
      </c>
      <c r="BJ76" s="293">
        <v>0</v>
      </c>
      <c r="BK76" s="293">
        <v>0</v>
      </c>
      <c r="BL76" s="293">
        <v>0</v>
      </c>
      <c r="BM76" s="293">
        <v>0</v>
      </c>
      <c r="BN76" s="293">
        <v>0</v>
      </c>
      <c r="BO76" s="293">
        <v>0</v>
      </c>
      <c r="BP76" s="293">
        <v>0</v>
      </c>
      <c r="BQ76" s="293">
        <v>0</v>
      </c>
      <c r="BR76" s="293">
        <v>0</v>
      </c>
      <c r="BS76" s="293">
        <v>0</v>
      </c>
      <c r="BT76" s="293">
        <v>0</v>
      </c>
      <c r="BU76" s="293">
        <v>0</v>
      </c>
      <c r="BV76" s="293">
        <v>0</v>
      </c>
      <c r="BW76" s="293">
        <v>0</v>
      </c>
      <c r="BX76" s="225">
        <f t="shared" si="62"/>
        <v>0</v>
      </c>
      <c r="BY76" s="225">
        <f t="shared" si="63"/>
        <v>55</v>
      </c>
      <c r="BZ76" s="225">
        <f t="shared" si="64"/>
        <v>0</v>
      </c>
      <c r="CA76" s="225">
        <f t="shared" si="65"/>
        <v>0.5</v>
      </c>
      <c r="CB76" s="225">
        <f t="shared" si="66"/>
        <v>0</v>
      </c>
      <c r="CC76" s="225">
        <f t="shared" si="67"/>
        <v>0</v>
      </c>
      <c r="CD76" s="225">
        <f t="shared" si="68"/>
        <v>0</v>
      </c>
      <c r="CE76" s="225">
        <f t="shared" si="69"/>
        <v>0</v>
      </c>
      <c r="CF76" s="225">
        <f t="shared" si="70"/>
        <v>0</v>
      </c>
      <c r="CG76" s="225">
        <f t="shared" si="71"/>
        <v>0</v>
      </c>
      <c r="CH76" s="225">
        <f t="shared" si="72"/>
        <v>0</v>
      </c>
      <c r="CI76" s="225">
        <f t="shared" si="73"/>
        <v>0</v>
      </c>
      <c r="CJ76" s="225">
        <f t="shared" si="74"/>
        <v>0</v>
      </c>
      <c r="CK76" s="225">
        <f t="shared" si="75"/>
        <v>0</v>
      </c>
      <c r="CL76" s="225"/>
    </row>
    <row r="77" spans="1:90" s="248" customFormat="1" ht="31.5">
      <c r="A77" s="229" t="s">
        <v>561</v>
      </c>
      <c r="B77" s="231" t="s">
        <v>956</v>
      </c>
      <c r="C77" s="225" t="s">
        <v>945</v>
      </c>
      <c r="D77" s="293">
        <v>55</v>
      </c>
      <c r="E77" s="293">
        <v>55</v>
      </c>
      <c r="F77" s="293">
        <v>0</v>
      </c>
      <c r="G77" s="293">
        <v>0</v>
      </c>
      <c r="H77" s="293">
        <v>0</v>
      </c>
      <c r="I77" s="293">
        <v>0</v>
      </c>
      <c r="J77" s="293">
        <v>0</v>
      </c>
      <c r="K77" s="293">
        <v>0</v>
      </c>
      <c r="L77" s="293">
        <v>0</v>
      </c>
      <c r="M77" s="225">
        <v>0</v>
      </c>
      <c r="N77" s="225">
        <v>0</v>
      </c>
      <c r="O77" s="225">
        <v>0</v>
      </c>
      <c r="P77" s="225">
        <v>0</v>
      </c>
      <c r="Q77" s="225">
        <v>0</v>
      </c>
      <c r="R77" s="225">
        <v>0</v>
      </c>
      <c r="S77" s="225">
        <v>0</v>
      </c>
      <c r="T77" s="293">
        <v>0</v>
      </c>
      <c r="U77" s="293">
        <v>0</v>
      </c>
      <c r="V77" s="293">
        <v>0</v>
      </c>
      <c r="W77" s="293">
        <v>0</v>
      </c>
      <c r="X77" s="293">
        <v>0</v>
      </c>
      <c r="Y77" s="293">
        <v>0</v>
      </c>
      <c r="Z77" s="293">
        <v>0</v>
      </c>
      <c r="AA77" s="225">
        <v>0</v>
      </c>
      <c r="AB77" s="225">
        <v>0</v>
      </c>
      <c r="AC77" s="225">
        <v>0</v>
      </c>
      <c r="AD77" s="225">
        <v>0</v>
      </c>
      <c r="AE77" s="225">
        <v>0</v>
      </c>
      <c r="AF77" s="225">
        <v>0</v>
      </c>
      <c r="AG77" s="225">
        <v>0</v>
      </c>
      <c r="AH77" s="293">
        <v>0</v>
      </c>
      <c r="AI77" s="293">
        <v>0</v>
      </c>
      <c r="AJ77" s="293">
        <v>0</v>
      </c>
      <c r="AK77" s="293">
        <v>0</v>
      </c>
      <c r="AL77" s="293">
        <v>0</v>
      </c>
      <c r="AM77" s="293">
        <v>0</v>
      </c>
      <c r="AN77" s="293">
        <v>0</v>
      </c>
      <c r="AO77" s="225">
        <v>0</v>
      </c>
      <c r="AP77" s="225">
        <v>0</v>
      </c>
      <c r="AQ77" s="225">
        <v>0</v>
      </c>
      <c r="AR77" s="225">
        <v>0</v>
      </c>
      <c r="AS77" s="225">
        <v>0</v>
      </c>
      <c r="AT77" s="225">
        <v>0</v>
      </c>
      <c r="AU77" s="225">
        <v>0</v>
      </c>
      <c r="AV77" s="293">
        <v>0</v>
      </c>
      <c r="AW77" s="293">
        <v>55</v>
      </c>
      <c r="AX77" s="293">
        <v>0</v>
      </c>
      <c r="AY77" s="293">
        <v>0.5</v>
      </c>
      <c r="AZ77" s="293">
        <v>0</v>
      </c>
      <c r="BA77" s="293">
        <v>0</v>
      </c>
      <c r="BB77" s="293">
        <v>0</v>
      </c>
      <c r="BC77" s="225">
        <v>0</v>
      </c>
      <c r="BD77" s="225">
        <v>0</v>
      </c>
      <c r="BE77" s="225">
        <v>0</v>
      </c>
      <c r="BF77" s="225">
        <v>0</v>
      </c>
      <c r="BG77" s="225">
        <v>0</v>
      </c>
      <c r="BH77" s="225">
        <v>0</v>
      </c>
      <c r="BI77" s="225">
        <v>0</v>
      </c>
      <c r="BJ77" s="293">
        <v>0</v>
      </c>
      <c r="BK77" s="293">
        <v>0</v>
      </c>
      <c r="BL77" s="293">
        <v>0</v>
      </c>
      <c r="BM77" s="293">
        <v>0</v>
      </c>
      <c r="BN77" s="293">
        <v>0</v>
      </c>
      <c r="BO77" s="293">
        <v>0</v>
      </c>
      <c r="BP77" s="293">
        <v>0</v>
      </c>
      <c r="BQ77" s="293">
        <v>0</v>
      </c>
      <c r="BR77" s="293">
        <v>0</v>
      </c>
      <c r="BS77" s="293">
        <v>0</v>
      </c>
      <c r="BT77" s="293">
        <v>0</v>
      </c>
      <c r="BU77" s="293">
        <v>0</v>
      </c>
      <c r="BV77" s="293">
        <v>0</v>
      </c>
      <c r="BW77" s="293">
        <v>0</v>
      </c>
      <c r="BX77" s="225">
        <f t="shared" si="48"/>
        <v>0</v>
      </c>
      <c r="BY77" s="225">
        <f t="shared" si="49"/>
        <v>55</v>
      </c>
      <c r="BZ77" s="225">
        <f t="shared" si="50"/>
        <v>0</v>
      </c>
      <c r="CA77" s="225">
        <f t="shared" si="51"/>
        <v>0.5</v>
      </c>
      <c r="CB77" s="225">
        <f t="shared" si="52"/>
        <v>0</v>
      </c>
      <c r="CC77" s="225">
        <f t="shared" si="53"/>
        <v>0</v>
      </c>
      <c r="CD77" s="225">
        <f t="shared" si="54"/>
        <v>0</v>
      </c>
      <c r="CE77" s="225">
        <f t="shared" si="55"/>
        <v>0</v>
      </c>
      <c r="CF77" s="225">
        <f t="shared" si="56"/>
        <v>0</v>
      </c>
      <c r="CG77" s="225">
        <f t="shared" si="57"/>
        <v>0</v>
      </c>
      <c r="CH77" s="225">
        <f t="shared" si="58"/>
        <v>0</v>
      </c>
      <c r="CI77" s="225">
        <f t="shared" si="59"/>
        <v>0</v>
      </c>
      <c r="CJ77" s="225">
        <f t="shared" si="60"/>
        <v>0</v>
      </c>
      <c r="CK77" s="225">
        <f t="shared" si="61"/>
        <v>0</v>
      </c>
      <c r="CL77" s="225"/>
    </row>
    <row r="78" spans="1:90" s="248" customFormat="1" ht="47.25">
      <c r="A78" s="229" t="s">
        <v>561</v>
      </c>
      <c r="B78" s="231" t="s">
        <v>1016</v>
      </c>
      <c r="C78" s="225" t="s">
        <v>946</v>
      </c>
      <c r="D78" s="293">
        <v>55</v>
      </c>
      <c r="E78" s="293">
        <v>55</v>
      </c>
      <c r="F78" s="293">
        <v>0</v>
      </c>
      <c r="G78" s="293">
        <v>0</v>
      </c>
      <c r="H78" s="293">
        <v>0</v>
      </c>
      <c r="I78" s="293">
        <v>0</v>
      </c>
      <c r="J78" s="293">
        <v>0</v>
      </c>
      <c r="K78" s="293">
        <v>0</v>
      </c>
      <c r="L78" s="293">
        <v>0</v>
      </c>
      <c r="M78" s="225">
        <v>0</v>
      </c>
      <c r="N78" s="225">
        <v>0</v>
      </c>
      <c r="O78" s="225">
        <v>0</v>
      </c>
      <c r="P78" s="225">
        <v>0</v>
      </c>
      <c r="Q78" s="225">
        <v>0</v>
      </c>
      <c r="R78" s="225">
        <v>0</v>
      </c>
      <c r="S78" s="225">
        <v>0</v>
      </c>
      <c r="T78" s="293">
        <v>0</v>
      </c>
      <c r="U78" s="293">
        <v>0</v>
      </c>
      <c r="V78" s="293">
        <v>0</v>
      </c>
      <c r="W78" s="293">
        <v>0</v>
      </c>
      <c r="X78" s="293">
        <v>0</v>
      </c>
      <c r="Y78" s="293">
        <v>0</v>
      </c>
      <c r="Z78" s="293">
        <v>0</v>
      </c>
      <c r="AA78" s="225">
        <v>0</v>
      </c>
      <c r="AB78" s="225">
        <v>0</v>
      </c>
      <c r="AC78" s="225">
        <v>0</v>
      </c>
      <c r="AD78" s="225">
        <v>0</v>
      </c>
      <c r="AE78" s="225">
        <v>0</v>
      </c>
      <c r="AF78" s="225">
        <v>0</v>
      </c>
      <c r="AG78" s="225">
        <v>0</v>
      </c>
      <c r="AH78" s="293">
        <v>0</v>
      </c>
      <c r="AI78" s="293">
        <v>0</v>
      </c>
      <c r="AJ78" s="293">
        <v>0</v>
      </c>
      <c r="AK78" s="293">
        <v>0</v>
      </c>
      <c r="AL78" s="293">
        <v>0</v>
      </c>
      <c r="AM78" s="293">
        <v>0</v>
      </c>
      <c r="AN78" s="293">
        <v>0</v>
      </c>
      <c r="AO78" s="225">
        <v>0</v>
      </c>
      <c r="AP78" s="225">
        <v>0</v>
      </c>
      <c r="AQ78" s="225">
        <v>0</v>
      </c>
      <c r="AR78" s="225">
        <v>0</v>
      </c>
      <c r="AS78" s="225">
        <v>0</v>
      </c>
      <c r="AT78" s="225">
        <v>0</v>
      </c>
      <c r="AU78" s="225">
        <v>0</v>
      </c>
      <c r="AV78" s="293">
        <v>0</v>
      </c>
      <c r="AW78" s="293">
        <v>55</v>
      </c>
      <c r="AX78" s="293">
        <v>0</v>
      </c>
      <c r="AY78" s="293">
        <v>0.5</v>
      </c>
      <c r="AZ78" s="293">
        <v>0</v>
      </c>
      <c r="BA78" s="293">
        <v>0</v>
      </c>
      <c r="BB78" s="293">
        <v>0</v>
      </c>
      <c r="BC78" s="225">
        <v>0</v>
      </c>
      <c r="BD78" s="225">
        <v>0</v>
      </c>
      <c r="BE78" s="225">
        <v>0</v>
      </c>
      <c r="BF78" s="225">
        <v>0</v>
      </c>
      <c r="BG78" s="225">
        <v>0</v>
      </c>
      <c r="BH78" s="225">
        <v>0</v>
      </c>
      <c r="BI78" s="225">
        <v>0</v>
      </c>
      <c r="BJ78" s="293">
        <v>0</v>
      </c>
      <c r="BK78" s="293">
        <v>0</v>
      </c>
      <c r="BL78" s="293">
        <v>0</v>
      </c>
      <c r="BM78" s="293">
        <v>0</v>
      </c>
      <c r="BN78" s="293">
        <v>0</v>
      </c>
      <c r="BO78" s="293">
        <v>0</v>
      </c>
      <c r="BP78" s="293">
        <v>0</v>
      </c>
      <c r="BQ78" s="293">
        <v>0</v>
      </c>
      <c r="BR78" s="293">
        <v>0</v>
      </c>
      <c r="BS78" s="293">
        <v>0</v>
      </c>
      <c r="BT78" s="293">
        <v>0</v>
      </c>
      <c r="BU78" s="293">
        <v>0</v>
      </c>
      <c r="BV78" s="293">
        <v>0</v>
      </c>
      <c r="BW78" s="293">
        <v>0</v>
      </c>
      <c r="BX78" s="225">
        <f t="shared" si="48"/>
        <v>0</v>
      </c>
      <c r="BY78" s="225">
        <f t="shared" si="49"/>
        <v>55</v>
      </c>
      <c r="BZ78" s="225">
        <f t="shared" si="50"/>
        <v>0</v>
      </c>
      <c r="CA78" s="225">
        <f t="shared" si="51"/>
        <v>0.5</v>
      </c>
      <c r="CB78" s="225">
        <f t="shared" si="52"/>
        <v>0</v>
      </c>
      <c r="CC78" s="225">
        <f t="shared" si="53"/>
        <v>0</v>
      </c>
      <c r="CD78" s="225">
        <f t="shared" si="54"/>
        <v>0</v>
      </c>
      <c r="CE78" s="225">
        <f t="shared" si="55"/>
        <v>0</v>
      </c>
      <c r="CF78" s="225">
        <f t="shared" si="56"/>
        <v>0</v>
      </c>
      <c r="CG78" s="225">
        <f t="shared" si="57"/>
        <v>0</v>
      </c>
      <c r="CH78" s="225">
        <f t="shared" si="58"/>
        <v>0</v>
      </c>
      <c r="CI78" s="225">
        <f t="shared" si="59"/>
        <v>0</v>
      </c>
      <c r="CJ78" s="225">
        <f t="shared" si="60"/>
        <v>0</v>
      </c>
      <c r="CK78" s="225">
        <f t="shared" si="61"/>
        <v>0</v>
      </c>
      <c r="CL78" s="225"/>
    </row>
    <row r="79" spans="1:90" s="248" customFormat="1" ht="47.25">
      <c r="A79" s="229" t="s">
        <v>561</v>
      </c>
      <c r="B79" s="231" t="s">
        <v>954</v>
      </c>
      <c r="C79" s="225" t="s">
        <v>947</v>
      </c>
      <c r="D79" s="293">
        <v>55</v>
      </c>
      <c r="E79" s="293">
        <v>55</v>
      </c>
      <c r="F79" s="293">
        <v>0</v>
      </c>
      <c r="G79" s="293">
        <v>0</v>
      </c>
      <c r="H79" s="293">
        <v>0</v>
      </c>
      <c r="I79" s="293">
        <v>0</v>
      </c>
      <c r="J79" s="293">
        <v>0</v>
      </c>
      <c r="K79" s="293">
        <v>0</v>
      </c>
      <c r="L79" s="293">
        <v>0</v>
      </c>
      <c r="M79" s="225">
        <v>0</v>
      </c>
      <c r="N79" s="225">
        <v>0</v>
      </c>
      <c r="O79" s="225">
        <v>0</v>
      </c>
      <c r="P79" s="225">
        <v>0</v>
      </c>
      <c r="Q79" s="225">
        <v>0</v>
      </c>
      <c r="R79" s="225">
        <v>0</v>
      </c>
      <c r="S79" s="225">
        <v>0</v>
      </c>
      <c r="T79" s="293">
        <v>0</v>
      </c>
      <c r="U79" s="293">
        <v>55</v>
      </c>
      <c r="V79" s="293">
        <v>0</v>
      </c>
      <c r="W79" s="293">
        <v>0.5</v>
      </c>
      <c r="X79" s="293">
        <v>0</v>
      </c>
      <c r="Y79" s="293">
        <v>0</v>
      </c>
      <c r="Z79" s="293">
        <v>0</v>
      </c>
      <c r="AA79" s="225">
        <v>0</v>
      </c>
      <c r="AB79" s="225">
        <v>0</v>
      </c>
      <c r="AC79" s="225">
        <v>0</v>
      </c>
      <c r="AD79" s="225">
        <v>0</v>
      </c>
      <c r="AE79" s="225">
        <v>0</v>
      </c>
      <c r="AF79" s="225">
        <v>0</v>
      </c>
      <c r="AG79" s="225">
        <v>0</v>
      </c>
      <c r="AH79" s="293">
        <v>0</v>
      </c>
      <c r="AI79" s="293">
        <v>0</v>
      </c>
      <c r="AJ79" s="293">
        <v>0</v>
      </c>
      <c r="AK79" s="293">
        <v>0</v>
      </c>
      <c r="AL79" s="293">
        <v>0</v>
      </c>
      <c r="AM79" s="293">
        <v>0</v>
      </c>
      <c r="AN79" s="293">
        <v>0</v>
      </c>
      <c r="AO79" s="225">
        <v>0</v>
      </c>
      <c r="AP79" s="293">
        <v>0</v>
      </c>
      <c r="AQ79" s="293">
        <v>0</v>
      </c>
      <c r="AR79" s="293">
        <v>0</v>
      </c>
      <c r="AS79" s="293">
        <v>0</v>
      </c>
      <c r="AT79" s="293">
        <v>0</v>
      </c>
      <c r="AU79" s="293">
        <v>0</v>
      </c>
      <c r="AV79" s="293">
        <v>0</v>
      </c>
      <c r="AW79" s="293">
        <v>0</v>
      </c>
      <c r="AX79" s="293">
        <v>0</v>
      </c>
      <c r="AY79" s="293">
        <v>0</v>
      </c>
      <c r="AZ79" s="293">
        <v>0</v>
      </c>
      <c r="BA79" s="293">
        <v>0</v>
      </c>
      <c r="BB79" s="293">
        <v>0</v>
      </c>
      <c r="BC79" s="225">
        <v>0</v>
      </c>
      <c r="BD79" s="225">
        <v>0</v>
      </c>
      <c r="BE79" s="225">
        <v>0</v>
      </c>
      <c r="BF79" s="225">
        <v>0</v>
      </c>
      <c r="BG79" s="225">
        <v>0</v>
      </c>
      <c r="BH79" s="225">
        <v>0</v>
      </c>
      <c r="BI79" s="225">
        <v>0</v>
      </c>
      <c r="BJ79" s="293">
        <v>0</v>
      </c>
      <c r="BK79" s="293">
        <v>0</v>
      </c>
      <c r="BL79" s="293">
        <v>0</v>
      </c>
      <c r="BM79" s="293">
        <v>0</v>
      </c>
      <c r="BN79" s="293">
        <v>0</v>
      </c>
      <c r="BO79" s="293">
        <v>0</v>
      </c>
      <c r="BP79" s="293">
        <v>0</v>
      </c>
      <c r="BQ79" s="293">
        <v>0</v>
      </c>
      <c r="BR79" s="293">
        <v>0</v>
      </c>
      <c r="BS79" s="293">
        <v>0</v>
      </c>
      <c r="BT79" s="293">
        <v>0</v>
      </c>
      <c r="BU79" s="293">
        <v>0</v>
      </c>
      <c r="BV79" s="293">
        <v>0</v>
      </c>
      <c r="BW79" s="293">
        <v>0</v>
      </c>
      <c r="BX79" s="225">
        <f t="shared" si="48"/>
        <v>0</v>
      </c>
      <c r="BY79" s="225">
        <f t="shared" si="49"/>
        <v>55</v>
      </c>
      <c r="BZ79" s="225">
        <f t="shared" si="50"/>
        <v>0</v>
      </c>
      <c r="CA79" s="225">
        <f t="shared" si="51"/>
        <v>0.5</v>
      </c>
      <c r="CB79" s="225">
        <f t="shared" si="52"/>
        <v>0</v>
      </c>
      <c r="CC79" s="225">
        <f t="shared" si="53"/>
        <v>0</v>
      </c>
      <c r="CD79" s="225">
        <f t="shared" si="54"/>
        <v>0</v>
      </c>
      <c r="CE79" s="225">
        <f t="shared" si="55"/>
        <v>0</v>
      </c>
      <c r="CF79" s="225">
        <f t="shared" si="56"/>
        <v>0</v>
      </c>
      <c r="CG79" s="225">
        <f t="shared" si="57"/>
        <v>0</v>
      </c>
      <c r="CH79" s="225">
        <f t="shared" si="58"/>
        <v>0</v>
      </c>
      <c r="CI79" s="225">
        <f t="shared" si="59"/>
        <v>0</v>
      </c>
      <c r="CJ79" s="225">
        <f t="shared" si="60"/>
        <v>0</v>
      </c>
      <c r="CK79" s="225">
        <f t="shared" si="61"/>
        <v>0</v>
      </c>
      <c r="CL79" s="225"/>
    </row>
    <row r="80" spans="1:90" s="234" customFormat="1" ht="47.25">
      <c r="A80" s="229" t="s">
        <v>561</v>
      </c>
      <c r="B80" s="231" t="s">
        <v>1017</v>
      </c>
      <c r="C80" s="225" t="s">
        <v>948</v>
      </c>
      <c r="D80" s="293">
        <v>55</v>
      </c>
      <c r="E80" s="293">
        <v>55</v>
      </c>
      <c r="F80" s="293">
        <v>0</v>
      </c>
      <c r="G80" s="293">
        <v>0</v>
      </c>
      <c r="H80" s="293">
        <v>0</v>
      </c>
      <c r="I80" s="293">
        <v>0</v>
      </c>
      <c r="J80" s="293">
        <v>0</v>
      </c>
      <c r="K80" s="293">
        <v>0</v>
      </c>
      <c r="L80" s="293">
        <v>0</v>
      </c>
      <c r="M80" s="225">
        <v>0</v>
      </c>
      <c r="N80" s="225">
        <v>0</v>
      </c>
      <c r="O80" s="225">
        <v>0</v>
      </c>
      <c r="P80" s="225">
        <v>0</v>
      </c>
      <c r="Q80" s="225">
        <v>0</v>
      </c>
      <c r="R80" s="225">
        <v>0</v>
      </c>
      <c r="S80" s="225">
        <v>0</v>
      </c>
      <c r="T80" s="293">
        <v>0</v>
      </c>
      <c r="U80" s="293">
        <v>0</v>
      </c>
      <c r="V80" s="293">
        <v>0</v>
      </c>
      <c r="W80" s="293">
        <v>0</v>
      </c>
      <c r="X80" s="293">
        <v>0</v>
      </c>
      <c r="Y80" s="293">
        <v>0</v>
      </c>
      <c r="Z80" s="293">
        <v>0</v>
      </c>
      <c r="AA80" s="225">
        <v>0</v>
      </c>
      <c r="AB80" s="225">
        <v>0</v>
      </c>
      <c r="AC80" s="225">
        <v>0</v>
      </c>
      <c r="AD80" s="225">
        <v>0</v>
      </c>
      <c r="AE80" s="225">
        <v>0</v>
      </c>
      <c r="AF80" s="225">
        <v>0</v>
      </c>
      <c r="AG80" s="225">
        <v>0</v>
      </c>
      <c r="AH80" s="293">
        <v>0</v>
      </c>
      <c r="AI80" s="293">
        <v>55</v>
      </c>
      <c r="AJ80" s="293">
        <v>0</v>
      </c>
      <c r="AK80" s="293">
        <v>0.5</v>
      </c>
      <c r="AL80" s="293">
        <v>0</v>
      </c>
      <c r="AM80" s="293">
        <v>0</v>
      </c>
      <c r="AN80" s="293">
        <v>0</v>
      </c>
      <c r="AO80" s="225">
        <v>0</v>
      </c>
      <c r="AP80" s="225">
        <v>0</v>
      </c>
      <c r="AQ80" s="225">
        <v>0</v>
      </c>
      <c r="AR80" s="225">
        <v>0</v>
      </c>
      <c r="AS80" s="225">
        <v>0</v>
      </c>
      <c r="AT80" s="225">
        <v>0</v>
      </c>
      <c r="AU80" s="225">
        <v>0</v>
      </c>
      <c r="AV80" s="293">
        <v>0</v>
      </c>
      <c r="AW80" s="293">
        <v>0</v>
      </c>
      <c r="AX80" s="293">
        <v>0</v>
      </c>
      <c r="AY80" s="293">
        <v>0</v>
      </c>
      <c r="AZ80" s="293">
        <v>0</v>
      </c>
      <c r="BA80" s="293">
        <v>0</v>
      </c>
      <c r="BB80" s="293">
        <v>0</v>
      </c>
      <c r="BC80" s="225">
        <v>0</v>
      </c>
      <c r="BD80" s="293">
        <v>0</v>
      </c>
      <c r="BE80" s="293">
        <v>0</v>
      </c>
      <c r="BF80" s="293">
        <v>0</v>
      </c>
      <c r="BG80" s="293">
        <v>0</v>
      </c>
      <c r="BH80" s="293">
        <v>0</v>
      </c>
      <c r="BI80" s="293">
        <v>0</v>
      </c>
      <c r="BJ80" s="293">
        <v>0</v>
      </c>
      <c r="BK80" s="293">
        <v>0</v>
      </c>
      <c r="BL80" s="293">
        <v>0</v>
      </c>
      <c r="BM80" s="293">
        <v>0</v>
      </c>
      <c r="BN80" s="293">
        <v>0</v>
      </c>
      <c r="BO80" s="293">
        <v>0</v>
      </c>
      <c r="BP80" s="293">
        <v>0</v>
      </c>
      <c r="BQ80" s="293">
        <v>0</v>
      </c>
      <c r="BR80" s="293">
        <v>0</v>
      </c>
      <c r="BS80" s="293">
        <v>0</v>
      </c>
      <c r="BT80" s="293">
        <v>0</v>
      </c>
      <c r="BU80" s="293">
        <v>0</v>
      </c>
      <c r="BV80" s="293">
        <v>0</v>
      </c>
      <c r="BW80" s="293">
        <v>0</v>
      </c>
      <c r="BX80" s="225">
        <f t="shared" si="34"/>
        <v>0</v>
      </c>
      <c r="BY80" s="225">
        <f t="shared" si="35"/>
        <v>55</v>
      </c>
      <c r="BZ80" s="225">
        <f t="shared" si="36"/>
        <v>0</v>
      </c>
      <c r="CA80" s="225">
        <f t="shared" si="37"/>
        <v>0.5</v>
      </c>
      <c r="CB80" s="225">
        <f t="shared" si="38"/>
        <v>0</v>
      </c>
      <c r="CC80" s="225">
        <f t="shared" si="39"/>
        <v>0</v>
      </c>
      <c r="CD80" s="225">
        <f t="shared" si="40"/>
        <v>0</v>
      </c>
      <c r="CE80" s="225">
        <f t="shared" si="41"/>
        <v>0</v>
      </c>
      <c r="CF80" s="225">
        <f t="shared" si="42"/>
        <v>0</v>
      </c>
      <c r="CG80" s="225">
        <f t="shared" si="43"/>
        <v>0</v>
      </c>
      <c r="CH80" s="225">
        <f t="shared" si="44"/>
        <v>0</v>
      </c>
      <c r="CI80" s="225">
        <f t="shared" si="45"/>
        <v>0</v>
      </c>
      <c r="CJ80" s="225">
        <f t="shared" si="46"/>
        <v>0</v>
      </c>
      <c r="CK80" s="225">
        <f t="shared" si="47"/>
        <v>0</v>
      </c>
      <c r="CL80" s="225"/>
    </row>
    <row r="81" spans="1:90" s="234" customFormat="1" ht="47.25">
      <c r="A81" s="229" t="s">
        <v>561</v>
      </c>
      <c r="B81" s="231" t="s">
        <v>1018</v>
      </c>
      <c r="C81" s="225" t="s">
        <v>949</v>
      </c>
      <c r="D81" s="293">
        <v>55</v>
      </c>
      <c r="E81" s="293">
        <v>55</v>
      </c>
      <c r="F81" s="293">
        <v>0</v>
      </c>
      <c r="G81" s="293">
        <v>0</v>
      </c>
      <c r="H81" s="293">
        <v>0</v>
      </c>
      <c r="I81" s="293">
        <v>0</v>
      </c>
      <c r="J81" s="293">
        <v>0</v>
      </c>
      <c r="K81" s="293">
        <v>0</v>
      </c>
      <c r="L81" s="293">
        <v>0</v>
      </c>
      <c r="M81" s="225">
        <v>0</v>
      </c>
      <c r="N81" s="225">
        <v>0</v>
      </c>
      <c r="O81" s="225">
        <v>0</v>
      </c>
      <c r="P81" s="225">
        <v>0</v>
      </c>
      <c r="Q81" s="225">
        <v>0</v>
      </c>
      <c r="R81" s="225">
        <v>0</v>
      </c>
      <c r="S81" s="225">
        <v>0</v>
      </c>
      <c r="T81" s="293">
        <v>0</v>
      </c>
      <c r="U81" s="293">
        <v>55</v>
      </c>
      <c r="V81" s="293">
        <v>0</v>
      </c>
      <c r="W81" s="293">
        <v>0.5</v>
      </c>
      <c r="X81" s="293">
        <v>0</v>
      </c>
      <c r="Y81" s="293">
        <v>0</v>
      </c>
      <c r="Z81" s="293">
        <v>0</v>
      </c>
      <c r="AA81" s="225">
        <v>0</v>
      </c>
      <c r="AB81" s="225">
        <v>0</v>
      </c>
      <c r="AC81" s="225">
        <v>0</v>
      </c>
      <c r="AD81" s="225">
        <v>0</v>
      </c>
      <c r="AE81" s="225">
        <v>0</v>
      </c>
      <c r="AF81" s="225">
        <v>0</v>
      </c>
      <c r="AG81" s="225">
        <v>0</v>
      </c>
      <c r="AH81" s="293">
        <v>0</v>
      </c>
      <c r="AI81" s="293">
        <v>0</v>
      </c>
      <c r="AJ81" s="293">
        <v>0</v>
      </c>
      <c r="AK81" s="293">
        <v>0</v>
      </c>
      <c r="AL81" s="293">
        <v>0</v>
      </c>
      <c r="AM81" s="293">
        <v>0</v>
      </c>
      <c r="AN81" s="293">
        <v>0</v>
      </c>
      <c r="AO81" s="225">
        <v>0</v>
      </c>
      <c r="AP81" s="293">
        <v>0</v>
      </c>
      <c r="AQ81" s="293">
        <v>0</v>
      </c>
      <c r="AR81" s="293">
        <v>0</v>
      </c>
      <c r="AS81" s="293">
        <v>0</v>
      </c>
      <c r="AT81" s="293">
        <v>0</v>
      </c>
      <c r="AU81" s="293">
        <v>0</v>
      </c>
      <c r="AV81" s="293">
        <v>0</v>
      </c>
      <c r="AW81" s="293">
        <v>0</v>
      </c>
      <c r="AX81" s="293">
        <v>0</v>
      </c>
      <c r="AY81" s="293">
        <v>0</v>
      </c>
      <c r="AZ81" s="293">
        <v>0</v>
      </c>
      <c r="BA81" s="293">
        <v>0</v>
      </c>
      <c r="BB81" s="293">
        <v>0</v>
      </c>
      <c r="BC81" s="225">
        <v>0</v>
      </c>
      <c r="BD81" s="225">
        <v>0</v>
      </c>
      <c r="BE81" s="225">
        <v>0</v>
      </c>
      <c r="BF81" s="225">
        <v>0</v>
      </c>
      <c r="BG81" s="225">
        <v>0</v>
      </c>
      <c r="BH81" s="225">
        <v>0</v>
      </c>
      <c r="BI81" s="225">
        <v>0</v>
      </c>
      <c r="BJ81" s="293">
        <v>0</v>
      </c>
      <c r="BK81" s="293">
        <v>0</v>
      </c>
      <c r="BL81" s="293">
        <v>0</v>
      </c>
      <c r="BM81" s="293">
        <v>0</v>
      </c>
      <c r="BN81" s="293">
        <v>0</v>
      </c>
      <c r="BO81" s="293">
        <v>0</v>
      </c>
      <c r="BP81" s="293">
        <v>0</v>
      </c>
      <c r="BQ81" s="293">
        <v>0</v>
      </c>
      <c r="BR81" s="293">
        <v>0</v>
      </c>
      <c r="BS81" s="293">
        <v>0</v>
      </c>
      <c r="BT81" s="293">
        <v>0</v>
      </c>
      <c r="BU81" s="293">
        <v>0</v>
      </c>
      <c r="BV81" s="293">
        <v>0</v>
      </c>
      <c r="BW81" s="293">
        <v>0</v>
      </c>
      <c r="BX81" s="225">
        <f t="shared" si="34"/>
        <v>0</v>
      </c>
      <c r="BY81" s="225">
        <f t="shared" si="35"/>
        <v>55</v>
      </c>
      <c r="BZ81" s="225">
        <f t="shared" si="36"/>
        <v>0</v>
      </c>
      <c r="CA81" s="225">
        <f t="shared" si="37"/>
        <v>0.5</v>
      </c>
      <c r="CB81" s="225">
        <f t="shared" si="38"/>
        <v>0</v>
      </c>
      <c r="CC81" s="225">
        <f t="shared" si="39"/>
        <v>0</v>
      </c>
      <c r="CD81" s="225">
        <f t="shared" si="40"/>
        <v>0</v>
      </c>
      <c r="CE81" s="225">
        <f t="shared" si="41"/>
        <v>0</v>
      </c>
      <c r="CF81" s="225">
        <f t="shared" si="42"/>
        <v>0</v>
      </c>
      <c r="CG81" s="225">
        <f t="shared" si="43"/>
        <v>0</v>
      </c>
      <c r="CH81" s="225">
        <f t="shared" si="44"/>
        <v>0</v>
      </c>
      <c r="CI81" s="225">
        <f t="shared" si="45"/>
        <v>0</v>
      </c>
      <c r="CJ81" s="225">
        <f t="shared" si="46"/>
        <v>0</v>
      </c>
      <c r="CK81" s="225">
        <f t="shared" si="47"/>
        <v>0</v>
      </c>
      <c r="CL81" s="225"/>
    </row>
    <row r="82" spans="1:90" s="234" customFormat="1" ht="47.25">
      <c r="A82" s="229" t="s">
        <v>561</v>
      </c>
      <c r="B82" s="231" t="s">
        <v>1019</v>
      </c>
      <c r="C82" s="225" t="s">
        <v>950</v>
      </c>
      <c r="D82" s="293">
        <v>55</v>
      </c>
      <c r="E82" s="293">
        <v>55</v>
      </c>
      <c r="F82" s="293">
        <v>0</v>
      </c>
      <c r="G82" s="293">
        <v>0</v>
      </c>
      <c r="H82" s="293">
        <v>0</v>
      </c>
      <c r="I82" s="293">
        <v>0</v>
      </c>
      <c r="J82" s="293">
        <v>0</v>
      </c>
      <c r="K82" s="293">
        <v>0</v>
      </c>
      <c r="L82" s="293">
        <v>0</v>
      </c>
      <c r="M82" s="225">
        <v>0</v>
      </c>
      <c r="N82" s="225">
        <v>0</v>
      </c>
      <c r="O82" s="225">
        <v>0</v>
      </c>
      <c r="P82" s="225">
        <v>0</v>
      </c>
      <c r="Q82" s="225">
        <v>0</v>
      </c>
      <c r="R82" s="225">
        <v>0</v>
      </c>
      <c r="S82" s="225">
        <v>0</v>
      </c>
      <c r="T82" s="293">
        <v>0</v>
      </c>
      <c r="U82" s="293">
        <v>0</v>
      </c>
      <c r="V82" s="293">
        <v>0</v>
      </c>
      <c r="W82" s="293">
        <v>0</v>
      </c>
      <c r="X82" s="293">
        <v>0</v>
      </c>
      <c r="Y82" s="293">
        <v>0</v>
      </c>
      <c r="Z82" s="293">
        <v>0</v>
      </c>
      <c r="AA82" s="225">
        <v>0</v>
      </c>
      <c r="AB82" s="225">
        <v>0</v>
      </c>
      <c r="AC82" s="225">
        <v>0</v>
      </c>
      <c r="AD82" s="225">
        <v>0</v>
      </c>
      <c r="AE82" s="225">
        <v>0</v>
      </c>
      <c r="AF82" s="225">
        <v>0</v>
      </c>
      <c r="AG82" s="225">
        <v>0</v>
      </c>
      <c r="AH82" s="293">
        <v>0</v>
      </c>
      <c r="AI82" s="293">
        <v>0</v>
      </c>
      <c r="AJ82" s="293">
        <v>0</v>
      </c>
      <c r="AK82" s="293">
        <v>0</v>
      </c>
      <c r="AL82" s="293">
        <v>0</v>
      </c>
      <c r="AM82" s="293">
        <v>0</v>
      </c>
      <c r="AN82" s="293">
        <v>0</v>
      </c>
      <c r="AO82" s="225">
        <v>0</v>
      </c>
      <c r="AP82" s="225">
        <v>0</v>
      </c>
      <c r="AQ82" s="225">
        <v>0</v>
      </c>
      <c r="AR82" s="225">
        <v>0</v>
      </c>
      <c r="AS82" s="225">
        <v>0</v>
      </c>
      <c r="AT82" s="225">
        <v>0</v>
      </c>
      <c r="AU82" s="225">
        <v>0</v>
      </c>
      <c r="AV82" s="293">
        <v>0</v>
      </c>
      <c r="AW82" s="293">
        <v>55</v>
      </c>
      <c r="AX82" s="293">
        <v>0</v>
      </c>
      <c r="AY82" s="293">
        <v>0.5</v>
      </c>
      <c r="AZ82" s="293">
        <v>0</v>
      </c>
      <c r="BA82" s="293">
        <v>0</v>
      </c>
      <c r="BB82" s="293">
        <v>0</v>
      </c>
      <c r="BC82" s="225">
        <v>0</v>
      </c>
      <c r="BD82" s="225">
        <v>0</v>
      </c>
      <c r="BE82" s="225">
        <v>0</v>
      </c>
      <c r="BF82" s="225">
        <v>0</v>
      </c>
      <c r="BG82" s="225">
        <v>0</v>
      </c>
      <c r="BH82" s="225">
        <v>0</v>
      </c>
      <c r="BI82" s="225">
        <v>0</v>
      </c>
      <c r="BJ82" s="293">
        <v>0</v>
      </c>
      <c r="BK82" s="293">
        <v>0</v>
      </c>
      <c r="BL82" s="293">
        <v>0</v>
      </c>
      <c r="BM82" s="293">
        <v>0</v>
      </c>
      <c r="BN82" s="293">
        <v>0</v>
      </c>
      <c r="BO82" s="293">
        <v>0</v>
      </c>
      <c r="BP82" s="293">
        <v>0</v>
      </c>
      <c r="BQ82" s="293">
        <v>0</v>
      </c>
      <c r="BR82" s="293">
        <v>0</v>
      </c>
      <c r="BS82" s="293">
        <v>0</v>
      </c>
      <c r="BT82" s="293">
        <v>0</v>
      </c>
      <c r="BU82" s="293">
        <v>0</v>
      </c>
      <c r="BV82" s="293">
        <v>0</v>
      </c>
      <c r="BW82" s="293">
        <v>0</v>
      </c>
      <c r="BX82" s="225">
        <f t="shared" si="34"/>
        <v>0</v>
      </c>
      <c r="BY82" s="225">
        <f t="shared" si="35"/>
        <v>55</v>
      </c>
      <c r="BZ82" s="225">
        <f t="shared" si="36"/>
        <v>0</v>
      </c>
      <c r="CA82" s="225">
        <f t="shared" si="37"/>
        <v>0.5</v>
      </c>
      <c r="CB82" s="225">
        <f t="shared" si="38"/>
        <v>0</v>
      </c>
      <c r="CC82" s="225">
        <f t="shared" si="39"/>
        <v>0</v>
      </c>
      <c r="CD82" s="225">
        <f t="shared" si="40"/>
        <v>0</v>
      </c>
      <c r="CE82" s="225">
        <f t="shared" si="41"/>
        <v>0</v>
      </c>
      <c r="CF82" s="225">
        <f t="shared" si="42"/>
        <v>0</v>
      </c>
      <c r="CG82" s="225">
        <f t="shared" si="43"/>
        <v>0</v>
      </c>
      <c r="CH82" s="225">
        <f t="shared" si="44"/>
        <v>0</v>
      </c>
      <c r="CI82" s="225">
        <f t="shared" si="45"/>
        <v>0</v>
      </c>
      <c r="CJ82" s="225">
        <f t="shared" si="46"/>
        <v>0</v>
      </c>
      <c r="CK82" s="225">
        <f t="shared" si="47"/>
        <v>0</v>
      </c>
      <c r="CL82" s="225"/>
    </row>
    <row r="83" spans="1:90" s="234" customFormat="1" ht="31.5">
      <c r="A83" s="229" t="s">
        <v>561</v>
      </c>
      <c r="B83" s="231" t="s">
        <v>1020</v>
      </c>
      <c r="C83" s="225" t="s">
        <v>951</v>
      </c>
      <c r="D83" s="293">
        <v>55</v>
      </c>
      <c r="E83" s="293">
        <v>55</v>
      </c>
      <c r="F83" s="293">
        <v>0</v>
      </c>
      <c r="G83" s="293">
        <v>0</v>
      </c>
      <c r="H83" s="293">
        <v>0</v>
      </c>
      <c r="I83" s="293">
        <v>0</v>
      </c>
      <c r="J83" s="293">
        <v>0</v>
      </c>
      <c r="K83" s="293">
        <v>0</v>
      </c>
      <c r="L83" s="293">
        <v>0</v>
      </c>
      <c r="M83" s="225">
        <v>0</v>
      </c>
      <c r="N83" s="225">
        <v>0</v>
      </c>
      <c r="O83" s="225">
        <v>0</v>
      </c>
      <c r="P83" s="225">
        <v>0</v>
      </c>
      <c r="Q83" s="225">
        <v>0</v>
      </c>
      <c r="R83" s="225">
        <v>0</v>
      </c>
      <c r="S83" s="225">
        <v>0</v>
      </c>
      <c r="T83" s="293">
        <v>0</v>
      </c>
      <c r="U83" s="293">
        <v>0</v>
      </c>
      <c r="V83" s="293">
        <v>0</v>
      </c>
      <c r="W83" s="293">
        <v>0</v>
      </c>
      <c r="X83" s="293">
        <v>0</v>
      </c>
      <c r="Y83" s="293">
        <v>0</v>
      </c>
      <c r="Z83" s="293">
        <v>0</v>
      </c>
      <c r="AA83" s="225">
        <v>0</v>
      </c>
      <c r="AB83" s="225">
        <v>0</v>
      </c>
      <c r="AC83" s="225">
        <v>0</v>
      </c>
      <c r="AD83" s="225">
        <v>0</v>
      </c>
      <c r="AE83" s="225">
        <v>0</v>
      </c>
      <c r="AF83" s="225">
        <v>0</v>
      </c>
      <c r="AG83" s="225">
        <v>0</v>
      </c>
      <c r="AH83" s="293">
        <v>0</v>
      </c>
      <c r="AI83" s="293">
        <v>0</v>
      </c>
      <c r="AJ83" s="293">
        <v>0</v>
      </c>
      <c r="AK83" s="293">
        <v>0</v>
      </c>
      <c r="AL83" s="293">
        <v>0</v>
      </c>
      <c r="AM83" s="293">
        <v>0</v>
      </c>
      <c r="AN83" s="293">
        <v>0</v>
      </c>
      <c r="AO83" s="225">
        <v>0</v>
      </c>
      <c r="AP83" s="225">
        <v>0</v>
      </c>
      <c r="AQ83" s="225">
        <v>0</v>
      </c>
      <c r="AR83" s="225">
        <v>0</v>
      </c>
      <c r="AS83" s="225">
        <v>0</v>
      </c>
      <c r="AT83" s="225">
        <v>0</v>
      </c>
      <c r="AU83" s="225">
        <v>0</v>
      </c>
      <c r="AV83" s="293">
        <v>0</v>
      </c>
      <c r="AW83" s="293">
        <v>55</v>
      </c>
      <c r="AX83" s="293">
        <v>0</v>
      </c>
      <c r="AY83" s="293">
        <v>0.5</v>
      </c>
      <c r="AZ83" s="293">
        <v>0</v>
      </c>
      <c r="BA83" s="293">
        <v>0</v>
      </c>
      <c r="BB83" s="293">
        <v>0</v>
      </c>
      <c r="BC83" s="225">
        <v>0</v>
      </c>
      <c r="BD83" s="225">
        <v>0</v>
      </c>
      <c r="BE83" s="225">
        <v>0</v>
      </c>
      <c r="BF83" s="225">
        <v>0</v>
      </c>
      <c r="BG83" s="225">
        <v>0</v>
      </c>
      <c r="BH83" s="225">
        <v>0</v>
      </c>
      <c r="BI83" s="225">
        <v>0</v>
      </c>
      <c r="BJ83" s="293">
        <v>0</v>
      </c>
      <c r="BK83" s="293">
        <v>0</v>
      </c>
      <c r="BL83" s="293">
        <v>0</v>
      </c>
      <c r="BM83" s="293">
        <v>0</v>
      </c>
      <c r="BN83" s="293">
        <v>0</v>
      </c>
      <c r="BO83" s="293">
        <v>0</v>
      </c>
      <c r="BP83" s="293">
        <v>0</v>
      </c>
      <c r="BQ83" s="293">
        <v>0</v>
      </c>
      <c r="BR83" s="293">
        <v>0</v>
      </c>
      <c r="BS83" s="293">
        <v>0</v>
      </c>
      <c r="BT83" s="293">
        <v>0</v>
      </c>
      <c r="BU83" s="293">
        <v>0</v>
      </c>
      <c r="BV83" s="293">
        <v>0</v>
      </c>
      <c r="BW83" s="293">
        <v>0</v>
      </c>
      <c r="BX83" s="225">
        <f t="shared" si="34"/>
        <v>0</v>
      </c>
      <c r="BY83" s="225">
        <f t="shared" si="35"/>
        <v>55</v>
      </c>
      <c r="BZ83" s="225">
        <f t="shared" si="36"/>
        <v>0</v>
      </c>
      <c r="CA83" s="225">
        <f t="shared" si="37"/>
        <v>0.5</v>
      </c>
      <c r="CB83" s="225">
        <f t="shared" si="38"/>
        <v>0</v>
      </c>
      <c r="CC83" s="225">
        <f t="shared" si="39"/>
        <v>0</v>
      </c>
      <c r="CD83" s="225">
        <f t="shared" si="40"/>
        <v>0</v>
      </c>
      <c r="CE83" s="225">
        <f t="shared" si="41"/>
        <v>0</v>
      </c>
      <c r="CF83" s="225">
        <f t="shared" si="42"/>
        <v>0</v>
      </c>
      <c r="CG83" s="225">
        <f t="shared" si="43"/>
        <v>0</v>
      </c>
      <c r="CH83" s="225">
        <f t="shared" si="44"/>
        <v>0</v>
      </c>
      <c r="CI83" s="225">
        <f t="shared" si="45"/>
        <v>0</v>
      </c>
      <c r="CJ83" s="225">
        <f t="shared" si="46"/>
        <v>0</v>
      </c>
      <c r="CK83" s="225">
        <f t="shared" si="47"/>
        <v>0</v>
      </c>
      <c r="CL83" s="225"/>
    </row>
    <row r="84" spans="1:90" s="214" customFormat="1" ht="47.25">
      <c r="A84" s="344" t="s">
        <v>561</v>
      </c>
      <c r="B84" s="345" t="s">
        <v>1021</v>
      </c>
      <c r="C84" s="346" t="s">
        <v>952</v>
      </c>
      <c r="D84" s="346">
        <v>28.9</v>
      </c>
      <c r="E84" s="346">
        <v>28.9</v>
      </c>
      <c r="F84" s="346">
        <v>0</v>
      </c>
      <c r="G84" s="346">
        <v>8.9</v>
      </c>
      <c r="H84" s="346">
        <v>0</v>
      </c>
      <c r="I84" s="346">
        <v>0</v>
      </c>
      <c r="J84" s="346">
        <v>0</v>
      </c>
      <c r="K84" s="346">
        <v>0</v>
      </c>
      <c r="L84" s="346">
        <v>0</v>
      </c>
      <c r="M84" s="346">
        <v>0</v>
      </c>
      <c r="N84" s="346">
        <v>0</v>
      </c>
      <c r="O84" s="346">
        <v>0</v>
      </c>
      <c r="P84" s="346">
        <v>0</v>
      </c>
      <c r="Q84" s="346">
        <v>0</v>
      </c>
      <c r="R84" s="346">
        <v>0</v>
      </c>
      <c r="S84" s="346">
        <v>0</v>
      </c>
      <c r="T84" s="346">
        <v>0</v>
      </c>
      <c r="U84" s="346">
        <v>10.5</v>
      </c>
      <c r="V84" s="346">
        <v>0</v>
      </c>
      <c r="W84" s="346">
        <v>0</v>
      </c>
      <c r="X84" s="346">
        <v>0</v>
      </c>
      <c r="Y84" s="346">
        <v>0</v>
      </c>
      <c r="Z84" s="346">
        <v>0</v>
      </c>
      <c r="AA84" s="346">
        <v>0</v>
      </c>
      <c r="AB84" s="346">
        <v>0</v>
      </c>
      <c r="AC84" s="346">
        <v>0</v>
      </c>
      <c r="AD84" s="346">
        <v>0</v>
      </c>
      <c r="AE84" s="346">
        <v>0</v>
      </c>
      <c r="AF84" s="346">
        <v>0</v>
      </c>
      <c r="AG84" s="346">
        <v>0</v>
      </c>
      <c r="AH84" s="346">
        <v>0</v>
      </c>
      <c r="AI84" s="346">
        <v>4.9000000000000004</v>
      </c>
      <c r="AJ84" s="346">
        <v>0</v>
      </c>
      <c r="AK84" s="346">
        <v>0</v>
      </c>
      <c r="AL84" s="346">
        <v>0</v>
      </c>
      <c r="AM84" s="346">
        <v>0</v>
      </c>
      <c r="AN84" s="346">
        <v>0</v>
      </c>
      <c r="AO84" s="346">
        <v>0</v>
      </c>
      <c r="AP84" s="346">
        <v>0</v>
      </c>
      <c r="AQ84" s="346">
        <v>0</v>
      </c>
      <c r="AR84" s="346">
        <v>0</v>
      </c>
      <c r="AS84" s="346">
        <v>0</v>
      </c>
      <c r="AT84" s="346">
        <v>0</v>
      </c>
      <c r="AU84" s="346">
        <v>0</v>
      </c>
      <c r="AV84" s="346">
        <v>0</v>
      </c>
      <c r="AW84" s="346">
        <v>4.5999999999999996</v>
      </c>
      <c r="AX84" s="346">
        <v>0</v>
      </c>
      <c r="AY84" s="346">
        <v>0</v>
      </c>
      <c r="AZ84" s="346">
        <v>0</v>
      </c>
      <c r="BA84" s="346">
        <v>0</v>
      </c>
      <c r="BB84" s="346">
        <v>0</v>
      </c>
      <c r="BC84" s="346">
        <v>0</v>
      </c>
      <c r="BD84" s="346">
        <v>0</v>
      </c>
      <c r="BE84" s="346">
        <v>0</v>
      </c>
      <c r="BF84" s="346">
        <v>0</v>
      </c>
      <c r="BG84" s="346">
        <v>0</v>
      </c>
      <c r="BH84" s="346">
        <v>0</v>
      </c>
      <c r="BI84" s="346">
        <v>0</v>
      </c>
      <c r="BJ84" s="346">
        <v>0</v>
      </c>
      <c r="BK84" s="346">
        <v>0</v>
      </c>
      <c r="BL84" s="346">
        <v>0</v>
      </c>
      <c r="BM84" s="346">
        <v>0</v>
      </c>
      <c r="BN84" s="346">
        <v>0</v>
      </c>
      <c r="BO84" s="346">
        <v>0</v>
      </c>
      <c r="BP84" s="346">
        <v>0</v>
      </c>
      <c r="BQ84" s="346">
        <v>0</v>
      </c>
      <c r="BR84" s="346">
        <v>0</v>
      </c>
      <c r="BS84" s="346">
        <v>0</v>
      </c>
      <c r="BT84" s="346">
        <v>0</v>
      </c>
      <c r="BU84" s="346">
        <v>0</v>
      </c>
      <c r="BV84" s="346">
        <v>0</v>
      </c>
      <c r="BW84" s="346">
        <v>0</v>
      </c>
      <c r="BX84" s="346">
        <f t="shared" si="34"/>
        <v>0</v>
      </c>
      <c r="BY84" s="346">
        <f t="shared" si="35"/>
        <v>28.9</v>
      </c>
      <c r="BZ84" s="346">
        <f t="shared" si="36"/>
        <v>0</v>
      </c>
      <c r="CA84" s="346">
        <f t="shared" si="37"/>
        <v>0</v>
      </c>
      <c r="CB84" s="346">
        <f t="shared" si="38"/>
        <v>0</v>
      </c>
      <c r="CC84" s="346">
        <f t="shared" si="39"/>
        <v>0</v>
      </c>
      <c r="CD84" s="346">
        <f t="shared" si="40"/>
        <v>0</v>
      </c>
      <c r="CE84" s="346">
        <f t="shared" si="41"/>
        <v>0</v>
      </c>
      <c r="CF84" s="346">
        <f t="shared" si="42"/>
        <v>0</v>
      </c>
      <c r="CG84" s="346">
        <f t="shared" si="43"/>
        <v>0</v>
      </c>
      <c r="CH84" s="346">
        <f t="shared" si="44"/>
        <v>0</v>
      </c>
      <c r="CI84" s="346">
        <f t="shared" si="45"/>
        <v>0</v>
      </c>
      <c r="CJ84" s="346">
        <f t="shared" si="46"/>
        <v>0</v>
      </c>
      <c r="CK84" s="346">
        <f t="shared" si="47"/>
        <v>0</v>
      </c>
      <c r="CL84" s="346"/>
    </row>
    <row r="85" spans="1:90" s="279" customFormat="1" ht="47.25">
      <c r="A85" s="296" t="s">
        <v>561</v>
      </c>
      <c r="B85" s="269" t="s">
        <v>1038</v>
      </c>
      <c r="C85" s="276" t="s">
        <v>986</v>
      </c>
      <c r="D85" s="293">
        <v>58.596000000000004</v>
      </c>
      <c r="E85" s="293">
        <v>58.596000000000004</v>
      </c>
      <c r="F85" s="293">
        <v>0</v>
      </c>
      <c r="G85" s="293">
        <v>0</v>
      </c>
      <c r="H85" s="293">
        <v>0</v>
      </c>
      <c r="I85" s="293">
        <v>0</v>
      </c>
      <c r="J85" s="293">
        <v>0</v>
      </c>
      <c r="K85" s="293">
        <v>0</v>
      </c>
      <c r="L85" s="293">
        <v>0</v>
      </c>
      <c r="M85" s="293">
        <v>0</v>
      </c>
      <c r="N85" s="276">
        <v>110</v>
      </c>
      <c r="O85" s="293">
        <v>0</v>
      </c>
      <c r="P85" s="293">
        <v>0</v>
      </c>
      <c r="Q85" s="293">
        <v>0</v>
      </c>
      <c r="R85" s="293">
        <v>0</v>
      </c>
      <c r="S85" s="296">
        <v>11</v>
      </c>
      <c r="T85" s="293">
        <v>0</v>
      </c>
      <c r="U85" s="293">
        <v>0</v>
      </c>
      <c r="V85" s="293">
        <v>0</v>
      </c>
      <c r="W85" s="293">
        <v>0</v>
      </c>
      <c r="X85" s="293">
        <v>0</v>
      </c>
      <c r="Y85" s="293">
        <v>0</v>
      </c>
      <c r="Z85" s="293">
        <v>0</v>
      </c>
      <c r="AA85" s="293">
        <v>0</v>
      </c>
      <c r="AB85" s="293">
        <v>0</v>
      </c>
      <c r="AC85" s="293">
        <v>0</v>
      </c>
      <c r="AD85" s="293">
        <v>0</v>
      </c>
      <c r="AE85" s="293">
        <v>0</v>
      </c>
      <c r="AF85" s="293">
        <v>0</v>
      </c>
      <c r="AG85" s="293">
        <v>0</v>
      </c>
      <c r="AH85" s="293">
        <v>0</v>
      </c>
      <c r="AI85" s="293">
        <v>0</v>
      </c>
      <c r="AJ85" s="293">
        <v>0</v>
      </c>
      <c r="AK85" s="293">
        <v>0</v>
      </c>
      <c r="AL85" s="293">
        <v>0</v>
      </c>
      <c r="AM85" s="293">
        <v>0</v>
      </c>
      <c r="AN85" s="293">
        <v>0</v>
      </c>
      <c r="AO85" s="293">
        <v>0</v>
      </c>
      <c r="AP85" s="293">
        <v>0</v>
      </c>
      <c r="AQ85" s="293">
        <v>0</v>
      </c>
      <c r="AR85" s="293">
        <v>0</v>
      </c>
      <c r="AS85" s="293">
        <v>0</v>
      </c>
      <c r="AT85" s="293">
        <v>0</v>
      </c>
      <c r="AU85" s="293">
        <v>0</v>
      </c>
      <c r="AV85" s="293">
        <v>0</v>
      </c>
      <c r="AW85" s="293">
        <v>0</v>
      </c>
      <c r="AX85" s="293">
        <v>0</v>
      </c>
      <c r="AY85" s="293">
        <v>0</v>
      </c>
      <c r="AZ85" s="293">
        <v>0</v>
      </c>
      <c r="BA85" s="293">
        <v>0</v>
      </c>
      <c r="BB85" s="293">
        <v>0</v>
      </c>
      <c r="BC85" s="293">
        <v>0</v>
      </c>
      <c r="BD85" s="293">
        <v>0</v>
      </c>
      <c r="BE85" s="293">
        <v>0</v>
      </c>
      <c r="BF85" s="293">
        <v>0</v>
      </c>
      <c r="BG85" s="293">
        <v>0</v>
      </c>
      <c r="BH85" s="293">
        <v>0</v>
      </c>
      <c r="BI85" s="293">
        <v>0</v>
      </c>
      <c r="BJ85" s="293">
        <v>0</v>
      </c>
      <c r="BK85" s="293">
        <v>0</v>
      </c>
      <c r="BL85" s="293">
        <v>0</v>
      </c>
      <c r="BM85" s="293">
        <v>0</v>
      </c>
      <c r="BN85" s="293">
        <v>0</v>
      </c>
      <c r="BO85" s="293">
        <v>0</v>
      </c>
      <c r="BP85" s="293">
        <v>0</v>
      </c>
      <c r="BQ85" s="293">
        <v>0</v>
      </c>
      <c r="BR85" s="293">
        <v>0</v>
      </c>
      <c r="BS85" s="293">
        <v>0</v>
      </c>
      <c r="BT85" s="293">
        <v>0</v>
      </c>
      <c r="BU85" s="293">
        <v>0</v>
      </c>
      <c r="BV85" s="293">
        <v>0</v>
      </c>
      <c r="BW85" s="293">
        <v>0</v>
      </c>
      <c r="BX85" s="293">
        <f t="shared" ref="BX85:BX119" si="76">F85+T85+AH85+AV85+BJ85</f>
        <v>0</v>
      </c>
      <c r="BY85" s="293">
        <f t="shared" ref="BY85:BY119" si="77">G85+U85+AI85+AW85+BK85</f>
        <v>0</v>
      </c>
      <c r="BZ85" s="293">
        <f t="shared" ref="BZ85:BZ119" si="78">H85+V85+AJ85+AX85+BL85</f>
        <v>0</v>
      </c>
      <c r="CA85" s="293">
        <f t="shared" ref="CA85:CA119" si="79">I85+W85+AK85+AY85+BM85</f>
        <v>0</v>
      </c>
      <c r="CB85" s="293">
        <f t="shared" ref="CB85:CB119" si="80">J85+X85+AL85+AZ85+BN85</f>
        <v>0</v>
      </c>
      <c r="CC85" s="293">
        <f t="shared" ref="CC85:CC119" si="81">K85+Y85+AM85+BA85+BO85</f>
        <v>0</v>
      </c>
      <c r="CD85" s="293">
        <f t="shared" ref="CD85:CD119" si="82">L85+Z85+AN85+BB85+BP85</f>
        <v>0</v>
      </c>
      <c r="CE85" s="293">
        <f t="shared" ref="CE85:CE119" si="83">M85+AA85+AO85+BC85+BQ85</f>
        <v>0</v>
      </c>
      <c r="CF85" s="293">
        <f t="shared" ref="CF85:CF119" si="84">N85+AB85+AP85+BD85+BR85</f>
        <v>110</v>
      </c>
      <c r="CG85" s="293">
        <f t="shared" ref="CG85:CG119" si="85">O85+AC85+AQ85+BE85+BS85</f>
        <v>0</v>
      </c>
      <c r="CH85" s="293">
        <f t="shared" ref="CH85:CH119" si="86">P85+AD85+AR85+BF85+BT85</f>
        <v>0</v>
      </c>
      <c r="CI85" s="293">
        <f t="shared" ref="CI85:CI119" si="87">Q85+AE85+AS85+BG85+BU85</f>
        <v>0</v>
      </c>
      <c r="CJ85" s="293">
        <f t="shared" ref="CJ85:CJ119" si="88">R85+AF85+AT85+BH85+BV85</f>
        <v>0</v>
      </c>
      <c r="CK85" s="293">
        <f t="shared" ref="CK85:CK119" si="89">S85+AG85+AU85+BI85+BW85</f>
        <v>11</v>
      </c>
      <c r="CL85" s="293"/>
    </row>
    <row r="86" spans="1:90" s="279" customFormat="1" ht="47.25">
      <c r="A86" s="296" t="s">
        <v>561</v>
      </c>
      <c r="B86" s="269" t="s">
        <v>1039</v>
      </c>
      <c r="C86" s="276" t="s">
        <v>1071</v>
      </c>
      <c r="D86" s="293">
        <v>4</v>
      </c>
      <c r="E86" s="293">
        <v>4</v>
      </c>
      <c r="F86" s="293">
        <v>0</v>
      </c>
      <c r="G86" s="293">
        <v>0</v>
      </c>
      <c r="H86" s="293">
        <v>0</v>
      </c>
      <c r="I86" s="293">
        <v>0</v>
      </c>
      <c r="J86" s="293">
        <v>0</v>
      </c>
      <c r="K86" s="293">
        <v>0</v>
      </c>
      <c r="L86" s="293">
        <v>0</v>
      </c>
      <c r="M86" s="293">
        <v>0</v>
      </c>
      <c r="N86" s="276">
        <v>0</v>
      </c>
      <c r="O86" s="293">
        <v>0</v>
      </c>
      <c r="P86" s="293">
        <v>0</v>
      </c>
      <c r="Q86" s="293">
        <v>0</v>
      </c>
      <c r="R86" s="293">
        <v>0</v>
      </c>
      <c r="S86" s="296">
        <v>0</v>
      </c>
      <c r="T86" s="293">
        <v>0</v>
      </c>
      <c r="U86" s="293">
        <v>0</v>
      </c>
      <c r="V86" s="293">
        <v>0</v>
      </c>
      <c r="W86" s="293">
        <v>0</v>
      </c>
      <c r="X86" s="293">
        <v>0</v>
      </c>
      <c r="Y86" s="293">
        <v>0</v>
      </c>
      <c r="Z86" s="293">
        <v>0</v>
      </c>
      <c r="AA86" s="293">
        <v>0</v>
      </c>
      <c r="AB86" s="293">
        <v>0</v>
      </c>
      <c r="AC86" s="293">
        <v>0</v>
      </c>
      <c r="AD86" s="293">
        <v>0</v>
      </c>
      <c r="AE86" s="293">
        <v>0</v>
      </c>
      <c r="AF86" s="293">
        <v>0</v>
      </c>
      <c r="AG86" s="293">
        <v>0</v>
      </c>
      <c r="AH86" s="293">
        <v>0</v>
      </c>
      <c r="AI86" s="293">
        <v>0</v>
      </c>
      <c r="AJ86" s="293">
        <v>0</v>
      </c>
      <c r="AK86" s="293">
        <v>0</v>
      </c>
      <c r="AL86" s="293">
        <v>0</v>
      </c>
      <c r="AM86" s="293">
        <v>0</v>
      </c>
      <c r="AN86" s="293">
        <v>0</v>
      </c>
      <c r="AO86" s="293">
        <v>0</v>
      </c>
      <c r="AP86" s="293">
        <v>0</v>
      </c>
      <c r="AQ86" s="293">
        <v>0</v>
      </c>
      <c r="AR86" s="293">
        <v>0</v>
      </c>
      <c r="AS86" s="293">
        <v>0</v>
      </c>
      <c r="AT86" s="293">
        <v>0</v>
      </c>
      <c r="AU86" s="293">
        <v>0</v>
      </c>
      <c r="AV86" s="293">
        <v>0</v>
      </c>
      <c r="AW86" s="293">
        <v>0</v>
      </c>
      <c r="AX86" s="293">
        <v>0</v>
      </c>
      <c r="AY86" s="293">
        <v>0</v>
      </c>
      <c r="AZ86" s="293">
        <v>0</v>
      </c>
      <c r="BA86" s="293">
        <v>0</v>
      </c>
      <c r="BB86" s="293">
        <v>0</v>
      </c>
      <c r="BC86" s="293">
        <v>0</v>
      </c>
      <c r="BD86" s="293">
        <v>0</v>
      </c>
      <c r="BE86" s="293">
        <v>0</v>
      </c>
      <c r="BF86" s="293">
        <v>0</v>
      </c>
      <c r="BG86" s="293">
        <v>0</v>
      </c>
      <c r="BH86" s="293">
        <v>0</v>
      </c>
      <c r="BI86" s="293">
        <v>0</v>
      </c>
      <c r="BJ86" s="293">
        <v>0</v>
      </c>
      <c r="BK86" s="293">
        <v>0</v>
      </c>
      <c r="BL86" s="293">
        <v>0</v>
      </c>
      <c r="BM86" s="293">
        <v>0</v>
      </c>
      <c r="BN86" s="293">
        <v>0</v>
      </c>
      <c r="BO86" s="293">
        <v>0</v>
      </c>
      <c r="BP86" s="293">
        <v>0</v>
      </c>
      <c r="BQ86" s="293">
        <v>0</v>
      </c>
      <c r="BR86" s="293">
        <v>0</v>
      </c>
      <c r="BS86" s="293">
        <v>0</v>
      </c>
      <c r="BT86" s="293">
        <v>0</v>
      </c>
      <c r="BU86" s="293">
        <v>0</v>
      </c>
      <c r="BV86" s="293">
        <v>0</v>
      </c>
      <c r="BW86" s="293">
        <v>0</v>
      </c>
      <c r="BX86" s="293">
        <f t="shared" si="76"/>
        <v>0</v>
      </c>
      <c r="BY86" s="293">
        <f t="shared" si="77"/>
        <v>0</v>
      </c>
      <c r="BZ86" s="293">
        <f t="shared" si="78"/>
        <v>0</v>
      </c>
      <c r="CA86" s="293">
        <f t="shared" si="79"/>
        <v>0</v>
      </c>
      <c r="CB86" s="293">
        <f t="shared" si="80"/>
        <v>0</v>
      </c>
      <c r="CC86" s="293">
        <f t="shared" si="81"/>
        <v>0</v>
      </c>
      <c r="CD86" s="293">
        <f t="shared" si="82"/>
        <v>0</v>
      </c>
      <c r="CE86" s="293">
        <f t="shared" si="83"/>
        <v>0</v>
      </c>
      <c r="CF86" s="293">
        <f t="shared" si="84"/>
        <v>0</v>
      </c>
      <c r="CG86" s="293">
        <f t="shared" si="85"/>
        <v>0</v>
      </c>
      <c r="CH86" s="293">
        <f t="shared" si="86"/>
        <v>0</v>
      </c>
      <c r="CI86" s="293">
        <f t="shared" si="87"/>
        <v>0</v>
      </c>
      <c r="CJ86" s="293">
        <f t="shared" si="88"/>
        <v>0</v>
      </c>
      <c r="CK86" s="293">
        <f t="shared" si="89"/>
        <v>0</v>
      </c>
      <c r="CL86" s="293"/>
    </row>
    <row r="87" spans="1:90" s="279" customFormat="1" ht="47.25">
      <c r="A87" s="296" t="s">
        <v>561</v>
      </c>
      <c r="B87" s="269" t="s">
        <v>1040</v>
      </c>
      <c r="C87" s="276" t="s">
        <v>1072</v>
      </c>
      <c r="D87" s="293">
        <v>4</v>
      </c>
      <c r="E87" s="293">
        <v>4</v>
      </c>
      <c r="F87" s="293">
        <v>0</v>
      </c>
      <c r="G87" s="293">
        <v>0</v>
      </c>
      <c r="H87" s="293">
        <v>0</v>
      </c>
      <c r="I87" s="293">
        <v>0</v>
      </c>
      <c r="J87" s="293">
        <v>0</v>
      </c>
      <c r="K87" s="293">
        <v>0</v>
      </c>
      <c r="L87" s="293">
        <v>0</v>
      </c>
      <c r="M87" s="293">
        <v>0</v>
      </c>
      <c r="N87" s="276">
        <v>0</v>
      </c>
      <c r="O87" s="293">
        <v>0</v>
      </c>
      <c r="P87" s="293">
        <v>0</v>
      </c>
      <c r="Q87" s="293">
        <v>0</v>
      </c>
      <c r="R87" s="293">
        <v>0</v>
      </c>
      <c r="S87" s="296">
        <v>0</v>
      </c>
      <c r="T87" s="293">
        <v>0</v>
      </c>
      <c r="U87" s="293">
        <v>0</v>
      </c>
      <c r="V87" s="293">
        <v>0</v>
      </c>
      <c r="W87" s="293">
        <v>0</v>
      </c>
      <c r="X87" s="293">
        <v>0</v>
      </c>
      <c r="Y87" s="293">
        <v>0</v>
      </c>
      <c r="Z87" s="293">
        <v>0</v>
      </c>
      <c r="AA87" s="293">
        <v>0</v>
      </c>
      <c r="AB87" s="293">
        <v>0</v>
      </c>
      <c r="AC87" s="293">
        <v>0</v>
      </c>
      <c r="AD87" s="293">
        <v>0</v>
      </c>
      <c r="AE87" s="293">
        <v>0</v>
      </c>
      <c r="AF87" s="293">
        <v>0</v>
      </c>
      <c r="AG87" s="293">
        <v>0</v>
      </c>
      <c r="AH87" s="293">
        <v>0</v>
      </c>
      <c r="AI87" s="293">
        <v>0</v>
      </c>
      <c r="AJ87" s="293">
        <v>0</v>
      </c>
      <c r="AK87" s="293">
        <v>0</v>
      </c>
      <c r="AL87" s="293">
        <v>0</v>
      </c>
      <c r="AM87" s="293">
        <v>0</v>
      </c>
      <c r="AN87" s="293">
        <v>0</v>
      </c>
      <c r="AO87" s="293">
        <v>0</v>
      </c>
      <c r="AP87" s="293">
        <v>0</v>
      </c>
      <c r="AQ87" s="293">
        <v>0</v>
      </c>
      <c r="AR87" s="293">
        <v>0</v>
      </c>
      <c r="AS87" s="293">
        <v>0</v>
      </c>
      <c r="AT87" s="293">
        <v>0</v>
      </c>
      <c r="AU87" s="293">
        <v>0</v>
      </c>
      <c r="AV87" s="293">
        <v>0</v>
      </c>
      <c r="AW87" s="293">
        <v>0</v>
      </c>
      <c r="AX87" s="293">
        <v>0</v>
      </c>
      <c r="AY87" s="293">
        <v>0</v>
      </c>
      <c r="AZ87" s="293">
        <v>0</v>
      </c>
      <c r="BA87" s="293">
        <v>0</v>
      </c>
      <c r="BB87" s="293">
        <v>0</v>
      </c>
      <c r="BC87" s="293">
        <v>0</v>
      </c>
      <c r="BD87" s="293">
        <v>0</v>
      </c>
      <c r="BE87" s="293">
        <v>0</v>
      </c>
      <c r="BF87" s="293">
        <v>0</v>
      </c>
      <c r="BG87" s="293">
        <v>0</v>
      </c>
      <c r="BH87" s="293">
        <v>0</v>
      </c>
      <c r="BI87" s="293">
        <v>0</v>
      </c>
      <c r="BJ87" s="293">
        <v>0</v>
      </c>
      <c r="BK87" s="293">
        <v>0</v>
      </c>
      <c r="BL87" s="293">
        <v>0</v>
      </c>
      <c r="BM87" s="293">
        <v>0</v>
      </c>
      <c r="BN87" s="293">
        <v>0</v>
      </c>
      <c r="BO87" s="293">
        <v>0</v>
      </c>
      <c r="BP87" s="293">
        <v>0</v>
      </c>
      <c r="BQ87" s="293">
        <v>0</v>
      </c>
      <c r="BR87" s="293">
        <v>0</v>
      </c>
      <c r="BS87" s="293">
        <v>0</v>
      </c>
      <c r="BT87" s="293">
        <v>0</v>
      </c>
      <c r="BU87" s="293">
        <v>0</v>
      </c>
      <c r="BV87" s="293">
        <v>0</v>
      </c>
      <c r="BW87" s="293">
        <v>0</v>
      </c>
      <c r="BX87" s="293">
        <f t="shared" si="76"/>
        <v>0</v>
      </c>
      <c r="BY87" s="293">
        <f t="shared" si="77"/>
        <v>0</v>
      </c>
      <c r="BZ87" s="293">
        <f t="shared" si="78"/>
        <v>0</v>
      </c>
      <c r="CA87" s="293">
        <f t="shared" si="79"/>
        <v>0</v>
      </c>
      <c r="CB87" s="293">
        <f t="shared" si="80"/>
        <v>0</v>
      </c>
      <c r="CC87" s="293">
        <f t="shared" si="81"/>
        <v>0</v>
      </c>
      <c r="CD87" s="293">
        <f t="shared" si="82"/>
        <v>0</v>
      </c>
      <c r="CE87" s="293">
        <f t="shared" si="83"/>
        <v>0</v>
      </c>
      <c r="CF87" s="293">
        <f t="shared" si="84"/>
        <v>0</v>
      </c>
      <c r="CG87" s="293">
        <f t="shared" si="85"/>
        <v>0</v>
      </c>
      <c r="CH87" s="293">
        <f t="shared" si="86"/>
        <v>0</v>
      </c>
      <c r="CI87" s="293">
        <f t="shared" si="87"/>
        <v>0</v>
      </c>
      <c r="CJ87" s="293">
        <f t="shared" si="88"/>
        <v>0</v>
      </c>
      <c r="CK87" s="293">
        <f t="shared" si="89"/>
        <v>0</v>
      </c>
      <c r="CL87" s="293"/>
    </row>
    <row r="88" spans="1:90" s="279" customFormat="1" ht="47.25">
      <c r="A88" s="296" t="s">
        <v>561</v>
      </c>
      <c r="B88" s="269" t="s">
        <v>1041</v>
      </c>
      <c r="C88" s="276" t="s">
        <v>1073</v>
      </c>
      <c r="D88" s="293">
        <v>4</v>
      </c>
      <c r="E88" s="293">
        <v>4</v>
      </c>
      <c r="F88" s="293">
        <v>0</v>
      </c>
      <c r="G88" s="293">
        <v>0</v>
      </c>
      <c r="H88" s="293">
        <v>0</v>
      </c>
      <c r="I88" s="293">
        <v>0</v>
      </c>
      <c r="J88" s="293">
        <v>0</v>
      </c>
      <c r="K88" s="293">
        <v>0</v>
      </c>
      <c r="L88" s="293">
        <v>0</v>
      </c>
      <c r="M88" s="293">
        <v>0</v>
      </c>
      <c r="N88" s="276">
        <v>0</v>
      </c>
      <c r="O88" s="293">
        <v>0</v>
      </c>
      <c r="P88" s="293">
        <v>0</v>
      </c>
      <c r="Q88" s="293">
        <v>0</v>
      </c>
      <c r="R88" s="293">
        <v>0</v>
      </c>
      <c r="S88" s="296">
        <v>0</v>
      </c>
      <c r="T88" s="293">
        <v>0</v>
      </c>
      <c r="U88" s="293">
        <v>0</v>
      </c>
      <c r="V88" s="293">
        <v>0</v>
      </c>
      <c r="W88" s="293">
        <v>0</v>
      </c>
      <c r="X88" s="293">
        <v>0</v>
      </c>
      <c r="Y88" s="293">
        <v>0</v>
      </c>
      <c r="Z88" s="293">
        <v>0</v>
      </c>
      <c r="AA88" s="293">
        <v>0</v>
      </c>
      <c r="AB88" s="293">
        <v>0</v>
      </c>
      <c r="AC88" s="293">
        <v>0</v>
      </c>
      <c r="AD88" s="293">
        <v>0</v>
      </c>
      <c r="AE88" s="293">
        <v>0</v>
      </c>
      <c r="AF88" s="293">
        <v>0</v>
      </c>
      <c r="AG88" s="293">
        <v>0</v>
      </c>
      <c r="AH88" s="293">
        <v>0</v>
      </c>
      <c r="AI88" s="293">
        <v>0</v>
      </c>
      <c r="AJ88" s="293">
        <v>0</v>
      </c>
      <c r="AK88" s="293">
        <v>0</v>
      </c>
      <c r="AL88" s="293">
        <v>0</v>
      </c>
      <c r="AM88" s="293">
        <v>0</v>
      </c>
      <c r="AN88" s="293">
        <v>0</v>
      </c>
      <c r="AO88" s="293">
        <v>0</v>
      </c>
      <c r="AP88" s="293">
        <v>0</v>
      </c>
      <c r="AQ88" s="293">
        <v>0</v>
      </c>
      <c r="AR88" s="293">
        <v>0</v>
      </c>
      <c r="AS88" s="293">
        <v>0</v>
      </c>
      <c r="AT88" s="293">
        <v>0</v>
      </c>
      <c r="AU88" s="293">
        <v>0</v>
      </c>
      <c r="AV88" s="293">
        <v>0</v>
      </c>
      <c r="AW88" s="293">
        <v>0</v>
      </c>
      <c r="AX88" s="293">
        <v>0</v>
      </c>
      <c r="AY88" s="293">
        <v>0</v>
      </c>
      <c r="AZ88" s="293">
        <v>0</v>
      </c>
      <c r="BA88" s="293">
        <v>0</v>
      </c>
      <c r="BB88" s="293">
        <v>0</v>
      </c>
      <c r="BC88" s="293">
        <v>0</v>
      </c>
      <c r="BD88" s="293">
        <v>0</v>
      </c>
      <c r="BE88" s="293">
        <v>0</v>
      </c>
      <c r="BF88" s="293">
        <v>0</v>
      </c>
      <c r="BG88" s="293">
        <v>0</v>
      </c>
      <c r="BH88" s="293">
        <v>0</v>
      </c>
      <c r="BI88" s="293">
        <v>0</v>
      </c>
      <c r="BJ88" s="293">
        <v>0</v>
      </c>
      <c r="BK88" s="293">
        <v>0</v>
      </c>
      <c r="BL88" s="293">
        <v>0</v>
      </c>
      <c r="BM88" s="293">
        <v>0</v>
      </c>
      <c r="BN88" s="293">
        <v>0</v>
      </c>
      <c r="BO88" s="293">
        <v>0</v>
      </c>
      <c r="BP88" s="293">
        <v>0</v>
      </c>
      <c r="BQ88" s="293">
        <v>0</v>
      </c>
      <c r="BR88" s="293">
        <v>0</v>
      </c>
      <c r="BS88" s="293">
        <v>0</v>
      </c>
      <c r="BT88" s="293">
        <v>0</v>
      </c>
      <c r="BU88" s="293">
        <v>0</v>
      </c>
      <c r="BV88" s="293">
        <v>0</v>
      </c>
      <c r="BW88" s="293">
        <v>0</v>
      </c>
      <c r="BX88" s="293">
        <f t="shared" si="76"/>
        <v>0</v>
      </c>
      <c r="BY88" s="293">
        <f t="shared" si="77"/>
        <v>0</v>
      </c>
      <c r="BZ88" s="293">
        <f t="shared" si="78"/>
        <v>0</v>
      </c>
      <c r="CA88" s="293">
        <f t="shared" si="79"/>
        <v>0</v>
      </c>
      <c r="CB88" s="293">
        <f t="shared" si="80"/>
        <v>0</v>
      </c>
      <c r="CC88" s="293">
        <f t="shared" si="81"/>
        <v>0</v>
      </c>
      <c r="CD88" s="293">
        <f t="shared" si="82"/>
        <v>0</v>
      </c>
      <c r="CE88" s="293">
        <f t="shared" si="83"/>
        <v>0</v>
      </c>
      <c r="CF88" s="293">
        <f t="shared" si="84"/>
        <v>0</v>
      </c>
      <c r="CG88" s="293">
        <f t="shared" si="85"/>
        <v>0</v>
      </c>
      <c r="CH88" s="293">
        <f t="shared" si="86"/>
        <v>0</v>
      </c>
      <c r="CI88" s="293">
        <f t="shared" si="87"/>
        <v>0</v>
      </c>
      <c r="CJ88" s="293">
        <f t="shared" si="88"/>
        <v>0</v>
      </c>
      <c r="CK88" s="293">
        <f t="shared" si="89"/>
        <v>0</v>
      </c>
      <c r="CL88" s="293"/>
    </row>
    <row r="89" spans="1:90" s="279" customFormat="1" ht="78.75">
      <c r="A89" s="296" t="s">
        <v>561</v>
      </c>
      <c r="B89" s="269" t="s">
        <v>1042</v>
      </c>
      <c r="C89" s="276" t="s">
        <v>1074</v>
      </c>
      <c r="D89" s="293">
        <v>3</v>
      </c>
      <c r="E89" s="293">
        <v>3</v>
      </c>
      <c r="F89" s="293">
        <v>0</v>
      </c>
      <c r="G89" s="293">
        <v>0</v>
      </c>
      <c r="H89" s="293">
        <v>0</v>
      </c>
      <c r="I89" s="293">
        <v>0</v>
      </c>
      <c r="J89" s="293">
        <v>0</v>
      </c>
      <c r="K89" s="293">
        <v>0</v>
      </c>
      <c r="L89" s="293">
        <v>0</v>
      </c>
      <c r="M89" s="293">
        <v>0</v>
      </c>
      <c r="N89" s="276">
        <v>0</v>
      </c>
      <c r="O89" s="293">
        <v>0</v>
      </c>
      <c r="P89" s="293">
        <v>0</v>
      </c>
      <c r="Q89" s="293">
        <v>0</v>
      </c>
      <c r="R89" s="293">
        <v>0</v>
      </c>
      <c r="S89" s="296">
        <v>0</v>
      </c>
      <c r="T89" s="293">
        <v>0</v>
      </c>
      <c r="U89" s="293">
        <v>0</v>
      </c>
      <c r="V89" s="293">
        <v>0</v>
      </c>
      <c r="W89" s="293">
        <v>0</v>
      </c>
      <c r="X89" s="293">
        <v>0</v>
      </c>
      <c r="Y89" s="293">
        <v>0</v>
      </c>
      <c r="Z89" s="293">
        <v>0</v>
      </c>
      <c r="AA89" s="293">
        <v>0</v>
      </c>
      <c r="AB89" s="293">
        <v>0</v>
      </c>
      <c r="AC89" s="293">
        <v>0</v>
      </c>
      <c r="AD89" s="293">
        <v>0</v>
      </c>
      <c r="AE89" s="293">
        <v>0</v>
      </c>
      <c r="AF89" s="293">
        <v>0</v>
      </c>
      <c r="AG89" s="293">
        <v>0</v>
      </c>
      <c r="AH89" s="293">
        <v>0</v>
      </c>
      <c r="AI89" s="293">
        <v>0</v>
      </c>
      <c r="AJ89" s="293">
        <v>0</v>
      </c>
      <c r="AK89" s="293">
        <v>0</v>
      </c>
      <c r="AL89" s="293">
        <v>0</v>
      </c>
      <c r="AM89" s="293">
        <v>0</v>
      </c>
      <c r="AN89" s="293">
        <v>0</v>
      </c>
      <c r="AO89" s="293">
        <v>0</v>
      </c>
      <c r="AP89" s="293">
        <v>0</v>
      </c>
      <c r="AQ89" s="293">
        <v>0</v>
      </c>
      <c r="AR89" s="293">
        <v>0</v>
      </c>
      <c r="AS89" s="293">
        <v>0</v>
      </c>
      <c r="AT89" s="293">
        <v>0</v>
      </c>
      <c r="AU89" s="293">
        <v>0</v>
      </c>
      <c r="AV89" s="293">
        <v>0</v>
      </c>
      <c r="AW89" s="293">
        <v>0</v>
      </c>
      <c r="AX89" s="293">
        <v>0</v>
      </c>
      <c r="AY89" s="293">
        <v>0</v>
      </c>
      <c r="AZ89" s="293">
        <v>0</v>
      </c>
      <c r="BA89" s="293">
        <v>0</v>
      </c>
      <c r="BB89" s="293">
        <v>0</v>
      </c>
      <c r="BC89" s="293">
        <v>0</v>
      </c>
      <c r="BD89" s="293">
        <v>0</v>
      </c>
      <c r="BE89" s="293">
        <v>0</v>
      </c>
      <c r="BF89" s="293">
        <v>0</v>
      </c>
      <c r="BG89" s="293">
        <v>0</v>
      </c>
      <c r="BH89" s="293">
        <v>0</v>
      </c>
      <c r="BI89" s="293">
        <v>0</v>
      </c>
      <c r="BJ89" s="293">
        <v>0</v>
      </c>
      <c r="BK89" s="293">
        <v>0</v>
      </c>
      <c r="BL89" s="293">
        <v>0</v>
      </c>
      <c r="BM89" s="293">
        <v>0</v>
      </c>
      <c r="BN89" s="293">
        <v>0</v>
      </c>
      <c r="BO89" s="293">
        <v>0</v>
      </c>
      <c r="BP89" s="293">
        <v>0</v>
      </c>
      <c r="BQ89" s="293">
        <v>0</v>
      </c>
      <c r="BR89" s="293">
        <v>0</v>
      </c>
      <c r="BS89" s="293">
        <v>0</v>
      </c>
      <c r="BT89" s="293">
        <v>0</v>
      </c>
      <c r="BU89" s="293">
        <v>0</v>
      </c>
      <c r="BV89" s="293">
        <v>0</v>
      </c>
      <c r="BW89" s="293">
        <v>0</v>
      </c>
      <c r="BX89" s="293">
        <f t="shared" si="76"/>
        <v>0</v>
      </c>
      <c r="BY89" s="293">
        <f t="shared" si="77"/>
        <v>0</v>
      </c>
      <c r="BZ89" s="293">
        <f t="shared" si="78"/>
        <v>0</v>
      </c>
      <c r="CA89" s="293">
        <f t="shared" si="79"/>
        <v>0</v>
      </c>
      <c r="CB89" s="293">
        <f t="shared" si="80"/>
        <v>0</v>
      </c>
      <c r="CC89" s="293">
        <f t="shared" si="81"/>
        <v>0</v>
      </c>
      <c r="CD89" s="293">
        <f t="shared" si="82"/>
        <v>0</v>
      </c>
      <c r="CE89" s="293">
        <f t="shared" si="83"/>
        <v>0</v>
      </c>
      <c r="CF89" s="293">
        <f t="shared" si="84"/>
        <v>0</v>
      </c>
      <c r="CG89" s="293">
        <f t="shared" si="85"/>
        <v>0</v>
      </c>
      <c r="CH89" s="293">
        <f t="shared" si="86"/>
        <v>0</v>
      </c>
      <c r="CI89" s="293">
        <f t="shared" si="87"/>
        <v>0</v>
      </c>
      <c r="CJ89" s="293">
        <f t="shared" si="88"/>
        <v>0</v>
      </c>
      <c r="CK89" s="293">
        <f t="shared" si="89"/>
        <v>0</v>
      </c>
      <c r="CL89" s="293"/>
    </row>
    <row r="90" spans="1:90" s="279" customFormat="1" ht="47.25">
      <c r="A90" s="296" t="s">
        <v>561</v>
      </c>
      <c r="B90" s="269" t="s">
        <v>1043</v>
      </c>
      <c r="C90" s="276" t="s">
        <v>1075</v>
      </c>
      <c r="D90" s="293">
        <v>3</v>
      </c>
      <c r="E90" s="293">
        <v>3</v>
      </c>
      <c r="F90" s="293">
        <v>0</v>
      </c>
      <c r="G90" s="293">
        <v>0</v>
      </c>
      <c r="H90" s="293">
        <v>0</v>
      </c>
      <c r="I90" s="293">
        <v>0</v>
      </c>
      <c r="J90" s="293">
        <v>0</v>
      </c>
      <c r="K90" s="293">
        <v>0</v>
      </c>
      <c r="L90" s="293">
        <v>0</v>
      </c>
      <c r="M90" s="293">
        <v>0</v>
      </c>
      <c r="N90" s="276">
        <v>0</v>
      </c>
      <c r="O90" s="293">
        <v>0</v>
      </c>
      <c r="P90" s="293">
        <v>0</v>
      </c>
      <c r="Q90" s="293">
        <v>0</v>
      </c>
      <c r="R90" s="293">
        <v>0</v>
      </c>
      <c r="S90" s="296">
        <v>0</v>
      </c>
      <c r="T90" s="293">
        <v>0</v>
      </c>
      <c r="U90" s="293">
        <v>0</v>
      </c>
      <c r="V90" s="293">
        <v>0</v>
      </c>
      <c r="W90" s="293">
        <v>0</v>
      </c>
      <c r="X90" s="293">
        <v>0</v>
      </c>
      <c r="Y90" s="293">
        <v>0</v>
      </c>
      <c r="Z90" s="293">
        <v>0</v>
      </c>
      <c r="AA90" s="293">
        <v>0</v>
      </c>
      <c r="AB90" s="293">
        <v>0</v>
      </c>
      <c r="AC90" s="293">
        <v>0</v>
      </c>
      <c r="AD90" s="293">
        <v>0</v>
      </c>
      <c r="AE90" s="293">
        <v>0</v>
      </c>
      <c r="AF90" s="293">
        <v>0</v>
      </c>
      <c r="AG90" s="293">
        <v>0</v>
      </c>
      <c r="AH90" s="293">
        <v>0</v>
      </c>
      <c r="AI90" s="293">
        <v>0</v>
      </c>
      <c r="AJ90" s="293">
        <v>0</v>
      </c>
      <c r="AK90" s="293">
        <v>0</v>
      </c>
      <c r="AL90" s="293">
        <v>0</v>
      </c>
      <c r="AM90" s="293">
        <v>0</v>
      </c>
      <c r="AN90" s="293">
        <v>0</v>
      </c>
      <c r="AO90" s="293">
        <v>0</v>
      </c>
      <c r="AP90" s="293">
        <v>0</v>
      </c>
      <c r="AQ90" s="293">
        <v>0</v>
      </c>
      <c r="AR90" s="293">
        <v>0</v>
      </c>
      <c r="AS90" s="293">
        <v>0</v>
      </c>
      <c r="AT90" s="293">
        <v>0</v>
      </c>
      <c r="AU90" s="293">
        <v>0</v>
      </c>
      <c r="AV90" s="293">
        <v>0</v>
      </c>
      <c r="AW90" s="293">
        <v>0</v>
      </c>
      <c r="AX90" s="293">
        <v>0</v>
      </c>
      <c r="AY90" s="293">
        <v>0</v>
      </c>
      <c r="AZ90" s="293">
        <v>0</v>
      </c>
      <c r="BA90" s="293">
        <v>0</v>
      </c>
      <c r="BB90" s="293">
        <v>0</v>
      </c>
      <c r="BC90" s="293">
        <v>0</v>
      </c>
      <c r="BD90" s="293">
        <v>0</v>
      </c>
      <c r="BE90" s="293">
        <v>0</v>
      </c>
      <c r="BF90" s="293">
        <v>0</v>
      </c>
      <c r="BG90" s="293">
        <v>0</v>
      </c>
      <c r="BH90" s="293">
        <v>0</v>
      </c>
      <c r="BI90" s="293">
        <v>0</v>
      </c>
      <c r="BJ90" s="293">
        <v>0</v>
      </c>
      <c r="BK90" s="293">
        <v>0</v>
      </c>
      <c r="BL90" s="293">
        <v>0</v>
      </c>
      <c r="BM90" s="293">
        <v>0</v>
      </c>
      <c r="BN90" s="293">
        <v>0</v>
      </c>
      <c r="BO90" s="293">
        <v>0</v>
      </c>
      <c r="BP90" s="293">
        <v>0</v>
      </c>
      <c r="BQ90" s="293">
        <v>0</v>
      </c>
      <c r="BR90" s="293">
        <v>0</v>
      </c>
      <c r="BS90" s="293">
        <v>0</v>
      </c>
      <c r="BT90" s="293">
        <v>0</v>
      </c>
      <c r="BU90" s="293">
        <v>0</v>
      </c>
      <c r="BV90" s="293">
        <v>0</v>
      </c>
      <c r="BW90" s="293">
        <v>0</v>
      </c>
      <c r="BX90" s="293">
        <f t="shared" si="76"/>
        <v>0</v>
      </c>
      <c r="BY90" s="293">
        <f t="shared" si="77"/>
        <v>0</v>
      </c>
      <c r="BZ90" s="293">
        <f t="shared" si="78"/>
        <v>0</v>
      </c>
      <c r="CA90" s="293">
        <f t="shared" si="79"/>
        <v>0</v>
      </c>
      <c r="CB90" s="293">
        <f t="shared" si="80"/>
        <v>0</v>
      </c>
      <c r="CC90" s="293">
        <f t="shared" si="81"/>
        <v>0</v>
      </c>
      <c r="CD90" s="293">
        <f t="shared" si="82"/>
        <v>0</v>
      </c>
      <c r="CE90" s="293">
        <f t="shared" si="83"/>
        <v>0</v>
      </c>
      <c r="CF90" s="293">
        <f t="shared" si="84"/>
        <v>0</v>
      </c>
      <c r="CG90" s="293">
        <f t="shared" si="85"/>
        <v>0</v>
      </c>
      <c r="CH90" s="293">
        <f t="shared" si="86"/>
        <v>0</v>
      </c>
      <c r="CI90" s="293">
        <f t="shared" si="87"/>
        <v>0</v>
      </c>
      <c r="CJ90" s="293">
        <f t="shared" si="88"/>
        <v>0</v>
      </c>
      <c r="CK90" s="293">
        <f t="shared" si="89"/>
        <v>0</v>
      </c>
      <c r="CL90" s="293"/>
    </row>
    <row r="91" spans="1:90" s="279" customFormat="1" ht="47.25">
      <c r="A91" s="296" t="s">
        <v>561</v>
      </c>
      <c r="B91" s="269" t="s">
        <v>1044</v>
      </c>
      <c r="C91" s="276" t="s">
        <v>1076</v>
      </c>
      <c r="D91" s="293">
        <v>3</v>
      </c>
      <c r="E91" s="293">
        <v>3</v>
      </c>
      <c r="F91" s="293">
        <v>0</v>
      </c>
      <c r="G91" s="293">
        <v>0</v>
      </c>
      <c r="H91" s="293">
        <v>0</v>
      </c>
      <c r="I91" s="293">
        <v>0</v>
      </c>
      <c r="J91" s="293">
        <v>0</v>
      </c>
      <c r="K91" s="293">
        <v>0</v>
      </c>
      <c r="L91" s="293">
        <v>0</v>
      </c>
      <c r="M91" s="293">
        <v>0</v>
      </c>
      <c r="N91" s="276">
        <v>0</v>
      </c>
      <c r="O91" s="293">
        <v>0</v>
      </c>
      <c r="P91" s="293">
        <v>0</v>
      </c>
      <c r="Q91" s="293">
        <v>0</v>
      </c>
      <c r="R91" s="293">
        <v>0</v>
      </c>
      <c r="S91" s="296">
        <v>0</v>
      </c>
      <c r="T91" s="293">
        <v>0</v>
      </c>
      <c r="U91" s="293">
        <v>0</v>
      </c>
      <c r="V91" s="293">
        <v>0</v>
      </c>
      <c r="W91" s="293">
        <v>0</v>
      </c>
      <c r="X91" s="293">
        <v>0</v>
      </c>
      <c r="Y91" s="293">
        <v>0</v>
      </c>
      <c r="Z91" s="293">
        <v>0</v>
      </c>
      <c r="AA91" s="293">
        <v>0</v>
      </c>
      <c r="AB91" s="293">
        <v>0</v>
      </c>
      <c r="AC91" s="293">
        <v>0</v>
      </c>
      <c r="AD91" s="293">
        <v>0</v>
      </c>
      <c r="AE91" s="293">
        <v>0</v>
      </c>
      <c r="AF91" s="293">
        <v>0</v>
      </c>
      <c r="AG91" s="293">
        <v>0</v>
      </c>
      <c r="AH91" s="293">
        <v>0</v>
      </c>
      <c r="AI91" s="293">
        <v>0</v>
      </c>
      <c r="AJ91" s="293">
        <v>0</v>
      </c>
      <c r="AK91" s="293">
        <v>0</v>
      </c>
      <c r="AL91" s="293">
        <v>0</v>
      </c>
      <c r="AM91" s="293">
        <v>0</v>
      </c>
      <c r="AN91" s="293">
        <v>0</v>
      </c>
      <c r="AO91" s="293">
        <v>0</v>
      </c>
      <c r="AP91" s="293">
        <v>0</v>
      </c>
      <c r="AQ91" s="293">
        <v>0</v>
      </c>
      <c r="AR91" s="293">
        <v>0</v>
      </c>
      <c r="AS91" s="293">
        <v>0</v>
      </c>
      <c r="AT91" s="293">
        <v>0</v>
      </c>
      <c r="AU91" s="293">
        <v>0</v>
      </c>
      <c r="AV91" s="293">
        <v>0</v>
      </c>
      <c r="AW91" s="293">
        <v>0</v>
      </c>
      <c r="AX91" s="293">
        <v>0</v>
      </c>
      <c r="AY91" s="293">
        <v>0</v>
      </c>
      <c r="AZ91" s="293">
        <v>0</v>
      </c>
      <c r="BA91" s="293">
        <v>0</v>
      </c>
      <c r="BB91" s="293">
        <v>0</v>
      </c>
      <c r="BC91" s="293">
        <v>0</v>
      </c>
      <c r="BD91" s="293">
        <v>0</v>
      </c>
      <c r="BE91" s="293">
        <v>0</v>
      </c>
      <c r="BF91" s="293">
        <v>0</v>
      </c>
      <c r="BG91" s="293">
        <v>0</v>
      </c>
      <c r="BH91" s="293">
        <v>0</v>
      </c>
      <c r="BI91" s="293">
        <v>0</v>
      </c>
      <c r="BJ91" s="293">
        <v>0</v>
      </c>
      <c r="BK91" s="293">
        <v>0</v>
      </c>
      <c r="BL91" s="293">
        <v>0</v>
      </c>
      <c r="BM91" s="293">
        <v>0</v>
      </c>
      <c r="BN91" s="293">
        <v>0</v>
      </c>
      <c r="BO91" s="293">
        <v>0</v>
      </c>
      <c r="BP91" s="293">
        <v>0</v>
      </c>
      <c r="BQ91" s="293">
        <v>0</v>
      </c>
      <c r="BR91" s="293">
        <v>0</v>
      </c>
      <c r="BS91" s="293">
        <v>0</v>
      </c>
      <c r="BT91" s="293">
        <v>0</v>
      </c>
      <c r="BU91" s="293">
        <v>0</v>
      </c>
      <c r="BV91" s="293">
        <v>0</v>
      </c>
      <c r="BW91" s="293">
        <v>0</v>
      </c>
      <c r="BX91" s="293">
        <f t="shared" si="76"/>
        <v>0</v>
      </c>
      <c r="BY91" s="293">
        <f t="shared" si="77"/>
        <v>0</v>
      </c>
      <c r="BZ91" s="293">
        <f t="shared" si="78"/>
        <v>0</v>
      </c>
      <c r="CA91" s="293">
        <f t="shared" si="79"/>
        <v>0</v>
      </c>
      <c r="CB91" s="293">
        <f t="shared" si="80"/>
        <v>0</v>
      </c>
      <c r="CC91" s="293">
        <f t="shared" si="81"/>
        <v>0</v>
      </c>
      <c r="CD91" s="293">
        <f t="shared" si="82"/>
        <v>0</v>
      </c>
      <c r="CE91" s="293">
        <f t="shared" si="83"/>
        <v>0</v>
      </c>
      <c r="CF91" s="293">
        <f t="shared" si="84"/>
        <v>0</v>
      </c>
      <c r="CG91" s="293">
        <f t="shared" si="85"/>
        <v>0</v>
      </c>
      <c r="CH91" s="293">
        <f t="shared" si="86"/>
        <v>0</v>
      </c>
      <c r="CI91" s="293">
        <f t="shared" si="87"/>
        <v>0</v>
      </c>
      <c r="CJ91" s="293">
        <f t="shared" si="88"/>
        <v>0</v>
      </c>
      <c r="CK91" s="293">
        <f t="shared" si="89"/>
        <v>0</v>
      </c>
      <c r="CL91" s="293"/>
    </row>
    <row r="92" spans="1:90" s="279" customFormat="1" ht="47.25">
      <c r="A92" s="296" t="s">
        <v>561</v>
      </c>
      <c r="B92" s="269" t="s">
        <v>1045</v>
      </c>
      <c r="C92" s="276" t="s">
        <v>1077</v>
      </c>
      <c r="D92" s="293">
        <v>3</v>
      </c>
      <c r="E92" s="293">
        <v>3</v>
      </c>
      <c r="F92" s="293">
        <v>0</v>
      </c>
      <c r="G92" s="293">
        <v>0</v>
      </c>
      <c r="H92" s="293">
        <v>0</v>
      </c>
      <c r="I92" s="293">
        <v>0</v>
      </c>
      <c r="J92" s="293">
        <v>0</v>
      </c>
      <c r="K92" s="293">
        <v>0</v>
      </c>
      <c r="L92" s="293">
        <v>0</v>
      </c>
      <c r="M92" s="293">
        <v>0</v>
      </c>
      <c r="N92" s="276">
        <v>0</v>
      </c>
      <c r="O92" s="293">
        <v>0</v>
      </c>
      <c r="P92" s="293">
        <v>0</v>
      </c>
      <c r="Q92" s="293">
        <v>0</v>
      </c>
      <c r="R92" s="293">
        <v>0</v>
      </c>
      <c r="S92" s="296">
        <v>0</v>
      </c>
      <c r="T92" s="293">
        <v>0</v>
      </c>
      <c r="U92" s="293">
        <v>0</v>
      </c>
      <c r="V92" s="293">
        <v>0</v>
      </c>
      <c r="W92" s="293">
        <v>0</v>
      </c>
      <c r="X92" s="293">
        <v>0</v>
      </c>
      <c r="Y92" s="293">
        <v>0</v>
      </c>
      <c r="Z92" s="293">
        <v>0</v>
      </c>
      <c r="AA92" s="293">
        <v>0</v>
      </c>
      <c r="AB92" s="293">
        <v>0</v>
      </c>
      <c r="AC92" s="293">
        <v>0</v>
      </c>
      <c r="AD92" s="293">
        <v>0</v>
      </c>
      <c r="AE92" s="293">
        <v>0</v>
      </c>
      <c r="AF92" s="293">
        <v>0</v>
      </c>
      <c r="AG92" s="293">
        <v>0</v>
      </c>
      <c r="AH92" s="293">
        <v>0</v>
      </c>
      <c r="AI92" s="293">
        <v>0</v>
      </c>
      <c r="AJ92" s="293">
        <v>0</v>
      </c>
      <c r="AK92" s="293">
        <v>0</v>
      </c>
      <c r="AL92" s="293">
        <v>0</v>
      </c>
      <c r="AM92" s="293">
        <v>0</v>
      </c>
      <c r="AN92" s="293">
        <v>0</v>
      </c>
      <c r="AO92" s="293">
        <v>0</v>
      </c>
      <c r="AP92" s="293">
        <v>0</v>
      </c>
      <c r="AQ92" s="293">
        <v>0</v>
      </c>
      <c r="AR92" s="293">
        <v>0</v>
      </c>
      <c r="AS92" s="293">
        <v>0</v>
      </c>
      <c r="AT92" s="293">
        <v>0</v>
      </c>
      <c r="AU92" s="293">
        <v>0</v>
      </c>
      <c r="AV92" s="293">
        <v>0</v>
      </c>
      <c r="AW92" s="293">
        <v>0</v>
      </c>
      <c r="AX92" s="293">
        <v>0</v>
      </c>
      <c r="AY92" s="293">
        <v>0</v>
      </c>
      <c r="AZ92" s="293">
        <v>0</v>
      </c>
      <c r="BA92" s="293">
        <v>0</v>
      </c>
      <c r="BB92" s="293">
        <v>0</v>
      </c>
      <c r="BC92" s="293">
        <v>0</v>
      </c>
      <c r="BD92" s="293">
        <v>0</v>
      </c>
      <c r="BE92" s="293">
        <v>0</v>
      </c>
      <c r="BF92" s="293">
        <v>0</v>
      </c>
      <c r="BG92" s="293">
        <v>0</v>
      </c>
      <c r="BH92" s="293">
        <v>0</v>
      </c>
      <c r="BI92" s="293">
        <v>0</v>
      </c>
      <c r="BJ92" s="293">
        <v>0</v>
      </c>
      <c r="BK92" s="293">
        <v>0</v>
      </c>
      <c r="BL92" s="293">
        <v>0</v>
      </c>
      <c r="BM92" s="293">
        <v>0</v>
      </c>
      <c r="BN92" s="293">
        <v>0</v>
      </c>
      <c r="BO92" s="293">
        <v>0</v>
      </c>
      <c r="BP92" s="293">
        <v>0</v>
      </c>
      <c r="BQ92" s="293">
        <v>0</v>
      </c>
      <c r="BR92" s="293">
        <v>0</v>
      </c>
      <c r="BS92" s="293">
        <v>0</v>
      </c>
      <c r="BT92" s="293">
        <v>0</v>
      </c>
      <c r="BU92" s="293">
        <v>0</v>
      </c>
      <c r="BV92" s="293">
        <v>0</v>
      </c>
      <c r="BW92" s="293">
        <v>0</v>
      </c>
      <c r="BX92" s="293">
        <f t="shared" si="76"/>
        <v>0</v>
      </c>
      <c r="BY92" s="293">
        <f t="shared" si="77"/>
        <v>0</v>
      </c>
      <c r="BZ92" s="293">
        <f t="shared" si="78"/>
        <v>0</v>
      </c>
      <c r="CA92" s="293">
        <f t="shared" si="79"/>
        <v>0</v>
      </c>
      <c r="CB92" s="293">
        <f t="shared" si="80"/>
        <v>0</v>
      </c>
      <c r="CC92" s="293">
        <f t="shared" si="81"/>
        <v>0</v>
      </c>
      <c r="CD92" s="293">
        <f t="shared" si="82"/>
        <v>0</v>
      </c>
      <c r="CE92" s="293">
        <f t="shared" si="83"/>
        <v>0</v>
      </c>
      <c r="CF92" s="293">
        <f t="shared" si="84"/>
        <v>0</v>
      </c>
      <c r="CG92" s="293">
        <f t="shared" si="85"/>
        <v>0</v>
      </c>
      <c r="CH92" s="293">
        <f t="shared" si="86"/>
        <v>0</v>
      </c>
      <c r="CI92" s="293">
        <f t="shared" si="87"/>
        <v>0</v>
      </c>
      <c r="CJ92" s="293">
        <f t="shared" si="88"/>
        <v>0</v>
      </c>
      <c r="CK92" s="293">
        <f t="shared" si="89"/>
        <v>0</v>
      </c>
      <c r="CL92" s="293"/>
    </row>
    <row r="93" spans="1:90" s="279" customFormat="1" ht="47.25">
      <c r="A93" s="296" t="s">
        <v>561</v>
      </c>
      <c r="B93" s="269" t="s">
        <v>1046</v>
      </c>
      <c r="C93" s="276" t="s">
        <v>1078</v>
      </c>
      <c r="D93" s="293">
        <v>3</v>
      </c>
      <c r="E93" s="293">
        <v>3</v>
      </c>
      <c r="F93" s="293">
        <v>0</v>
      </c>
      <c r="G93" s="293">
        <v>0</v>
      </c>
      <c r="H93" s="293">
        <v>0</v>
      </c>
      <c r="I93" s="293">
        <v>0</v>
      </c>
      <c r="J93" s="293">
        <v>0</v>
      </c>
      <c r="K93" s="293">
        <v>0</v>
      </c>
      <c r="L93" s="293">
        <v>0</v>
      </c>
      <c r="M93" s="293">
        <v>0</v>
      </c>
      <c r="N93" s="276">
        <v>0</v>
      </c>
      <c r="O93" s="293">
        <v>0</v>
      </c>
      <c r="P93" s="293">
        <v>0</v>
      </c>
      <c r="Q93" s="293">
        <v>0</v>
      </c>
      <c r="R93" s="293">
        <v>0</v>
      </c>
      <c r="S93" s="296">
        <v>0</v>
      </c>
      <c r="T93" s="293">
        <v>0</v>
      </c>
      <c r="U93" s="293">
        <v>0</v>
      </c>
      <c r="V93" s="293">
        <v>0</v>
      </c>
      <c r="W93" s="293">
        <v>0</v>
      </c>
      <c r="X93" s="293">
        <v>0</v>
      </c>
      <c r="Y93" s="293">
        <v>0</v>
      </c>
      <c r="Z93" s="293">
        <v>0</v>
      </c>
      <c r="AA93" s="293">
        <v>0</v>
      </c>
      <c r="AB93" s="293">
        <v>0</v>
      </c>
      <c r="AC93" s="293">
        <v>0</v>
      </c>
      <c r="AD93" s="293">
        <v>0</v>
      </c>
      <c r="AE93" s="293">
        <v>0</v>
      </c>
      <c r="AF93" s="293">
        <v>0</v>
      </c>
      <c r="AG93" s="293">
        <v>0</v>
      </c>
      <c r="AH93" s="293">
        <v>0</v>
      </c>
      <c r="AI93" s="293">
        <v>0</v>
      </c>
      <c r="AJ93" s="293">
        <v>0</v>
      </c>
      <c r="AK93" s="293">
        <v>0</v>
      </c>
      <c r="AL93" s="293">
        <v>0</v>
      </c>
      <c r="AM93" s="293">
        <v>0</v>
      </c>
      <c r="AN93" s="293">
        <v>0</v>
      </c>
      <c r="AO93" s="293">
        <v>0</v>
      </c>
      <c r="AP93" s="293">
        <v>0</v>
      </c>
      <c r="AQ93" s="293">
        <v>0</v>
      </c>
      <c r="AR93" s="293">
        <v>0</v>
      </c>
      <c r="AS93" s="293">
        <v>0</v>
      </c>
      <c r="AT93" s="293">
        <v>0</v>
      </c>
      <c r="AU93" s="293">
        <v>0</v>
      </c>
      <c r="AV93" s="293">
        <v>0</v>
      </c>
      <c r="AW93" s="293">
        <v>0</v>
      </c>
      <c r="AX93" s="293">
        <v>0</v>
      </c>
      <c r="AY93" s="293">
        <v>0</v>
      </c>
      <c r="AZ93" s="293">
        <v>0</v>
      </c>
      <c r="BA93" s="293">
        <v>0</v>
      </c>
      <c r="BB93" s="293">
        <v>0</v>
      </c>
      <c r="BC93" s="293">
        <v>0</v>
      </c>
      <c r="BD93" s="293">
        <v>0</v>
      </c>
      <c r="BE93" s="293">
        <v>0</v>
      </c>
      <c r="BF93" s="293">
        <v>0</v>
      </c>
      <c r="BG93" s="293">
        <v>0</v>
      </c>
      <c r="BH93" s="293">
        <v>0</v>
      </c>
      <c r="BI93" s="293">
        <v>0</v>
      </c>
      <c r="BJ93" s="293">
        <v>0</v>
      </c>
      <c r="BK93" s="293">
        <v>0</v>
      </c>
      <c r="BL93" s="293">
        <v>0</v>
      </c>
      <c r="BM93" s="293">
        <v>0</v>
      </c>
      <c r="BN93" s="293">
        <v>0</v>
      </c>
      <c r="BO93" s="293">
        <v>0</v>
      </c>
      <c r="BP93" s="293">
        <v>0</v>
      </c>
      <c r="BQ93" s="293">
        <v>0</v>
      </c>
      <c r="BR93" s="293">
        <v>0</v>
      </c>
      <c r="BS93" s="293">
        <v>0</v>
      </c>
      <c r="BT93" s="293">
        <v>0</v>
      </c>
      <c r="BU93" s="293">
        <v>0</v>
      </c>
      <c r="BV93" s="293">
        <v>0</v>
      </c>
      <c r="BW93" s="293">
        <v>0</v>
      </c>
      <c r="BX93" s="293">
        <f t="shared" si="76"/>
        <v>0</v>
      </c>
      <c r="BY93" s="293">
        <f t="shared" si="77"/>
        <v>0</v>
      </c>
      <c r="BZ93" s="293">
        <f t="shared" si="78"/>
        <v>0</v>
      </c>
      <c r="CA93" s="293">
        <f t="shared" si="79"/>
        <v>0</v>
      </c>
      <c r="CB93" s="293">
        <f t="shared" si="80"/>
        <v>0</v>
      </c>
      <c r="CC93" s="293">
        <f t="shared" si="81"/>
        <v>0</v>
      </c>
      <c r="CD93" s="293">
        <f t="shared" si="82"/>
        <v>0</v>
      </c>
      <c r="CE93" s="293">
        <f t="shared" si="83"/>
        <v>0</v>
      </c>
      <c r="CF93" s="293">
        <f t="shared" si="84"/>
        <v>0</v>
      </c>
      <c r="CG93" s="293">
        <f t="shared" si="85"/>
        <v>0</v>
      </c>
      <c r="CH93" s="293">
        <f t="shared" si="86"/>
        <v>0</v>
      </c>
      <c r="CI93" s="293">
        <f t="shared" si="87"/>
        <v>0</v>
      </c>
      <c r="CJ93" s="293">
        <f t="shared" si="88"/>
        <v>0</v>
      </c>
      <c r="CK93" s="293">
        <f t="shared" si="89"/>
        <v>0</v>
      </c>
      <c r="CL93" s="293"/>
    </row>
    <row r="94" spans="1:90" s="279" customFormat="1" ht="47.25">
      <c r="A94" s="296" t="s">
        <v>561</v>
      </c>
      <c r="B94" s="269" t="s">
        <v>1047</v>
      </c>
      <c r="C94" s="276" t="s">
        <v>1079</v>
      </c>
      <c r="D94" s="293">
        <v>3</v>
      </c>
      <c r="E94" s="293">
        <v>3</v>
      </c>
      <c r="F94" s="293">
        <v>0</v>
      </c>
      <c r="G94" s="293">
        <v>0</v>
      </c>
      <c r="H94" s="293">
        <v>0</v>
      </c>
      <c r="I94" s="293">
        <v>0</v>
      </c>
      <c r="J94" s="293">
        <v>0</v>
      </c>
      <c r="K94" s="293">
        <v>0</v>
      </c>
      <c r="L94" s="293">
        <v>0</v>
      </c>
      <c r="M94" s="293">
        <v>0</v>
      </c>
      <c r="N94" s="276">
        <v>0</v>
      </c>
      <c r="O94" s="293">
        <v>0</v>
      </c>
      <c r="P94" s="293">
        <v>0</v>
      </c>
      <c r="Q94" s="293">
        <v>0</v>
      </c>
      <c r="R94" s="293">
        <v>0</v>
      </c>
      <c r="S94" s="296">
        <v>0</v>
      </c>
      <c r="T94" s="293">
        <v>0</v>
      </c>
      <c r="U94" s="293">
        <v>0</v>
      </c>
      <c r="V94" s="293">
        <v>0</v>
      </c>
      <c r="W94" s="293">
        <v>0</v>
      </c>
      <c r="X94" s="293">
        <v>0</v>
      </c>
      <c r="Y94" s="293">
        <v>0</v>
      </c>
      <c r="Z94" s="293">
        <v>0</v>
      </c>
      <c r="AA94" s="293">
        <v>0</v>
      </c>
      <c r="AB94" s="293">
        <v>0</v>
      </c>
      <c r="AC94" s="293">
        <v>0</v>
      </c>
      <c r="AD94" s="293">
        <v>0</v>
      </c>
      <c r="AE94" s="293">
        <v>0</v>
      </c>
      <c r="AF94" s="293">
        <v>0</v>
      </c>
      <c r="AG94" s="293">
        <v>0</v>
      </c>
      <c r="AH94" s="293">
        <v>0</v>
      </c>
      <c r="AI94" s="293">
        <v>0</v>
      </c>
      <c r="AJ94" s="293">
        <v>0</v>
      </c>
      <c r="AK94" s="293">
        <v>0</v>
      </c>
      <c r="AL94" s="293">
        <v>0</v>
      </c>
      <c r="AM94" s="293">
        <v>0</v>
      </c>
      <c r="AN94" s="293">
        <v>0</v>
      </c>
      <c r="AO94" s="293">
        <v>0</v>
      </c>
      <c r="AP94" s="293">
        <v>0</v>
      </c>
      <c r="AQ94" s="293">
        <v>0</v>
      </c>
      <c r="AR94" s="293">
        <v>0</v>
      </c>
      <c r="AS94" s="293">
        <v>0</v>
      </c>
      <c r="AT94" s="293">
        <v>0</v>
      </c>
      <c r="AU94" s="293">
        <v>0</v>
      </c>
      <c r="AV94" s="293">
        <v>0</v>
      </c>
      <c r="AW94" s="293">
        <v>0</v>
      </c>
      <c r="AX94" s="293">
        <v>0</v>
      </c>
      <c r="AY94" s="293">
        <v>0</v>
      </c>
      <c r="AZ94" s="293">
        <v>0</v>
      </c>
      <c r="BA94" s="293">
        <v>0</v>
      </c>
      <c r="BB94" s="293">
        <v>0</v>
      </c>
      <c r="BC94" s="293">
        <v>0</v>
      </c>
      <c r="BD94" s="293">
        <v>0</v>
      </c>
      <c r="BE94" s="293">
        <v>0</v>
      </c>
      <c r="BF94" s="293">
        <v>0</v>
      </c>
      <c r="BG94" s="293">
        <v>0</v>
      </c>
      <c r="BH94" s="293">
        <v>0</v>
      </c>
      <c r="BI94" s="293">
        <v>0</v>
      </c>
      <c r="BJ94" s="293">
        <v>0</v>
      </c>
      <c r="BK94" s="293">
        <v>0</v>
      </c>
      <c r="BL94" s="293">
        <v>0</v>
      </c>
      <c r="BM94" s="293">
        <v>0</v>
      </c>
      <c r="BN94" s="293">
        <v>0</v>
      </c>
      <c r="BO94" s="293">
        <v>0</v>
      </c>
      <c r="BP94" s="293">
        <v>0</v>
      </c>
      <c r="BQ94" s="293">
        <v>0</v>
      </c>
      <c r="BR94" s="293">
        <v>0</v>
      </c>
      <c r="BS94" s="293">
        <v>0</v>
      </c>
      <c r="BT94" s="293">
        <v>0</v>
      </c>
      <c r="BU94" s="293">
        <v>0</v>
      </c>
      <c r="BV94" s="293">
        <v>0</v>
      </c>
      <c r="BW94" s="293">
        <v>0</v>
      </c>
      <c r="BX94" s="293">
        <f t="shared" si="76"/>
        <v>0</v>
      </c>
      <c r="BY94" s="293">
        <f t="shared" si="77"/>
        <v>0</v>
      </c>
      <c r="BZ94" s="293">
        <f t="shared" si="78"/>
        <v>0</v>
      </c>
      <c r="CA94" s="293">
        <f t="shared" si="79"/>
        <v>0</v>
      </c>
      <c r="CB94" s="293">
        <f t="shared" si="80"/>
        <v>0</v>
      </c>
      <c r="CC94" s="293">
        <f t="shared" si="81"/>
        <v>0</v>
      </c>
      <c r="CD94" s="293">
        <f t="shared" si="82"/>
        <v>0</v>
      </c>
      <c r="CE94" s="293">
        <f t="shared" si="83"/>
        <v>0</v>
      </c>
      <c r="CF94" s="293">
        <f t="shared" si="84"/>
        <v>0</v>
      </c>
      <c r="CG94" s="293">
        <f t="shared" si="85"/>
        <v>0</v>
      </c>
      <c r="CH94" s="293">
        <f t="shared" si="86"/>
        <v>0</v>
      </c>
      <c r="CI94" s="293">
        <f t="shared" si="87"/>
        <v>0</v>
      </c>
      <c r="CJ94" s="293">
        <f t="shared" si="88"/>
        <v>0</v>
      </c>
      <c r="CK94" s="293">
        <f t="shared" si="89"/>
        <v>0</v>
      </c>
      <c r="CL94" s="293"/>
    </row>
    <row r="95" spans="1:90" s="279" customFormat="1" ht="47.25">
      <c r="A95" s="296" t="s">
        <v>561</v>
      </c>
      <c r="B95" s="269" t="s">
        <v>1048</v>
      </c>
      <c r="C95" s="276" t="s">
        <v>1080</v>
      </c>
      <c r="D95" s="293">
        <v>3</v>
      </c>
      <c r="E95" s="293">
        <v>3</v>
      </c>
      <c r="F95" s="293">
        <v>0</v>
      </c>
      <c r="G95" s="293">
        <v>0</v>
      </c>
      <c r="H95" s="293">
        <v>0</v>
      </c>
      <c r="I95" s="293">
        <v>0</v>
      </c>
      <c r="J95" s="293">
        <v>0</v>
      </c>
      <c r="K95" s="293">
        <v>0</v>
      </c>
      <c r="L95" s="293">
        <v>0</v>
      </c>
      <c r="M95" s="293">
        <v>0</v>
      </c>
      <c r="N95" s="276">
        <v>0</v>
      </c>
      <c r="O95" s="293">
        <v>0</v>
      </c>
      <c r="P95" s="293">
        <v>0</v>
      </c>
      <c r="Q95" s="293">
        <v>0</v>
      </c>
      <c r="R95" s="293">
        <v>0</v>
      </c>
      <c r="S95" s="296">
        <v>0</v>
      </c>
      <c r="T95" s="293">
        <v>0</v>
      </c>
      <c r="U95" s="293">
        <v>0</v>
      </c>
      <c r="V95" s="293">
        <v>0</v>
      </c>
      <c r="W95" s="293">
        <v>0</v>
      </c>
      <c r="X95" s="293">
        <v>0</v>
      </c>
      <c r="Y95" s="293">
        <v>0</v>
      </c>
      <c r="Z95" s="293">
        <v>0</v>
      </c>
      <c r="AA95" s="293">
        <v>0</v>
      </c>
      <c r="AB95" s="293">
        <v>0</v>
      </c>
      <c r="AC95" s="293">
        <v>0</v>
      </c>
      <c r="AD95" s="293">
        <v>0</v>
      </c>
      <c r="AE95" s="293">
        <v>0</v>
      </c>
      <c r="AF95" s="293">
        <v>0</v>
      </c>
      <c r="AG95" s="293">
        <v>0</v>
      </c>
      <c r="AH95" s="293">
        <v>0</v>
      </c>
      <c r="AI95" s="293">
        <v>0</v>
      </c>
      <c r="AJ95" s="293">
        <v>0</v>
      </c>
      <c r="AK95" s="293">
        <v>0</v>
      </c>
      <c r="AL95" s="293">
        <v>0</v>
      </c>
      <c r="AM95" s="293">
        <v>0</v>
      </c>
      <c r="AN95" s="293">
        <v>0</v>
      </c>
      <c r="AO95" s="293">
        <v>0</v>
      </c>
      <c r="AP95" s="293">
        <v>0</v>
      </c>
      <c r="AQ95" s="293">
        <v>0</v>
      </c>
      <c r="AR95" s="293">
        <v>0</v>
      </c>
      <c r="AS95" s="293">
        <v>0</v>
      </c>
      <c r="AT95" s="293">
        <v>0</v>
      </c>
      <c r="AU95" s="293">
        <v>0</v>
      </c>
      <c r="AV95" s="293">
        <v>0</v>
      </c>
      <c r="AW95" s="293">
        <v>0</v>
      </c>
      <c r="AX95" s="293">
        <v>0</v>
      </c>
      <c r="AY95" s="293">
        <v>0</v>
      </c>
      <c r="AZ95" s="293">
        <v>0</v>
      </c>
      <c r="BA95" s="293">
        <v>0</v>
      </c>
      <c r="BB95" s="293">
        <v>0</v>
      </c>
      <c r="BC95" s="293">
        <v>0</v>
      </c>
      <c r="BD95" s="293">
        <v>0</v>
      </c>
      <c r="BE95" s="293">
        <v>0</v>
      </c>
      <c r="BF95" s="293">
        <v>0</v>
      </c>
      <c r="BG95" s="293">
        <v>0</v>
      </c>
      <c r="BH95" s="293">
        <v>0</v>
      </c>
      <c r="BI95" s="293">
        <v>0</v>
      </c>
      <c r="BJ95" s="293">
        <v>0</v>
      </c>
      <c r="BK95" s="293">
        <v>0</v>
      </c>
      <c r="BL95" s="293">
        <v>0</v>
      </c>
      <c r="BM95" s="293">
        <v>0</v>
      </c>
      <c r="BN95" s="293">
        <v>0</v>
      </c>
      <c r="BO95" s="293">
        <v>0</v>
      </c>
      <c r="BP95" s="293">
        <v>0</v>
      </c>
      <c r="BQ95" s="293">
        <v>0</v>
      </c>
      <c r="BR95" s="293">
        <v>0</v>
      </c>
      <c r="BS95" s="293">
        <v>0</v>
      </c>
      <c r="BT95" s="293">
        <v>0</v>
      </c>
      <c r="BU95" s="293">
        <v>0</v>
      </c>
      <c r="BV95" s="293">
        <v>0</v>
      </c>
      <c r="BW95" s="293">
        <v>0</v>
      </c>
      <c r="BX95" s="293">
        <f t="shared" si="76"/>
        <v>0</v>
      </c>
      <c r="BY95" s="293">
        <f t="shared" si="77"/>
        <v>0</v>
      </c>
      <c r="BZ95" s="293">
        <f t="shared" si="78"/>
        <v>0</v>
      </c>
      <c r="CA95" s="293">
        <f t="shared" si="79"/>
        <v>0</v>
      </c>
      <c r="CB95" s="293">
        <f t="shared" si="80"/>
        <v>0</v>
      </c>
      <c r="CC95" s="293">
        <f t="shared" si="81"/>
        <v>0</v>
      </c>
      <c r="CD95" s="293">
        <f t="shared" si="82"/>
        <v>0</v>
      </c>
      <c r="CE95" s="293">
        <f t="shared" si="83"/>
        <v>0</v>
      </c>
      <c r="CF95" s="293">
        <f t="shared" si="84"/>
        <v>0</v>
      </c>
      <c r="CG95" s="293">
        <f t="shared" si="85"/>
        <v>0</v>
      </c>
      <c r="CH95" s="293">
        <f t="shared" si="86"/>
        <v>0</v>
      </c>
      <c r="CI95" s="293">
        <f t="shared" si="87"/>
        <v>0</v>
      </c>
      <c r="CJ95" s="293">
        <f t="shared" si="88"/>
        <v>0</v>
      </c>
      <c r="CK95" s="293">
        <f t="shared" si="89"/>
        <v>0</v>
      </c>
      <c r="CL95" s="293"/>
    </row>
    <row r="96" spans="1:90" s="279" customFormat="1" ht="47.25">
      <c r="A96" s="296" t="s">
        <v>561</v>
      </c>
      <c r="B96" s="269" t="s">
        <v>1049</v>
      </c>
      <c r="C96" s="276" t="s">
        <v>1081</v>
      </c>
      <c r="D96" s="293">
        <v>3</v>
      </c>
      <c r="E96" s="293">
        <v>3</v>
      </c>
      <c r="F96" s="293">
        <v>0</v>
      </c>
      <c r="G96" s="293">
        <v>0</v>
      </c>
      <c r="H96" s="293">
        <v>0</v>
      </c>
      <c r="I96" s="293">
        <v>0</v>
      </c>
      <c r="J96" s="293">
        <v>0</v>
      </c>
      <c r="K96" s="293">
        <v>0</v>
      </c>
      <c r="L96" s="293">
        <v>0</v>
      </c>
      <c r="M96" s="293">
        <v>0</v>
      </c>
      <c r="N96" s="276">
        <v>0</v>
      </c>
      <c r="O96" s="293">
        <v>0</v>
      </c>
      <c r="P96" s="293">
        <v>0</v>
      </c>
      <c r="Q96" s="293">
        <v>0</v>
      </c>
      <c r="R96" s="293">
        <v>0</v>
      </c>
      <c r="S96" s="296">
        <v>0</v>
      </c>
      <c r="T96" s="293">
        <v>0</v>
      </c>
      <c r="U96" s="293">
        <v>0</v>
      </c>
      <c r="V96" s="293">
        <v>0</v>
      </c>
      <c r="W96" s="293">
        <v>0</v>
      </c>
      <c r="X96" s="293">
        <v>0</v>
      </c>
      <c r="Y96" s="293">
        <v>0</v>
      </c>
      <c r="Z96" s="293">
        <v>0</v>
      </c>
      <c r="AA96" s="293">
        <v>0</v>
      </c>
      <c r="AB96" s="293">
        <v>0</v>
      </c>
      <c r="AC96" s="293">
        <v>0</v>
      </c>
      <c r="AD96" s="293">
        <v>0</v>
      </c>
      <c r="AE96" s="293">
        <v>0</v>
      </c>
      <c r="AF96" s="293">
        <v>0</v>
      </c>
      <c r="AG96" s="293">
        <v>0</v>
      </c>
      <c r="AH96" s="293">
        <v>0</v>
      </c>
      <c r="AI96" s="293">
        <v>0</v>
      </c>
      <c r="AJ96" s="293">
        <v>0</v>
      </c>
      <c r="AK96" s="293">
        <v>0</v>
      </c>
      <c r="AL96" s="293">
        <v>0</v>
      </c>
      <c r="AM96" s="293">
        <v>0</v>
      </c>
      <c r="AN96" s="293">
        <v>0</v>
      </c>
      <c r="AO96" s="293">
        <v>0</v>
      </c>
      <c r="AP96" s="293">
        <v>0</v>
      </c>
      <c r="AQ96" s="293">
        <v>0</v>
      </c>
      <c r="AR96" s="293">
        <v>0</v>
      </c>
      <c r="AS96" s="293">
        <v>0</v>
      </c>
      <c r="AT96" s="293">
        <v>0</v>
      </c>
      <c r="AU96" s="293">
        <v>0</v>
      </c>
      <c r="AV96" s="293">
        <v>0</v>
      </c>
      <c r="AW96" s="293">
        <v>0</v>
      </c>
      <c r="AX96" s="293">
        <v>0</v>
      </c>
      <c r="AY96" s="293">
        <v>0</v>
      </c>
      <c r="AZ96" s="293">
        <v>0</v>
      </c>
      <c r="BA96" s="293">
        <v>0</v>
      </c>
      <c r="BB96" s="293">
        <v>0</v>
      </c>
      <c r="BC96" s="293">
        <v>0</v>
      </c>
      <c r="BD96" s="293">
        <v>0</v>
      </c>
      <c r="BE96" s="293">
        <v>0</v>
      </c>
      <c r="BF96" s="293">
        <v>0</v>
      </c>
      <c r="BG96" s="293">
        <v>0</v>
      </c>
      <c r="BH96" s="293">
        <v>0</v>
      </c>
      <c r="BI96" s="293">
        <v>0</v>
      </c>
      <c r="BJ96" s="293">
        <v>0</v>
      </c>
      <c r="BK96" s="293">
        <v>0</v>
      </c>
      <c r="BL96" s="293">
        <v>0</v>
      </c>
      <c r="BM96" s="293">
        <v>0</v>
      </c>
      <c r="BN96" s="293">
        <v>0</v>
      </c>
      <c r="BO96" s="293">
        <v>0</v>
      </c>
      <c r="BP96" s="293">
        <v>0</v>
      </c>
      <c r="BQ96" s="293">
        <v>0</v>
      </c>
      <c r="BR96" s="293">
        <v>0</v>
      </c>
      <c r="BS96" s="293">
        <v>0</v>
      </c>
      <c r="BT96" s="293">
        <v>0</v>
      </c>
      <c r="BU96" s="293">
        <v>0</v>
      </c>
      <c r="BV96" s="293">
        <v>0</v>
      </c>
      <c r="BW96" s="293">
        <v>0</v>
      </c>
      <c r="BX96" s="293">
        <f t="shared" si="76"/>
        <v>0</v>
      </c>
      <c r="BY96" s="293">
        <f t="shared" si="77"/>
        <v>0</v>
      </c>
      <c r="BZ96" s="293">
        <f t="shared" si="78"/>
        <v>0</v>
      </c>
      <c r="CA96" s="293">
        <f t="shared" si="79"/>
        <v>0</v>
      </c>
      <c r="CB96" s="293">
        <f t="shared" si="80"/>
        <v>0</v>
      </c>
      <c r="CC96" s="293">
        <f t="shared" si="81"/>
        <v>0</v>
      </c>
      <c r="CD96" s="293">
        <f t="shared" si="82"/>
        <v>0</v>
      </c>
      <c r="CE96" s="293">
        <f t="shared" si="83"/>
        <v>0</v>
      </c>
      <c r="CF96" s="293">
        <f t="shared" si="84"/>
        <v>0</v>
      </c>
      <c r="CG96" s="293">
        <f t="shared" si="85"/>
        <v>0</v>
      </c>
      <c r="CH96" s="293">
        <f t="shared" si="86"/>
        <v>0</v>
      </c>
      <c r="CI96" s="293">
        <f t="shared" si="87"/>
        <v>0</v>
      </c>
      <c r="CJ96" s="293">
        <f t="shared" si="88"/>
        <v>0</v>
      </c>
      <c r="CK96" s="293">
        <f t="shared" si="89"/>
        <v>0</v>
      </c>
      <c r="CL96" s="293"/>
    </row>
    <row r="97" spans="1:90" s="279" customFormat="1" ht="47.25">
      <c r="A97" s="296" t="s">
        <v>561</v>
      </c>
      <c r="B97" s="269" t="s">
        <v>1050</v>
      </c>
      <c r="C97" s="276" t="s">
        <v>1082</v>
      </c>
      <c r="D97" s="293">
        <v>3</v>
      </c>
      <c r="E97" s="293">
        <v>3</v>
      </c>
      <c r="F97" s="293">
        <v>0</v>
      </c>
      <c r="G97" s="293">
        <v>0</v>
      </c>
      <c r="H97" s="293">
        <v>0</v>
      </c>
      <c r="I97" s="293">
        <v>0</v>
      </c>
      <c r="J97" s="293">
        <v>0</v>
      </c>
      <c r="K97" s="293">
        <v>0</v>
      </c>
      <c r="L97" s="293">
        <v>0</v>
      </c>
      <c r="M97" s="293">
        <v>0</v>
      </c>
      <c r="N97" s="276">
        <v>0</v>
      </c>
      <c r="O97" s="293">
        <v>0</v>
      </c>
      <c r="P97" s="293">
        <v>0</v>
      </c>
      <c r="Q97" s="293">
        <v>0</v>
      </c>
      <c r="R97" s="293">
        <v>0</v>
      </c>
      <c r="S97" s="296">
        <v>0</v>
      </c>
      <c r="T97" s="293">
        <v>0</v>
      </c>
      <c r="U97" s="293">
        <v>0</v>
      </c>
      <c r="V97" s="293">
        <v>0</v>
      </c>
      <c r="W97" s="293">
        <v>0</v>
      </c>
      <c r="X97" s="293">
        <v>0</v>
      </c>
      <c r="Y97" s="293">
        <v>0</v>
      </c>
      <c r="Z97" s="293">
        <v>0</v>
      </c>
      <c r="AA97" s="293">
        <v>0</v>
      </c>
      <c r="AB97" s="293">
        <v>0</v>
      </c>
      <c r="AC97" s="293">
        <v>0</v>
      </c>
      <c r="AD97" s="293">
        <v>0</v>
      </c>
      <c r="AE97" s="293">
        <v>0</v>
      </c>
      <c r="AF97" s="293">
        <v>0</v>
      </c>
      <c r="AG97" s="293">
        <v>0</v>
      </c>
      <c r="AH97" s="293">
        <v>0</v>
      </c>
      <c r="AI97" s="293">
        <v>0</v>
      </c>
      <c r="AJ97" s="293">
        <v>0</v>
      </c>
      <c r="AK97" s="293">
        <v>0</v>
      </c>
      <c r="AL97" s="293">
        <v>0</v>
      </c>
      <c r="AM97" s="293">
        <v>0</v>
      </c>
      <c r="AN97" s="293">
        <v>0</v>
      </c>
      <c r="AO97" s="293">
        <v>0</v>
      </c>
      <c r="AP97" s="293">
        <v>0</v>
      </c>
      <c r="AQ97" s="293">
        <v>0</v>
      </c>
      <c r="AR97" s="293">
        <v>0</v>
      </c>
      <c r="AS97" s="293">
        <v>0</v>
      </c>
      <c r="AT97" s="293">
        <v>0</v>
      </c>
      <c r="AU97" s="293">
        <v>0</v>
      </c>
      <c r="AV97" s="293">
        <v>0</v>
      </c>
      <c r="AW97" s="293">
        <v>0</v>
      </c>
      <c r="AX97" s="293">
        <v>0</v>
      </c>
      <c r="AY97" s="293">
        <v>0</v>
      </c>
      <c r="AZ97" s="293">
        <v>0</v>
      </c>
      <c r="BA97" s="293">
        <v>0</v>
      </c>
      <c r="BB97" s="293">
        <v>0</v>
      </c>
      <c r="BC97" s="293">
        <v>0</v>
      </c>
      <c r="BD97" s="293">
        <v>0</v>
      </c>
      <c r="BE97" s="293">
        <v>0</v>
      </c>
      <c r="BF97" s="293">
        <v>0</v>
      </c>
      <c r="BG97" s="293">
        <v>0</v>
      </c>
      <c r="BH97" s="293">
        <v>0</v>
      </c>
      <c r="BI97" s="293">
        <v>0</v>
      </c>
      <c r="BJ97" s="293">
        <v>0</v>
      </c>
      <c r="BK97" s="293">
        <v>0</v>
      </c>
      <c r="BL97" s="293">
        <v>0</v>
      </c>
      <c r="BM97" s="293">
        <v>0</v>
      </c>
      <c r="BN97" s="293">
        <v>0</v>
      </c>
      <c r="BO97" s="293">
        <v>0</v>
      </c>
      <c r="BP97" s="293">
        <v>0</v>
      </c>
      <c r="BQ97" s="293">
        <v>0</v>
      </c>
      <c r="BR97" s="293">
        <v>0</v>
      </c>
      <c r="BS97" s="293">
        <v>0</v>
      </c>
      <c r="BT97" s="293">
        <v>0</v>
      </c>
      <c r="BU97" s="293">
        <v>0</v>
      </c>
      <c r="BV97" s="293">
        <v>0</v>
      </c>
      <c r="BW97" s="293">
        <v>0</v>
      </c>
      <c r="BX97" s="293">
        <f t="shared" si="76"/>
        <v>0</v>
      </c>
      <c r="BY97" s="293">
        <f t="shared" si="77"/>
        <v>0</v>
      </c>
      <c r="BZ97" s="293">
        <f t="shared" si="78"/>
        <v>0</v>
      </c>
      <c r="CA97" s="293">
        <f t="shared" si="79"/>
        <v>0</v>
      </c>
      <c r="CB97" s="293">
        <f t="shared" si="80"/>
        <v>0</v>
      </c>
      <c r="CC97" s="293">
        <f t="shared" si="81"/>
        <v>0</v>
      </c>
      <c r="CD97" s="293">
        <f t="shared" si="82"/>
        <v>0</v>
      </c>
      <c r="CE97" s="293">
        <f t="shared" si="83"/>
        <v>0</v>
      </c>
      <c r="CF97" s="293">
        <f t="shared" si="84"/>
        <v>0</v>
      </c>
      <c r="CG97" s="293">
        <f t="shared" si="85"/>
        <v>0</v>
      </c>
      <c r="CH97" s="293">
        <f t="shared" si="86"/>
        <v>0</v>
      </c>
      <c r="CI97" s="293">
        <f t="shared" si="87"/>
        <v>0</v>
      </c>
      <c r="CJ97" s="293">
        <f t="shared" si="88"/>
        <v>0</v>
      </c>
      <c r="CK97" s="293">
        <f t="shared" si="89"/>
        <v>0</v>
      </c>
      <c r="CL97" s="293"/>
    </row>
    <row r="98" spans="1:90" s="279" customFormat="1" ht="47.25">
      <c r="A98" s="296" t="s">
        <v>561</v>
      </c>
      <c r="B98" s="269" t="s">
        <v>1051</v>
      </c>
      <c r="C98" s="276" t="s">
        <v>1083</v>
      </c>
      <c r="D98" s="293">
        <v>3</v>
      </c>
      <c r="E98" s="293">
        <v>3</v>
      </c>
      <c r="F98" s="293">
        <v>0</v>
      </c>
      <c r="G98" s="293">
        <v>0</v>
      </c>
      <c r="H98" s="293">
        <v>0</v>
      </c>
      <c r="I98" s="293">
        <v>0</v>
      </c>
      <c r="J98" s="293">
        <v>0</v>
      </c>
      <c r="K98" s="293">
        <v>0</v>
      </c>
      <c r="L98" s="293">
        <v>0</v>
      </c>
      <c r="M98" s="293">
        <v>0</v>
      </c>
      <c r="N98" s="276">
        <v>0</v>
      </c>
      <c r="O98" s="293">
        <v>0</v>
      </c>
      <c r="P98" s="293">
        <v>0</v>
      </c>
      <c r="Q98" s="293">
        <v>0</v>
      </c>
      <c r="R98" s="293">
        <v>0</v>
      </c>
      <c r="S98" s="296">
        <v>0</v>
      </c>
      <c r="T98" s="293">
        <v>0</v>
      </c>
      <c r="U98" s="293">
        <v>0</v>
      </c>
      <c r="V98" s="293">
        <v>0</v>
      </c>
      <c r="W98" s="293">
        <v>0</v>
      </c>
      <c r="X98" s="293">
        <v>0</v>
      </c>
      <c r="Y98" s="293">
        <v>0</v>
      </c>
      <c r="Z98" s="293">
        <v>0</v>
      </c>
      <c r="AA98" s="293">
        <v>0</v>
      </c>
      <c r="AB98" s="293">
        <v>0</v>
      </c>
      <c r="AC98" s="293">
        <v>0</v>
      </c>
      <c r="AD98" s="293">
        <v>0</v>
      </c>
      <c r="AE98" s="293">
        <v>0</v>
      </c>
      <c r="AF98" s="293">
        <v>0</v>
      </c>
      <c r="AG98" s="293">
        <v>0</v>
      </c>
      <c r="AH98" s="293">
        <v>0</v>
      </c>
      <c r="AI98" s="293">
        <v>0</v>
      </c>
      <c r="AJ98" s="293">
        <v>0</v>
      </c>
      <c r="AK98" s="293">
        <v>0</v>
      </c>
      <c r="AL98" s="293">
        <v>0</v>
      </c>
      <c r="AM98" s="293">
        <v>0</v>
      </c>
      <c r="AN98" s="293">
        <v>0</v>
      </c>
      <c r="AO98" s="293">
        <v>0</v>
      </c>
      <c r="AP98" s="293">
        <v>0</v>
      </c>
      <c r="AQ98" s="293">
        <v>0</v>
      </c>
      <c r="AR98" s="293">
        <v>0</v>
      </c>
      <c r="AS98" s="293">
        <v>0</v>
      </c>
      <c r="AT98" s="293">
        <v>0</v>
      </c>
      <c r="AU98" s="293">
        <v>0</v>
      </c>
      <c r="AV98" s="293">
        <v>0</v>
      </c>
      <c r="AW98" s="293">
        <v>0</v>
      </c>
      <c r="AX98" s="293">
        <v>0</v>
      </c>
      <c r="AY98" s="293">
        <v>0</v>
      </c>
      <c r="AZ98" s="293">
        <v>0</v>
      </c>
      <c r="BA98" s="293">
        <v>0</v>
      </c>
      <c r="BB98" s="293">
        <v>0</v>
      </c>
      <c r="BC98" s="293">
        <v>0</v>
      </c>
      <c r="BD98" s="293">
        <v>0</v>
      </c>
      <c r="BE98" s="293">
        <v>0</v>
      </c>
      <c r="BF98" s="293">
        <v>0</v>
      </c>
      <c r="BG98" s="293">
        <v>0</v>
      </c>
      <c r="BH98" s="293">
        <v>0</v>
      </c>
      <c r="BI98" s="293">
        <v>0</v>
      </c>
      <c r="BJ98" s="293">
        <v>0</v>
      </c>
      <c r="BK98" s="293">
        <v>0</v>
      </c>
      <c r="BL98" s="293">
        <v>0</v>
      </c>
      <c r="BM98" s="293">
        <v>0</v>
      </c>
      <c r="BN98" s="293">
        <v>0</v>
      </c>
      <c r="BO98" s="293">
        <v>0</v>
      </c>
      <c r="BP98" s="293">
        <v>0</v>
      </c>
      <c r="BQ98" s="293">
        <v>0</v>
      </c>
      <c r="BR98" s="293">
        <v>0</v>
      </c>
      <c r="BS98" s="293">
        <v>0</v>
      </c>
      <c r="BT98" s="293">
        <v>0</v>
      </c>
      <c r="BU98" s="293">
        <v>0</v>
      </c>
      <c r="BV98" s="293">
        <v>0</v>
      </c>
      <c r="BW98" s="293">
        <v>0</v>
      </c>
      <c r="BX98" s="293">
        <f t="shared" si="76"/>
        <v>0</v>
      </c>
      <c r="BY98" s="293">
        <f t="shared" si="77"/>
        <v>0</v>
      </c>
      <c r="BZ98" s="293">
        <f t="shared" si="78"/>
        <v>0</v>
      </c>
      <c r="CA98" s="293">
        <f t="shared" si="79"/>
        <v>0</v>
      </c>
      <c r="CB98" s="293">
        <f t="shared" si="80"/>
        <v>0</v>
      </c>
      <c r="CC98" s="293">
        <f t="shared" si="81"/>
        <v>0</v>
      </c>
      <c r="CD98" s="293">
        <f t="shared" si="82"/>
        <v>0</v>
      </c>
      <c r="CE98" s="293">
        <f t="shared" si="83"/>
        <v>0</v>
      </c>
      <c r="CF98" s="293">
        <f t="shared" si="84"/>
        <v>0</v>
      </c>
      <c r="CG98" s="293">
        <f t="shared" si="85"/>
        <v>0</v>
      </c>
      <c r="CH98" s="293">
        <f t="shared" si="86"/>
        <v>0</v>
      </c>
      <c r="CI98" s="293">
        <f t="shared" si="87"/>
        <v>0</v>
      </c>
      <c r="CJ98" s="293">
        <f t="shared" si="88"/>
        <v>0</v>
      </c>
      <c r="CK98" s="293">
        <f t="shared" si="89"/>
        <v>0</v>
      </c>
      <c r="CL98" s="293"/>
    </row>
    <row r="99" spans="1:90" s="279" customFormat="1" ht="47.25">
      <c r="A99" s="296" t="s">
        <v>561</v>
      </c>
      <c r="B99" s="269" t="s">
        <v>1052</v>
      </c>
      <c r="C99" s="276" t="s">
        <v>1084</v>
      </c>
      <c r="D99" s="293">
        <v>3</v>
      </c>
      <c r="E99" s="293">
        <v>3</v>
      </c>
      <c r="F99" s="293">
        <v>0</v>
      </c>
      <c r="G99" s="293">
        <v>0</v>
      </c>
      <c r="H99" s="293">
        <v>0</v>
      </c>
      <c r="I99" s="293">
        <v>0</v>
      </c>
      <c r="J99" s="293">
        <v>0</v>
      </c>
      <c r="K99" s="293">
        <v>0</v>
      </c>
      <c r="L99" s="293">
        <v>0</v>
      </c>
      <c r="M99" s="293">
        <v>0</v>
      </c>
      <c r="N99" s="276">
        <v>0</v>
      </c>
      <c r="O99" s="293">
        <v>0</v>
      </c>
      <c r="P99" s="293">
        <v>0</v>
      </c>
      <c r="Q99" s="293">
        <v>0</v>
      </c>
      <c r="R99" s="293">
        <v>0</v>
      </c>
      <c r="S99" s="296">
        <v>0</v>
      </c>
      <c r="T99" s="293">
        <v>0</v>
      </c>
      <c r="U99" s="293">
        <v>0</v>
      </c>
      <c r="V99" s="293">
        <v>0</v>
      </c>
      <c r="W99" s="293">
        <v>0</v>
      </c>
      <c r="X99" s="293">
        <v>0</v>
      </c>
      <c r="Y99" s="293">
        <v>0</v>
      </c>
      <c r="Z99" s="293">
        <v>0</v>
      </c>
      <c r="AA99" s="293">
        <v>0</v>
      </c>
      <c r="AB99" s="293">
        <v>0</v>
      </c>
      <c r="AC99" s="293">
        <v>0</v>
      </c>
      <c r="AD99" s="293">
        <v>0</v>
      </c>
      <c r="AE99" s="293">
        <v>0</v>
      </c>
      <c r="AF99" s="293">
        <v>0</v>
      </c>
      <c r="AG99" s="293">
        <v>0</v>
      </c>
      <c r="AH99" s="293">
        <v>0</v>
      </c>
      <c r="AI99" s="293">
        <v>0</v>
      </c>
      <c r="AJ99" s="293">
        <v>0</v>
      </c>
      <c r="AK99" s="293">
        <v>0</v>
      </c>
      <c r="AL99" s="293">
        <v>0</v>
      </c>
      <c r="AM99" s="293">
        <v>0</v>
      </c>
      <c r="AN99" s="293">
        <v>0</v>
      </c>
      <c r="AO99" s="293">
        <v>0</v>
      </c>
      <c r="AP99" s="293">
        <v>0</v>
      </c>
      <c r="AQ99" s="293">
        <v>0</v>
      </c>
      <c r="AR99" s="293">
        <v>0</v>
      </c>
      <c r="AS99" s="293">
        <v>0</v>
      </c>
      <c r="AT99" s="293">
        <v>0</v>
      </c>
      <c r="AU99" s="293">
        <v>0</v>
      </c>
      <c r="AV99" s="293">
        <v>0</v>
      </c>
      <c r="AW99" s="293">
        <v>0</v>
      </c>
      <c r="AX99" s="293">
        <v>0</v>
      </c>
      <c r="AY99" s="293">
        <v>0</v>
      </c>
      <c r="AZ99" s="293">
        <v>0</v>
      </c>
      <c r="BA99" s="293">
        <v>0</v>
      </c>
      <c r="BB99" s="293">
        <v>0</v>
      </c>
      <c r="BC99" s="293">
        <v>0</v>
      </c>
      <c r="BD99" s="293">
        <v>0</v>
      </c>
      <c r="BE99" s="293">
        <v>0</v>
      </c>
      <c r="BF99" s="293">
        <v>0</v>
      </c>
      <c r="BG99" s="293">
        <v>0</v>
      </c>
      <c r="BH99" s="293">
        <v>0</v>
      </c>
      <c r="BI99" s="293">
        <v>0</v>
      </c>
      <c r="BJ99" s="293">
        <v>0</v>
      </c>
      <c r="BK99" s="293">
        <v>0</v>
      </c>
      <c r="BL99" s="293">
        <v>0</v>
      </c>
      <c r="BM99" s="293">
        <v>0</v>
      </c>
      <c r="BN99" s="293">
        <v>0</v>
      </c>
      <c r="BO99" s="293">
        <v>0</v>
      </c>
      <c r="BP99" s="293">
        <v>0</v>
      </c>
      <c r="BQ99" s="293">
        <v>0</v>
      </c>
      <c r="BR99" s="293">
        <v>0</v>
      </c>
      <c r="BS99" s="293">
        <v>0</v>
      </c>
      <c r="BT99" s="293">
        <v>0</v>
      </c>
      <c r="BU99" s="293">
        <v>0</v>
      </c>
      <c r="BV99" s="293">
        <v>0</v>
      </c>
      <c r="BW99" s="293">
        <v>0</v>
      </c>
      <c r="BX99" s="293">
        <f t="shared" si="76"/>
        <v>0</v>
      </c>
      <c r="BY99" s="293">
        <f t="shared" si="77"/>
        <v>0</v>
      </c>
      <c r="BZ99" s="293">
        <f t="shared" si="78"/>
        <v>0</v>
      </c>
      <c r="CA99" s="293">
        <f t="shared" si="79"/>
        <v>0</v>
      </c>
      <c r="CB99" s="293">
        <f t="shared" si="80"/>
        <v>0</v>
      </c>
      <c r="CC99" s="293">
        <f t="shared" si="81"/>
        <v>0</v>
      </c>
      <c r="CD99" s="293">
        <f t="shared" si="82"/>
        <v>0</v>
      </c>
      <c r="CE99" s="293">
        <f t="shared" si="83"/>
        <v>0</v>
      </c>
      <c r="CF99" s="293">
        <f t="shared" si="84"/>
        <v>0</v>
      </c>
      <c r="CG99" s="293">
        <f t="shared" si="85"/>
        <v>0</v>
      </c>
      <c r="CH99" s="293">
        <f t="shared" si="86"/>
        <v>0</v>
      </c>
      <c r="CI99" s="293">
        <f t="shared" si="87"/>
        <v>0</v>
      </c>
      <c r="CJ99" s="293">
        <f t="shared" si="88"/>
        <v>0</v>
      </c>
      <c r="CK99" s="293">
        <f t="shared" si="89"/>
        <v>0</v>
      </c>
      <c r="CL99" s="293"/>
    </row>
    <row r="100" spans="1:90" s="279" customFormat="1" ht="47.25">
      <c r="A100" s="296" t="s">
        <v>561</v>
      </c>
      <c r="B100" s="269" t="s">
        <v>1053</v>
      </c>
      <c r="C100" s="276" t="s">
        <v>1085</v>
      </c>
      <c r="D100" s="293">
        <v>3</v>
      </c>
      <c r="E100" s="293">
        <v>3</v>
      </c>
      <c r="F100" s="293">
        <v>0</v>
      </c>
      <c r="G100" s="293">
        <v>0</v>
      </c>
      <c r="H100" s="293">
        <v>0</v>
      </c>
      <c r="I100" s="293">
        <v>0</v>
      </c>
      <c r="J100" s="293">
        <v>0</v>
      </c>
      <c r="K100" s="293">
        <v>0</v>
      </c>
      <c r="L100" s="293">
        <v>0</v>
      </c>
      <c r="M100" s="293">
        <v>0</v>
      </c>
      <c r="N100" s="276">
        <v>0</v>
      </c>
      <c r="O100" s="293">
        <v>0</v>
      </c>
      <c r="P100" s="293">
        <v>0</v>
      </c>
      <c r="Q100" s="293">
        <v>0</v>
      </c>
      <c r="R100" s="293">
        <v>0</v>
      </c>
      <c r="S100" s="296">
        <v>0</v>
      </c>
      <c r="T100" s="293">
        <v>0</v>
      </c>
      <c r="U100" s="293">
        <v>0</v>
      </c>
      <c r="V100" s="293">
        <v>0</v>
      </c>
      <c r="W100" s="293">
        <v>0</v>
      </c>
      <c r="X100" s="293">
        <v>0</v>
      </c>
      <c r="Y100" s="293">
        <v>0</v>
      </c>
      <c r="Z100" s="293">
        <v>0</v>
      </c>
      <c r="AA100" s="293">
        <v>0</v>
      </c>
      <c r="AB100" s="293">
        <v>0</v>
      </c>
      <c r="AC100" s="293">
        <v>0</v>
      </c>
      <c r="AD100" s="293">
        <v>0</v>
      </c>
      <c r="AE100" s="293">
        <v>0</v>
      </c>
      <c r="AF100" s="293">
        <v>0</v>
      </c>
      <c r="AG100" s="293">
        <v>0</v>
      </c>
      <c r="AH100" s="293">
        <v>0</v>
      </c>
      <c r="AI100" s="293">
        <v>0</v>
      </c>
      <c r="AJ100" s="293">
        <v>0</v>
      </c>
      <c r="AK100" s="293">
        <v>0</v>
      </c>
      <c r="AL100" s="293">
        <v>0</v>
      </c>
      <c r="AM100" s="293">
        <v>0</v>
      </c>
      <c r="AN100" s="293">
        <v>0</v>
      </c>
      <c r="AO100" s="293">
        <v>0</v>
      </c>
      <c r="AP100" s="293">
        <v>0</v>
      </c>
      <c r="AQ100" s="293">
        <v>0</v>
      </c>
      <c r="AR100" s="293">
        <v>0</v>
      </c>
      <c r="AS100" s="293">
        <v>0</v>
      </c>
      <c r="AT100" s="293">
        <v>0</v>
      </c>
      <c r="AU100" s="293">
        <v>0</v>
      </c>
      <c r="AV100" s="293">
        <v>0</v>
      </c>
      <c r="AW100" s="293">
        <v>0</v>
      </c>
      <c r="AX100" s="293">
        <v>0</v>
      </c>
      <c r="AY100" s="293">
        <v>0</v>
      </c>
      <c r="AZ100" s="293">
        <v>0</v>
      </c>
      <c r="BA100" s="293">
        <v>0</v>
      </c>
      <c r="BB100" s="293">
        <v>0</v>
      </c>
      <c r="BC100" s="293">
        <v>0</v>
      </c>
      <c r="BD100" s="293">
        <v>0</v>
      </c>
      <c r="BE100" s="293">
        <v>0</v>
      </c>
      <c r="BF100" s="293">
        <v>0</v>
      </c>
      <c r="BG100" s="293">
        <v>0</v>
      </c>
      <c r="BH100" s="293">
        <v>0</v>
      </c>
      <c r="BI100" s="293">
        <v>0</v>
      </c>
      <c r="BJ100" s="293">
        <v>0</v>
      </c>
      <c r="BK100" s="293">
        <v>0</v>
      </c>
      <c r="BL100" s="293">
        <v>0</v>
      </c>
      <c r="BM100" s="293">
        <v>0</v>
      </c>
      <c r="BN100" s="293">
        <v>0</v>
      </c>
      <c r="BO100" s="293">
        <v>0</v>
      </c>
      <c r="BP100" s="293">
        <v>0</v>
      </c>
      <c r="BQ100" s="293">
        <v>0</v>
      </c>
      <c r="BR100" s="293">
        <v>0</v>
      </c>
      <c r="BS100" s="293">
        <v>0</v>
      </c>
      <c r="BT100" s="293">
        <v>0</v>
      </c>
      <c r="BU100" s="293">
        <v>0</v>
      </c>
      <c r="BV100" s="293">
        <v>0</v>
      </c>
      <c r="BW100" s="293">
        <v>0</v>
      </c>
      <c r="BX100" s="293">
        <f t="shared" si="76"/>
        <v>0</v>
      </c>
      <c r="BY100" s="293">
        <f t="shared" si="77"/>
        <v>0</v>
      </c>
      <c r="BZ100" s="293">
        <f t="shared" si="78"/>
        <v>0</v>
      </c>
      <c r="CA100" s="293">
        <f t="shared" si="79"/>
        <v>0</v>
      </c>
      <c r="CB100" s="293">
        <f t="shared" si="80"/>
        <v>0</v>
      </c>
      <c r="CC100" s="293">
        <f t="shared" si="81"/>
        <v>0</v>
      </c>
      <c r="CD100" s="293">
        <f t="shared" si="82"/>
        <v>0</v>
      </c>
      <c r="CE100" s="293">
        <f t="shared" si="83"/>
        <v>0</v>
      </c>
      <c r="CF100" s="293">
        <f t="shared" si="84"/>
        <v>0</v>
      </c>
      <c r="CG100" s="293">
        <f t="shared" si="85"/>
        <v>0</v>
      </c>
      <c r="CH100" s="293">
        <f t="shared" si="86"/>
        <v>0</v>
      </c>
      <c r="CI100" s="293">
        <f t="shared" si="87"/>
        <v>0</v>
      </c>
      <c r="CJ100" s="293">
        <f t="shared" si="88"/>
        <v>0</v>
      </c>
      <c r="CK100" s="293">
        <f t="shared" si="89"/>
        <v>0</v>
      </c>
      <c r="CL100" s="293"/>
    </row>
    <row r="101" spans="1:90" s="279" customFormat="1" ht="47.25">
      <c r="A101" s="296" t="s">
        <v>561</v>
      </c>
      <c r="B101" s="269" t="s">
        <v>1054</v>
      </c>
      <c r="C101" s="276" t="s">
        <v>1086</v>
      </c>
      <c r="D101" s="293">
        <v>3</v>
      </c>
      <c r="E101" s="293">
        <v>3</v>
      </c>
      <c r="F101" s="293">
        <v>0</v>
      </c>
      <c r="G101" s="293">
        <v>0</v>
      </c>
      <c r="H101" s="293">
        <v>0</v>
      </c>
      <c r="I101" s="293">
        <v>0</v>
      </c>
      <c r="J101" s="293">
        <v>0</v>
      </c>
      <c r="K101" s="293">
        <v>0</v>
      </c>
      <c r="L101" s="293">
        <v>0</v>
      </c>
      <c r="M101" s="293">
        <v>0</v>
      </c>
      <c r="N101" s="276">
        <v>0</v>
      </c>
      <c r="O101" s="293">
        <v>0</v>
      </c>
      <c r="P101" s="293">
        <v>0</v>
      </c>
      <c r="Q101" s="293">
        <v>0</v>
      </c>
      <c r="R101" s="293">
        <v>0</v>
      </c>
      <c r="S101" s="296">
        <v>0</v>
      </c>
      <c r="T101" s="293">
        <v>0</v>
      </c>
      <c r="U101" s="293">
        <v>0</v>
      </c>
      <c r="V101" s="293">
        <v>0</v>
      </c>
      <c r="W101" s="293">
        <v>0</v>
      </c>
      <c r="X101" s="293">
        <v>0</v>
      </c>
      <c r="Y101" s="293">
        <v>0</v>
      </c>
      <c r="Z101" s="293">
        <v>0</v>
      </c>
      <c r="AA101" s="293">
        <v>0</v>
      </c>
      <c r="AB101" s="293">
        <v>0</v>
      </c>
      <c r="AC101" s="293">
        <v>0</v>
      </c>
      <c r="AD101" s="293">
        <v>0</v>
      </c>
      <c r="AE101" s="293">
        <v>0</v>
      </c>
      <c r="AF101" s="293">
        <v>0</v>
      </c>
      <c r="AG101" s="293">
        <v>0</v>
      </c>
      <c r="AH101" s="293">
        <v>0</v>
      </c>
      <c r="AI101" s="293">
        <v>0</v>
      </c>
      <c r="AJ101" s="293">
        <v>0</v>
      </c>
      <c r="AK101" s="293">
        <v>0</v>
      </c>
      <c r="AL101" s="293">
        <v>0</v>
      </c>
      <c r="AM101" s="293">
        <v>0</v>
      </c>
      <c r="AN101" s="293">
        <v>0</v>
      </c>
      <c r="AO101" s="293">
        <v>0</v>
      </c>
      <c r="AP101" s="293">
        <v>0</v>
      </c>
      <c r="AQ101" s="293">
        <v>0</v>
      </c>
      <c r="AR101" s="293">
        <v>0</v>
      </c>
      <c r="AS101" s="293">
        <v>0</v>
      </c>
      <c r="AT101" s="293">
        <v>0</v>
      </c>
      <c r="AU101" s="293">
        <v>0</v>
      </c>
      <c r="AV101" s="293">
        <v>0</v>
      </c>
      <c r="AW101" s="293">
        <v>0</v>
      </c>
      <c r="AX101" s="293">
        <v>0</v>
      </c>
      <c r="AY101" s="293">
        <v>0</v>
      </c>
      <c r="AZ101" s="293">
        <v>0</v>
      </c>
      <c r="BA101" s="293">
        <v>0</v>
      </c>
      <c r="BB101" s="293">
        <v>0</v>
      </c>
      <c r="BC101" s="293">
        <v>0</v>
      </c>
      <c r="BD101" s="293">
        <v>0</v>
      </c>
      <c r="BE101" s="293">
        <v>0</v>
      </c>
      <c r="BF101" s="293">
        <v>0</v>
      </c>
      <c r="BG101" s="293">
        <v>0</v>
      </c>
      <c r="BH101" s="293">
        <v>0</v>
      </c>
      <c r="BI101" s="293">
        <v>0</v>
      </c>
      <c r="BJ101" s="293">
        <v>0</v>
      </c>
      <c r="BK101" s="293">
        <v>0</v>
      </c>
      <c r="BL101" s="293">
        <v>0</v>
      </c>
      <c r="BM101" s="293">
        <v>0</v>
      </c>
      <c r="BN101" s="293">
        <v>0</v>
      </c>
      <c r="BO101" s="293">
        <v>0</v>
      </c>
      <c r="BP101" s="293">
        <v>0</v>
      </c>
      <c r="BQ101" s="293">
        <v>0</v>
      </c>
      <c r="BR101" s="293">
        <v>0</v>
      </c>
      <c r="BS101" s="293">
        <v>0</v>
      </c>
      <c r="BT101" s="293">
        <v>0</v>
      </c>
      <c r="BU101" s="293">
        <v>0</v>
      </c>
      <c r="BV101" s="293">
        <v>0</v>
      </c>
      <c r="BW101" s="293">
        <v>0</v>
      </c>
      <c r="BX101" s="293">
        <f t="shared" si="76"/>
        <v>0</v>
      </c>
      <c r="BY101" s="293">
        <f t="shared" si="77"/>
        <v>0</v>
      </c>
      <c r="BZ101" s="293">
        <f t="shared" si="78"/>
        <v>0</v>
      </c>
      <c r="CA101" s="293">
        <f t="shared" si="79"/>
        <v>0</v>
      </c>
      <c r="CB101" s="293">
        <f t="shared" si="80"/>
        <v>0</v>
      </c>
      <c r="CC101" s="293">
        <f t="shared" si="81"/>
        <v>0</v>
      </c>
      <c r="CD101" s="293">
        <f t="shared" si="82"/>
        <v>0</v>
      </c>
      <c r="CE101" s="293">
        <f t="shared" si="83"/>
        <v>0</v>
      </c>
      <c r="CF101" s="293">
        <f t="shared" si="84"/>
        <v>0</v>
      </c>
      <c r="CG101" s="293">
        <f t="shared" si="85"/>
        <v>0</v>
      </c>
      <c r="CH101" s="293">
        <f t="shared" si="86"/>
        <v>0</v>
      </c>
      <c r="CI101" s="293">
        <f t="shared" si="87"/>
        <v>0</v>
      </c>
      <c r="CJ101" s="293">
        <f t="shared" si="88"/>
        <v>0</v>
      </c>
      <c r="CK101" s="293">
        <f t="shared" si="89"/>
        <v>0</v>
      </c>
      <c r="CL101" s="293"/>
    </row>
    <row r="102" spans="1:90" s="279" customFormat="1" ht="47.25">
      <c r="A102" s="296" t="s">
        <v>561</v>
      </c>
      <c r="B102" s="269" t="s">
        <v>1055</v>
      </c>
      <c r="C102" s="276" t="s">
        <v>1087</v>
      </c>
      <c r="D102" s="293">
        <v>3</v>
      </c>
      <c r="E102" s="293">
        <v>3</v>
      </c>
      <c r="F102" s="293">
        <v>0</v>
      </c>
      <c r="G102" s="293">
        <v>0</v>
      </c>
      <c r="H102" s="293">
        <v>0</v>
      </c>
      <c r="I102" s="293">
        <v>0</v>
      </c>
      <c r="J102" s="293">
        <v>0</v>
      </c>
      <c r="K102" s="293">
        <v>0</v>
      </c>
      <c r="L102" s="293">
        <v>0</v>
      </c>
      <c r="M102" s="293">
        <v>0</v>
      </c>
      <c r="N102" s="276">
        <v>0</v>
      </c>
      <c r="O102" s="293">
        <v>0</v>
      </c>
      <c r="P102" s="293">
        <v>0</v>
      </c>
      <c r="Q102" s="293">
        <v>0</v>
      </c>
      <c r="R102" s="293">
        <v>0</v>
      </c>
      <c r="S102" s="296">
        <v>0</v>
      </c>
      <c r="T102" s="293">
        <v>0</v>
      </c>
      <c r="U102" s="293">
        <v>0</v>
      </c>
      <c r="V102" s="293">
        <v>0</v>
      </c>
      <c r="W102" s="293">
        <v>0</v>
      </c>
      <c r="X102" s="293">
        <v>0</v>
      </c>
      <c r="Y102" s="293">
        <v>0</v>
      </c>
      <c r="Z102" s="293">
        <v>0</v>
      </c>
      <c r="AA102" s="293">
        <v>0</v>
      </c>
      <c r="AB102" s="293">
        <v>0</v>
      </c>
      <c r="AC102" s="293">
        <v>0</v>
      </c>
      <c r="AD102" s="293">
        <v>0</v>
      </c>
      <c r="AE102" s="293">
        <v>0</v>
      </c>
      <c r="AF102" s="293">
        <v>0</v>
      </c>
      <c r="AG102" s="293">
        <v>0</v>
      </c>
      <c r="AH102" s="293">
        <v>0</v>
      </c>
      <c r="AI102" s="293">
        <v>0</v>
      </c>
      <c r="AJ102" s="293">
        <v>0</v>
      </c>
      <c r="AK102" s="293">
        <v>0</v>
      </c>
      <c r="AL102" s="293">
        <v>0</v>
      </c>
      <c r="AM102" s="293">
        <v>0</v>
      </c>
      <c r="AN102" s="293">
        <v>0</v>
      </c>
      <c r="AO102" s="293">
        <v>0</v>
      </c>
      <c r="AP102" s="293">
        <v>0</v>
      </c>
      <c r="AQ102" s="293">
        <v>0</v>
      </c>
      <c r="AR102" s="293">
        <v>0</v>
      </c>
      <c r="AS102" s="293">
        <v>0</v>
      </c>
      <c r="AT102" s="293">
        <v>0</v>
      </c>
      <c r="AU102" s="293">
        <v>0</v>
      </c>
      <c r="AV102" s="293">
        <v>0</v>
      </c>
      <c r="AW102" s="293">
        <v>0</v>
      </c>
      <c r="AX102" s="293">
        <v>0</v>
      </c>
      <c r="AY102" s="293">
        <v>0</v>
      </c>
      <c r="AZ102" s="293">
        <v>0</v>
      </c>
      <c r="BA102" s="293">
        <v>0</v>
      </c>
      <c r="BB102" s="293">
        <v>0</v>
      </c>
      <c r="BC102" s="293">
        <v>0</v>
      </c>
      <c r="BD102" s="293">
        <v>0</v>
      </c>
      <c r="BE102" s="293">
        <v>0</v>
      </c>
      <c r="BF102" s="293">
        <v>0</v>
      </c>
      <c r="BG102" s="293">
        <v>0</v>
      </c>
      <c r="BH102" s="293">
        <v>0</v>
      </c>
      <c r="BI102" s="293">
        <v>0</v>
      </c>
      <c r="BJ102" s="293">
        <v>0</v>
      </c>
      <c r="BK102" s="293">
        <v>0</v>
      </c>
      <c r="BL102" s="293">
        <v>0</v>
      </c>
      <c r="BM102" s="293">
        <v>0</v>
      </c>
      <c r="BN102" s="293">
        <v>0</v>
      </c>
      <c r="BO102" s="293">
        <v>0</v>
      </c>
      <c r="BP102" s="293">
        <v>0</v>
      </c>
      <c r="BQ102" s="293">
        <v>0</v>
      </c>
      <c r="BR102" s="293">
        <v>0</v>
      </c>
      <c r="BS102" s="293">
        <v>0</v>
      </c>
      <c r="BT102" s="293">
        <v>0</v>
      </c>
      <c r="BU102" s="293">
        <v>0</v>
      </c>
      <c r="BV102" s="293">
        <v>0</v>
      </c>
      <c r="BW102" s="293">
        <v>0</v>
      </c>
      <c r="BX102" s="293">
        <f t="shared" si="76"/>
        <v>0</v>
      </c>
      <c r="BY102" s="293">
        <f t="shared" si="77"/>
        <v>0</v>
      </c>
      <c r="BZ102" s="293">
        <f t="shared" si="78"/>
        <v>0</v>
      </c>
      <c r="CA102" s="293">
        <f t="shared" si="79"/>
        <v>0</v>
      </c>
      <c r="CB102" s="293">
        <f t="shared" si="80"/>
        <v>0</v>
      </c>
      <c r="CC102" s="293">
        <f t="shared" si="81"/>
        <v>0</v>
      </c>
      <c r="CD102" s="293">
        <f t="shared" si="82"/>
        <v>0</v>
      </c>
      <c r="CE102" s="293">
        <f t="shared" si="83"/>
        <v>0</v>
      </c>
      <c r="CF102" s="293">
        <f t="shared" si="84"/>
        <v>0</v>
      </c>
      <c r="CG102" s="293">
        <f t="shared" si="85"/>
        <v>0</v>
      </c>
      <c r="CH102" s="293">
        <f t="shared" si="86"/>
        <v>0</v>
      </c>
      <c r="CI102" s="293">
        <f t="shared" si="87"/>
        <v>0</v>
      </c>
      <c r="CJ102" s="293">
        <f t="shared" si="88"/>
        <v>0</v>
      </c>
      <c r="CK102" s="293">
        <f t="shared" si="89"/>
        <v>0</v>
      </c>
      <c r="CL102" s="293"/>
    </row>
    <row r="103" spans="1:90" s="279" customFormat="1" ht="31.5">
      <c r="A103" s="296" t="s">
        <v>561</v>
      </c>
      <c r="B103" s="269" t="s">
        <v>1056</v>
      </c>
      <c r="C103" s="276" t="s">
        <v>1088</v>
      </c>
      <c r="D103" s="293">
        <v>3</v>
      </c>
      <c r="E103" s="293">
        <v>3</v>
      </c>
      <c r="F103" s="293">
        <v>0</v>
      </c>
      <c r="G103" s="293">
        <v>0</v>
      </c>
      <c r="H103" s="293">
        <v>0</v>
      </c>
      <c r="I103" s="293">
        <v>0</v>
      </c>
      <c r="J103" s="293">
        <v>0</v>
      </c>
      <c r="K103" s="293">
        <v>0</v>
      </c>
      <c r="L103" s="293">
        <v>0</v>
      </c>
      <c r="M103" s="293">
        <v>0</v>
      </c>
      <c r="N103" s="276">
        <v>0</v>
      </c>
      <c r="O103" s="293">
        <v>0</v>
      </c>
      <c r="P103" s="293">
        <v>0</v>
      </c>
      <c r="Q103" s="293">
        <v>0</v>
      </c>
      <c r="R103" s="293">
        <v>0</v>
      </c>
      <c r="S103" s="296">
        <v>0</v>
      </c>
      <c r="T103" s="293">
        <v>0</v>
      </c>
      <c r="U103" s="293">
        <v>0</v>
      </c>
      <c r="V103" s="293">
        <v>0</v>
      </c>
      <c r="W103" s="293">
        <v>0</v>
      </c>
      <c r="X103" s="293">
        <v>0</v>
      </c>
      <c r="Y103" s="293">
        <v>0</v>
      </c>
      <c r="Z103" s="293">
        <v>0</v>
      </c>
      <c r="AA103" s="293">
        <v>0</v>
      </c>
      <c r="AB103" s="293">
        <v>0</v>
      </c>
      <c r="AC103" s="293">
        <v>0</v>
      </c>
      <c r="AD103" s="293">
        <v>0</v>
      </c>
      <c r="AE103" s="293">
        <v>0</v>
      </c>
      <c r="AF103" s="293">
        <v>0</v>
      </c>
      <c r="AG103" s="293">
        <v>0</v>
      </c>
      <c r="AH103" s="293">
        <v>0</v>
      </c>
      <c r="AI103" s="293">
        <v>0</v>
      </c>
      <c r="AJ103" s="293">
        <v>0</v>
      </c>
      <c r="AK103" s="293">
        <v>0</v>
      </c>
      <c r="AL103" s="293">
        <v>0</v>
      </c>
      <c r="AM103" s="293">
        <v>0</v>
      </c>
      <c r="AN103" s="293">
        <v>0</v>
      </c>
      <c r="AO103" s="293">
        <v>0</v>
      </c>
      <c r="AP103" s="293">
        <v>0</v>
      </c>
      <c r="AQ103" s="293">
        <v>0</v>
      </c>
      <c r="AR103" s="293">
        <v>0</v>
      </c>
      <c r="AS103" s="293">
        <v>0</v>
      </c>
      <c r="AT103" s="293">
        <v>0</v>
      </c>
      <c r="AU103" s="293">
        <v>0</v>
      </c>
      <c r="AV103" s="293">
        <v>0</v>
      </c>
      <c r="AW103" s="293">
        <v>0</v>
      </c>
      <c r="AX103" s="293">
        <v>0</v>
      </c>
      <c r="AY103" s="293">
        <v>0</v>
      </c>
      <c r="AZ103" s="293">
        <v>0</v>
      </c>
      <c r="BA103" s="293">
        <v>0</v>
      </c>
      <c r="BB103" s="293">
        <v>0</v>
      </c>
      <c r="BC103" s="293">
        <v>0</v>
      </c>
      <c r="BD103" s="293">
        <v>0</v>
      </c>
      <c r="BE103" s="293">
        <v>0</v>
      </c>
      <c r="BF103" s="293">
        <v>0</v>
      </c>
      <c r="BG103" s="293">
        <v>0</v>
      </c>
      <c r="BH103" s="293">
        <v>0</v>
      </c>
      <c r="BI103" s="293">
        <v>0</v>
      </c>
      <c r="BJ103" s="293">
        <v>0</v>
      </c>
      <c r="BK103" s="293">
        <v>0</v>
      </c>
      <c r="BL103" s="293">
        <v>0</v>
      </c>
      <c r="BM103" s="293">
        <v>0</v>
      </c>
      <c r="BN103" s="293">
        <v>0</v>
      </c>
      <c r="BO103" s="293">
        <v>0</v>
      </c>
      <c r="BP103" s="293">
        <v>0</v>
      </c>
      <c r="BQ103" s="293">
        <v>0</v>
      </c>
      <c r="BR103" s="293">
        <v>0</v>
      </c>
      <c r="BS103" s="293">
        <v>0</v>
      </c>
      <c r="BT103" s="293">
        <v>0</v>
      </c>
      <c r="BU103" s="293">
        <v>0</v>
      </c>
      <c r="BV103" s="293">
        <v>0</v>
      </c>
      <c r="BW103" s="293">
        <v>0</v>
      </c>
      <c r="BX103" s="293">
        <f t="shared" si="76"/>
        <v>0</v>
      </c>
      <c r="BY103" s="293">
        <f t="shared" si="77"/>
        <v>0</v>
      </c>
      <c r="BZ103" s="293">
        <f t="shared" si="78"/>
        <v>0</v>
      </c>
      <c r="CA103" s="293">
        <f t="shared" si="79"/>
        <v>0</v>
      </c>
      <c r="CB103" s="293">
        <f t="shared" si="80"/>
        <v>0</v>
      </c>
      <c r="CC103" s="293">
        <f t="shared" si="81"/>
        <v>0</v>
      </c>
      <c r="CD103" s="293">
        <f t="shared" si="82"/>
        <v>0</v>
      </c>
      <c r="CE103" s="293">
        <f t="shared" si="83"/>
        <v>0</v>
      </c>
      <c r="CF103" s="293">
        <f t="shared" si="84"/>
        <v>0</v>
      </c>
      <c r="CG103" s="293">
        <f t="shared" si="85"/>
        <v>0</v>
      </c>
      <c r="CH103" s="293">
        <f t="shared" si="86"/>
        <v>0</v>
      </c>
      <c r="CI103" s="293">
        <f t="shared" si="87"/>
        <v>0</v>
      </c>
      <c r="CJ103" s="293">
        <f t="shared" si="88"/>
        <v>0</v>
      </c>
      <c r="CK103" s="293">
        <f t="shared" si="89"/>
        <v>0</v>
      </c>
      <c r="CL103" s="293"/>
    </row>
    <row r="104" spans="1:90" s="279" customFormat="1" ht="47.25">
      <c r="A104" s="296" t="s">
        <v>561</v>
      </c>
      <c r="B104" s="269" t="s">
        <v>1057</v>
      </c>
      <c r="C104" s="276" t="s">
        <v>1089</v>
      </c>
      <c r="D104" s="293">
        <v>2.5</v>
      </c>
      <c r="E104" s="293">
        <v>2.5</v>
      </c>
      <c r="F104" s="293">
        <v>0</v>
      </c>
      <c r="G104" s="293">
        <v>0</v>
      </c>
      <c r="H104" s="293">
        <v>0</v>
      </c>
      <c r="I104" s="293">
        <v>0</v>
      </c>
      <c r="J104" s="293">
        <v>0</v>
      </c>
      <c r="K104" s="293">
        <v>0</v>
      </c>
      <c r="L104" s="293">
        <v>0</v>
      </c>
      <c r="M104" s="293">
        <v>0</v>
      </c>
      <c r="N104" s="276">
        <v>0</v>
      </c>
      <c r="O104" s="293">
        <v>0</v>
      </c>
      <c r="P104" s="293">
        <v>0</v>
      </c>
      <c r="Q104" s="293">
        <v>0</v>
      </c>
      <c r="R104" s="293">
        <v>0</v>
      </c>
      <c r="S104" s="296">
        <v>0</v>
      </c>
      <c r="T104" s="293">
        <v>0</v>
      </c>
      <c r="U104" s="293">
        <v>0</v>
      </c>
      <c r="V104" s="293">
        <v>0</v>
      </c>
      <c r="W104" s="293">
        <v>0</v>
      </c>
      <c r="X104" s="293">
        <v>0</v>
      </c>
      <c r="Y104" s="293">
        <v>0</v>
      </c>
      <c r="Z104" s="293">
        <v>0</v>
      </c>
      <c r="AA104" s="293">
        <v>0</v>
      </c>
      <c r="AB104" s="293">
        <v>0</v>
      </c>
      <c r="AC104" s="293">
        <v>0</v>
      </c>
      <c r="AD104" s="293">
        <v>0</v>
      </c>
      <c r="AE104" s="293">
        <v>0</v>
      </c>
      <c r="AF104" s="293">
        <v>0</v>
      </c>
      <c r="AG104" s="293">
        <v>0</v>
      </c>
      <c r="AH104" s="293">
        <v>0</v>
      </c>
      <c r="AI104" s="293">
        <v>0</v>
      </c>
      <c r="AJ104" s="293">
        <v>0</v>
      </c>
      <c r="AK104" s="293">
        <v>0</v>
      </c>
      <c r="AL104" s="293">
        <v>0</v>
      </c>
      <c r="AM104" s="293">
        <v>0</v>
      </c>
      <c r="AN104" s="293">
        <v>0</v>
      </c>
      <c r="AO104" s="293">
        <v>0</v>
      </c>
      <c r="AP104" s="293">
        <v>0</v>
      </c>
      <c r="AQ104" s="293">
        <v>0</v>
      </c>
      <c r="AR104" s="293">
        <v>0</v>
      </c>
      <c r="AS104" s="293">
        <v>0</v>
      </c>
      <c r="AT104" s="293">
        <v>0</v>
      </c>
      <c r="AU104" s="293">
        <v>0</v>
      </c>
      <c r="AV104" s="293">
        <v>0</v>
      </c>
      <c r="AW104" s="293">
        <v>0</v>
      </c>
      <c r="AX104" s="293">
        <v>0</v>
      </c>
      <c r="AY104" s="293">
        <v>0</v>
      </c>
      <c r="AZ104" s="293">
        <v>0</v>
      </c>
      <c r="BA104" s="293">
        <v>0</v>
      </c>
      <c r="BB104" s="293">
        <v>0</v>
      </c>
      <c r="BC104" s="293">
        <v>0</v>
      </c>
      <c r="BD104" s="293">
        <v>0</v>
      </c>
      <c r="BE104" s="293">
        <v>0</v>
      </c>
      <c r="BF104" s="293">
        <v>0</v>
      </c>
      <c r="BG104" s="293">
        <v>0</v>
      </c>
      <c r="BH104" s="293">
        <v>0</v>
      </c>
      <c r="BI104" s="293">
        <v>0</v>
      </c>
      <c r="BJ104" s="293">
        <v>0</v>
      </c>
      <c r="BK104" s="293">
        <v>0</v>
      </c>
      <c r="BL104" s="293">
        <v>0</v>
      </c>
      <c r="BM104" s="293">
        <v>0</v>
      </c>
      <c r="BN104" s="293">
        <v>0</v>
      </c>
      <c r="BO104" s="293">
        <v>0</v>
      </c>
      <c r="BP104" s="293">
        <v>0</v>
      </c>
      <c r="BQ104" s="293">
        <v>0</v>
      </c>
      <c r="BR104" s="293">
        <v>0</v>
      </c>
      <c r="BS104" s="293">
        <v>0</v>
      </c>
      <c r="BT104" s="293">
        <v>0</v>
      </c>
      <c r="BU104" s="293">
        <v>0</v>
      </c>
      <c r="BV104" s="293">
        <v>0</v>
      </c>
      <c r="BW104" s="293">
        <v>0</v>
      </c>
      <c r="BX104" s="293">
        <f t="shared" si="76"/>
        <v>0</v>
      </c>
      <c r="BY104" s="293">
        <f t="shared" si="77"/>
        <v>0</v>
      </c>
      <c r="BZ104" s="293">
        <f t="shared" si="78"/>
        <v>0</v>
      </c>
      <c r="CA104" s="293">
        <f t="shared" si="79"/>
        <v>0</v>
      </c>
      <c r="CB104" s="293">
        <f t="shared" si="80"/>
        <v>0</v>
      </c>
      <c r="CC104" s="293">
        <f t="shared" si="81"/>
        <v>0</v>
      </c>
      <c r="CD104" s="293">
        <f t="shared" si="82"/>
        <v>0</v>
      </c>
      <c r="CE104" s="293">
        <f t="shared" si="83"/>
        <v>0</v>
      </c>
      <c r="CF104" s="293">
        <f t="shared" si="84"/>
        <v>0</v>
      </c>
      <c r="CG104" s="293">
        <f t="shared" si="85"/>
        <v>0</v>
      </c>
      <c r="CH104" s="293">
        <f t="shared" si="86"/>
        <v>0</v>
      </c>
      <c r="CI104" s="293">
        <f t="shared" si="87"/>
        <v>0</v>
      </c>
      <c r="CJ104" s="293">
        <f t="shared" si="88"/>
        <v>0</v>
      </c>
      <c r="CK104" s="293">
        <f t="shared" si="89"/>
        <v>0</v>
      </c>
      <c r="CL104" s="293"/>
    </row>
    <row r="105" spans="1:90" s="279" customFormat="1" ht="47.25">
      <c r="A105" s="296" t="s">
        <v>561</v>
      </c>
      <c r="B105" s="269" t="s">
        <v>1058</v>
      </c>
      <c r="C105" s="276" t="s">
        <v>1090</v>
      </c>
      <c r="D105" s="293">
        <v>5.5</v>
      </c>
      <c r="E105" s="293">
        <v>5.5</v>
      </c>
      <c r="F105" s="293">
        <v>0</v>
      </c>
      <c r="G105" s="293">
        <v>0</v>
      </c>
      <c r="H105" s="293">
        <v>0</v>
      </c>
      <c r="I105" s="293">
        <v>0</v>
      </c>
      <c r="J105" s="293">
        <v>0</v>
      </c>
      <c r="K105" s="293">
        <v>0</v>
      </c>
      <c r="L105" s="293">
        <v>0</v>
      </c>
      <c r="M105" s="293">
        <v>0</v>
      </c>
      <c r="N105" s="276">
        <v>0</v>
      </c>
      <c r="O105" s="293">
        <v>0</v>
      </c>
      <c r="P105" s="293">
        <v>0</v>
      </c>
      <c r="Q105" s="293">
        <v>0</v>
      </c>
      <c r="R105" s="293">
        <v>0</v>
      </c>
      <c r="S105" s="296">
        <v>0</v>
      </c>
      <c r="T105" s="293">
        <v>0</v>
      </c>
      <c r="U105" s="293">
        <v>0</v>
      </c>
      <c r="V105" s="293">
        <v>0</v>
      </c>
      <c r="W105" s="293">
        <v>0</v>
      </c>
      <c r="X105" s="293">
        <v>0</v>
      </c>
      <c r="Y105" s="293">
        <v>0</v>
      </c>
      <c r="Z105" s="293">
        <v>0</v>
      </c>
      <c r="AA105" s="293">
        <v>0</v>
      </c>
      <c r="AB105" s="293">
        <v>0</v>
      </c>
      <c r="AC105" s="293">
        <v>0</v>
      </c>
      <c r="AD105" s="293">
        <v>0</v>
      </c>
      <c r="AE105" s="293">
        <v>0</v>
      </c>
      <c r="AF105" s="293">
        <v>0</v>
      </c>
      <c r="AG105" s="293">
        <v>0</v>
      </c>
      <c r="AH105" s="293">
        <v>0</v>
      </c>
      <c r="AI105" s="293">
        <v>0</v>
      </c>
      <c r="AJ105" s="293">
        <v>0</v>
      </c>
      <c r="AK105" s="293">
        <v>0</v>
      </c>
      <c r="AL105" s="293">
        <v>0</v>
      </c>
      <c r="AM105" s="293">
        <v>0</v>
      </c>
      <c r="AN105" s="293">
        <v>0</v>
      </c>
      <c r="AO105" s="293">
        <v>0</v>
      </c>
      <c r="AP105" s="293">
        <v>0</v>
      </c>
      <c r="AQ105" s="293">
        <v>0</v>
      </c>
      <c r="AR105" s="293">
        <v>0</v>
      </c>
      <c r="AS105" s="293">
        <v>0</v>
      </c>
      <c r="AT105" s="293">
        <v>0</v>
      </c>
      <c r="AU105" s="293">
        <v>0</v>
      </c>
      <c r="AV105" s="293">
        <v>0</v>
      </c>
      <c r="AW105" s="293">
        <v>0</v>
      </c>
      <c r="AX105" s="293">
        <v>0</v>
      </c>
      <c r="AY105" s="293">
        <v>0</v>
      </c>
      <c r="AZ105" s="293">
        <v>0</v>
      </c>
      <c r="BA105" s="293">
        <v>0</v>
      </c>
      <c r="BB105" s="293">
        <v>0</v>
      </c>
      <c r="BC105" s="293">
        <v>0</v>
      </c>
      <c r="BD105" s="293">
        <v>0</v>
      </c>
      <c r="BE105" s="293">
        <v>0</v>
      </c>
      <c r="BF105" s="293">
        <v>0</v>
      </c>
      <c r="BG105" s="293">
        <v>0</v>
      </c>
      <c r="BH105" s="293">
        <v>0</v>
      </c>
      <c r="BI105" s="293">
        <v>0</v>
      </c>
      <c r="BJ105" s="293">
        <v>0</v>
      </c>
      <c r="BK105" s="293">
        <v>0</v>
      </c>
      <c r="BL105" s="293">
        <v>0</v>
      </c>
      <c r="BM105" s="293">
        <v>0</v>
      </c>
      <c r="BN105" s="293">
        <v>0</v>
      </c>
      <c r="BO105" s="293">
        <v>0</v>
      </c>
      <c r="BP105" s="293">
        <v>0</v>
      </c>
      <c r="BQ105" s="293">
        <v>0</v>
      </c>
      <c r="BR105" s="293">
        <v>0</v>
      </c>
      <c r="BS105" s="293">
        <v>0</v>
      </c>
      <c r="BT105" s="293">
        <v>0</v>
      </c>
      <c r="BU105" s="293">
        <v>0</v>
      </c>
      <c r="BV105" s="293">
        <v>0</v>
      </c>
      <c r="BW105" s="293">
        <v>0</v>
      </c>
      <c r="BX105" s="293">
        <f t="shared" si="76"/>
        <v>0</v>
      </c>
      <c r="BY105" s="293">
        <f t="shared" si="77"/>
        <v>0</v>
      </c>
      <c r="BZ105" s="293">
        <f t="shared" si="78"/>
        <v>0</v>
      </c>
      <c r="CA105" s="293">
        <f t="shared" si="79"/>
        <v>0</v>
      </c>
      <c r="CB105" s="293">
        <f t="shared" si="80"/>
        <v>0</v>
      </c>
      <c r="CC105" s="293">
        <f t="shared" si="81"/>
        <v>0</v>
      </c>
      <c r="CD105" s="293">
        <f t="shared" si="82"/>
        <v>0</v>
      </c>
      <c r="CE105" s="293">
        <f t="shared" si="83"/>
        <v>0</v>
      </c>
      <c r="CF105" s="293">
        <f t="shared" si="84"/>
        <v>0</v>
      </c>
      <c r="CG105" s="293">
        <f t="shared" si="85"/>
        <v>0</v>
      </c>
      <c r="CH105" s="293">
        <f t="shared" si="86"/>
        <v>0</v>
      </c>
      <c r="CI105" s="293">
        <f t="shared" si="87"/>
        <v>0</v>
      </c>
      <c r="CJ105" s="293">
        <f t="shared" si="88"/>
        <v>0</v>
      </c>
      <c r="CK105" s="293">
        <f t="shared" si="89"/>
        <v>0</v>
      </c>
      <c r="CL105" s="293"/>
    </row>
    <row r="106" spans="1:90" s="279" customFormat="1" ht="47.25">
      <c r="A106" s="296" t="s">
        <v>561</v>
      </c>
      <c r="B106" s="269" t="s">
        <v>1059</v>
      </c>
      <c r="C106" s="276" t="s">
        <v>1091</v>
      </c>
      <c r="D106" s="293">
        <v>1.5</v>
      </c>
      <c r="E106" s="293">
        <v>1.5</v>
      </c>
      <c r="F106" s="293">
        <v>0</v>
      </c>
      <c r="G106" s="293">
        <v>0</v>
      </c>
      <c r="H106" s="293">
        <v>0</v>
      </c>
      <c r="I106" s="293">
        <v>0</v>
      </c>
      <c r="J106" s="293">
        <v>0</v>
      </c>
      <c r="K106" s="293">
        <v>0</v>
      </c>
      <c r="L106" s="293">
        <v>0</v>
      </c>
      <c r="M106" s="293">
        <v>0</v>
      </c>
      <c r="N106" s="276">
        <v>0</v>
      </c>
      <c r="O106" s="293">
        <v>0</v>
      </c>
      <c r="P106" s="293">
        <v>0</v>
      </c>
      <c r="Q106" s="293">
        <v>0</v>
      </c>
      <c r="R106" s="293">
        <v>0</v>
      </c>
      <c r="S106" s="296">
        <v>0</v>
      </c>
      <c r="T106" s="293">
        <v>0</v>
      </c>
      <c r="U106" s="293">
        <v>0</v>
      </c>
      <c r="V106" s="293">
        <v>0</v>
      </c>
      <c r="W106" s="293">
        <v>0</v>
      </c>
      <c r="X106" s="293">
        <v>0</v>
      </c>
      <c r="Y106" s="293">
        <v>0</v>
      </c>
      <c r="Z106" s="293">
        <v>0</v>
      </c>
      <c r="AA106" s="293">
        <v>0</v>
      </c>
      <c r="AB106" s="293">
        <v>0</v>
      </c>
      <c r="AC106" s="293">
        <v>0</v>
      </c>
      <c r="AD106" s="293">
        <v>0</v>
      </c>
      <c r="AE106" s="293">
        <v>0</v>
      </c>
      <c r="AF106" s="293">
        <v>0</v>
      </c>
      <c r="AG106" s="293">
        <v>0</v>
      </c>
      <c r="AH106" s="293">
        <v>0</v>
      </c>
      <c r="AI106" s="293">
        <v>0</v>
      </c>
      <c r="AJ106" s="293">
        <v>0</v>
      </c>
      <c r="AK106" s="293">
        <v>0</v>
      </c>
      <c r="AL106" s="293">
        <v>0</v>
      </c>
      <c r="AM106" s="293">
        <v>0</v>
      </c>
      <c r="AN106" s="293">
        <v>0</v>
      </c>
      <c r="AO106" s="293">
        <v>0</v>
      </c>
      <c r="AP106" s="293">
        <v>0</v>
      </c>
      <c r="AQ106" s="293">
        <v>0</v>
      </c>
      <c r="AR106" s="293">
        <v>0</v>
      </c>
      <c r="AS106" s="293">
        <v>0</v>
      </c>
      <c r="AT106" s="293">
        <v>0</v>
      </c>
      <c r="AU106" s="293">
        <v>0</v>
      </c>
      <c r="AV106" s="293">
        <v>0</v>
      </c>
      <c r="AW106" s="293">
        <v>0</v>
      </c>
      <c r="AX106" s="293">
        <v>0</v>
      </c>
      <c r="AY106" s="293">
        <v>0</v>
      </c>
      <c r="AZ106" s="293">
        <v>0</v>
      </c>
      <c r="BA106" s="293">
        <v>0</v>
      </c>
      <c r="BB106" s="293">
        <v>0</v>
      </c>
      <c r="BC106" s="293">
        <v>0</v>
      </c>
      <c r="BD106" s="293">
        <v>0</v>
      </c>
      <c r="BE106" s="293">
        <v>0</v>
      </c>
      <c r="BF106" s="293">
        <v>0</v>
      </c>
      <c r="BG106" s="293">
        <v>0</v>
      </c>
      <c r="BH106" s="293">
        <v>0</v>
      </c>
      <c r="BI106" s="293">
        <v>0</v>
      </c>
      <c r="BJ106" s="293">
        <v>0</v>
      </c>
      <c r="BK106" s="293">
        <v>0</v>
      </c>
      <c r="BL106" s="293">
        <v>0</v>
      </c>
      <c r="BM106" s="293">
        <v>0</v>
      </c>
      <c r="BN106" s="293">
        <v>0</v>
      </c>
      <c r="BO106" s="293">
        <v>0</v>
      </c>
      <c r="BP106" s="293">
        <v>0</v>
      </c>
      <c r="BQ106" s="293">
        <v>0</v>
      </c>
      <c r="BR106" s="293">
        <v>0</v>
      </c>
      <c r="BS106" s="293">
        <v>0</v>
      </c>
      <c r="BT106" s="293">
        <v>0</v>
      </c>
      <c r="BU106" s="293">
        <v>0</v>
      </c>
      <c r="BV106" s="293">
        <v>0</v>
      </c>
      <c r="BW106" s="293">
        <v>0</v>
      </c>
      <c r="BX106" s="293">
        <f t="shared" si="76"/>
        <v>0</v>
      </c>
      <c r="BY106" s="293">
        <f t="shared" si="77"/>
        <v>0</v>
      </c>
      <c r="BZ106" s="293">
        <f t="shared" si="78"/>
        <v>0</v>
      </c>
      <c r="CA106" s="293">
        <f t="shared" si="79"/>
        <v>0</v>
      </c>
      <c r="CB106" s="293">
        <f t="shared" si="80"/>
        <v>0</v>
      </c>
      <c r="CC106" s="293">
        <f t="shared" si="81"/>
        <v>0</v>
      </c>
      <c r="CD106" s="293">
        <f t="shared" si="82"/>
        <v>0</v>
      </c>
      <c r="CE106" s="293">
        <f t="shared" si="83"/>
        <v>0</v>
      </c>
      <c r="CF106" s="293">
        <f t="shared" si="84"/>
        <v>0</v>
      </c>
      <c r="CG106" s="293">
        <f t="shared" si="85"/>
        <v>0</v>
      </c>
      <c r="CH106" s="293">
        <f t="shared" si="86"/>
        <v>0</v>
      </c>
      <c r="CI106" s="293">
        <f t="shared" si="87"/>
        <v>0</v>
      </c>
      <c r="CJ106" s="293">
        <f t="shared" si="88"/>
        <v>0</v>
      </c>
      <c r="CK106" s="293">
        <f t="shared" si="89"/>
        <v>0</v>
      </c>
      <c r="CL106" s="293"/>
    </row>
    <row r="107" spans="1:90" s="279" customFormat="1" ht="31.5">
      <c r="A107" s="296" t="s">
        <v>561</v>
      </c>
      <c r="B107" s="269" t="s">
        <v>1060</v>
      </c>
      <c r="C107" s="276" t="s">
        <v>1092</v>
      </c>
      <c r="D107" s="293">
        <v>3.5</v>
      </c>
      <c r="E107" s="293">
        <v>3.5</v>
      </c>
      <c r="F107" s="293">
        <v>0</v>
      </c>
      <c r="G107" s="293">
        <v>0</v>
      </c>
      <c r="H107" s="293">
        <v>0</v>
      </c>
      <c r="I107" s="293">
        <v>0</v>
      </c>
      <c r="J107" s="293">
        <v>0</v>
      </c>
      <c r="K107" s="293">
        <v>0</v>
      </c>
      <c r="L107" s="293">
        <v>0</v>
      </c>
      <c r="M107" s="293">
        <v>0</v>
      </c>
      <c r="N107" s="276">
        <v>0</v>
      </c>
      <c r="O107" s="293">
        <v>0</v>
      </c>
      <c r="P107" s="293">
        <v>0</v>
      </c>
      <c r="Q107" s="293">
        <v>0</v>
      </c>
      <c r="R107" s="293">
        <v>0</v>
      </c>
      <c r="S107" s="296">
        <v>0</v>
      </c>
      <c r="T107" s="293">
        <v>0</v>
      </c>
      <c r="U107" s="293">
        <v>0</v>
      </c>
      <c r="V107" s="293">
        <v>0</v>
      </c>
      <c r="W107" s="293">
        <v>0</v>
      </c>
      <c r="X107" s="293">
        <v>0</v>
      </c>
      <c r="Y107" s="293">
        <v>0</v>
      </c>
      <c r="Z107" s="293">
        <v>0</v>
      </c>
      <c r="AA107" s="293">
        <v>0</v>
      </c>
      <c r="AB107" s="293">
        <v>0</v>
      </c>
      <c r="AC107" s="293">
        <v>0</v>
      </c>
      <c r="AD107" s="293">
        <v>0</v>
      </c>
      <c r="AE107" s="293">
        <v>0</v>
      </c>
      <c r="AF107" s="293">
        <v>0</v>
      </c>
      <c r="AG107" s="293">
        <v>0</v>
      </c>
      <c r="AH107" s="293">
        <v>0</v>
      </c>
      <c r="AI107" s="293">
        <v>0</v>
      </c>
      <c r="AJ107" s="293">
        <v>0</v>
      </c>
      <c r="AK107" s="293">
        <v>0</v>
      </c>
      <c r="AL107" s="293">
        <v>0</v>
      </c>
      <c r="AM107" s="293">
        <v>0</v>
      </c>
      <c r="AN107" s="293">
        <v>0</v>
      </c>
      <c r="AO107" s="293">
        <v>0</v>
      </c>
      <c r="AP107" s="293">
        <v>0</v>
      </c>
      <c r="AQ107" s="293">
        <v>0</v>
      </c>
      <c r="AR107" s="293">
        <v>0</v>
      </c>
      <c r="AS107" s="293">
        <v>0</v>
      </c>
      <c r="AT107" s="293">
        <v>0</v>
      </c>
      <c r="AU107" s="293">
        <v>0</v>
      </c>
      <c r="AV107" s="293">
        <v>0</v>
      </c>
      <c r="AW107" s="293">
        <v>0</v>
      </c>
      <c r="AX107" s="293">
        <v>0</v>
      </c>
      <c r="AY107" s="293">
        <v>0</v>
      </c>
      <c r="AZ107" s="293">
        <v>0</v>
      </c>
      <c r="BA107" s="293">
        <v>0</v>
      </c>
      <c r="BB107" s="293">
        <v>0</v>
      </c>
      <c r="BC107" s="293">
        <v>0</v>
      </c>
      <c r="BD107" s="293">
        <v>0</v>
      </c>
      <c r="BE107" s="293">
        <v>0</v>
      </c>
      <c r="BF107" s="293">
        <v>0</v>
      </c>
      <c r="BG107" s="293">
        <v>0</v>
      </c>
      <c r="BH107" s="293">
        <v>0</v>
      </c>
      <c r="BI107" s="293">
        <v>0</v>
      </c>
      <c r="BJ107" s="293">
        <v>0</v>
      </c>
      <c r="BK107" s="293">
        <v>0</v>
      </c>
      <c r="BL107" s="293">
        <v>0</v>
      </c>
      <c r="BM107" s="293">
        <v>0</v>
      </c>
      <c r="BN107" s="293">
        <v>0</v>
      </c>
      <c r="BO107" s="293">
        <v>0</v>
      </c>
      <c r="BP107" s="293">
        <v>0</v>
      </c>
      <c r="BQ107" s="293">
        <v>0</v>
      </c>
      <c r="BR107" s="293">
        <v>0</v>
      </c>
      <c r="BS107" s="293">
        <v>0</v>
      </c>
      <c r="BT107" s="293">
        <v>0</v>
      </c>
      <c r="BU107" s="293">
        <v>0</v>
      </c>
      <c r="BV107" s="293">
        <v>0</v>
      </c>
      <c r="BW107" s="293">
        <v>0</v>
      </c>
      <c r="BX107" s="293">
        <f t="shared" si="76"/>
        <v>0</v>
      </c>
      <c r="BY107" s="293">
        <f t="shared" si="77"/>
        <v>0</v>
      </c>
      <c r="BZ107" s="293">
        <f t="shared" si="78"/>
        <v>0</v>
      </c>
      <c r="CA107" s="293">
        <f t="shared" si="79"/>
        <v>0</v>
      </c>
      <c r="CB107" s="293">
        <f t="shared" si="80"/>
        <v>0</v>
      </c>
      <c r="CC107" s="293">
        <f t="shared" si="81"/>
        <v>0</v>
      </c>
      <c r="CD107" s="293">
        <f t="shared" si="82"/>
        <v>0</v>
      </c>
      <c r="CE107" s="293">
        <f t="shared" si="83"/>
        <v>0</v>
      </c>
      <c r="CF107" s="293">
        <f t="shared" si="84"/>
        <v>0</v>
      </c>
      <c r="CG107" s="293">
        <f t="shared" si="85"/>
        <v>0</v>
      </c>
      <c r="CH107" s="293">
        <f t="shared" si="86"/>
        <v>0</v>
      </c>
      <c r="CI107" s="293">
        <f t="shared" si="87"/>
        <v>0</v>
      </c>
      <c r="CJ107" s="293">
        <f t="shared" si="88"/>
        <v>0</v>
      </c>
      <c r="CK107" s="293">
        <f t="shared" si="89"/>
        <v>0</v>
      </c>
      <c r="CL107" s="293"/>
    </row>
    <row r="108" spans="1:90" s="279" customFormat="1" ht="47.25">
      <c r="A108" s="296" t="s">
        <v>561</v>
      </c>
      <c r="B108" s="269" t="s">
        <v>1061</v>
      </c>
      <c r="C108" s="276" t="s">
        <v>1093</v>
      </c>
      <c r="D108" s="293">
        <v>8.5</v>
      </c>
      <c r="E108" s="293">
        <v>8.5</v>
      </c>
      <c r="F108" s="293">
        <v>0</v>
      </c>
      <c r="G108" s="293">
        <v>0</v>
      </c>
      <c r="H108" s="293">
        <v>0</v>
      </c>
      <c r="I108" s="293">
        <v>0</v>
      </c>
      <c r="J108" s="293">
        <v>0</v>
      </c>
      <c r="K108" s="293">
        <v>0</v>
      </c>
      <c r="L108" s="293">
        <v>0</v>
      </c>
      <c r="M108" s="293">
        <v>0</v>
      </c>
      <c r="N108" s="276">
        <v>0</v>
      </c>
      <c r="O108" s="293">
        <v>0</v>
      </c>
      <c r="P108" s="293">
        <v>0</v>
      </c>
      <c r="Q108" s="293">
        <v>0</v>
      </c>
      <c r="R108" s="293">
        <v>0</v>
      </c>
      <c r="S108" s="296">
        <v>0</v>
      </c>
      <c r="T108" s="293">
        <v>0</v>
      </c>
      <c r="U108" s="293">
        <v>0</v>
      </c>
      <c r="V108" s="293">
        <v>0</v>
      </c>
      <c r="W108" s="293">
        <v>0</v>
      </c>
      <c r="X108" s="293">
        <v>0</v>
      </c>
      <c r="Y108" s="293">
        <v>0</v>
      </c>
      <c r="Z108" s="293">
        <v>0</v>
      </c>
      <c r="AA108" s="293">
        <v>0</v>
      </c>
      <c r="AB108" s="293">
        <v>0</v>
      </c>
      <c r="AC108" s="293">
        <v>0</v>
      </c>
      <c r="AD108" s="293">
        <v>0</v>
      </c>
      <c r="AE108" s="293">
        <v>0</v>
      </c>
      <c r="AF108" s="293">
        <v>0</v>
      </c>
      <c r="AG108" s="293">
        <v>0</v>
      </c>
      <c r="AH108" s="293">
        <v>0</v>
      </c>
      <c r="AI108" s="293">
        <v>0</v>
      </c>
      <c r="AJ108" s="293">
        <v>0</v>
      </c>
      <c r="AK108" s="293">
        <v>0</v>
      </c>
      <c r="AL108" s="293">
        <v>0</v>
      </c>
      <c r="AM108" s="293">
        <v>0</v>
      </c>
      <c r="AN108" s="293">
        <v>0</v>
      </c>
      <c r="AO108" s="293">
        <v>0</v>
      </c>
      <c r="AP108" s="293">
        <v>0</v>
      </c>
      <c r="AQ108" s="293">
        <v>0</v>
      </c>
      <c r="AR108" s="293">
        <v>0</v>
      </c>
      <c r="AS108" s="293">
        <v>0</v>
      </c>
      <c r="AT108" s="293">
        <v>0</v>
      </c>
      <c r="AU108" s="293">
        <v>0</v>
      </c>
      <c r="AV108" s="293">
        <v>0</v>
      </c>
      <c r="AW108" s="293">
        <v>0</v>
      </c>
      <c r="AX108" s="293">
        <v>0</v>
      </c>
      <c r="AY108" s="293">
        <v>0</v>
      </c>
      <c r="AZ108" s="293">
        <v>0</v>
      </c>
      <c r="BA108" s="293">
        <v>0</v>
      </c>
      <c r="BB108" s="293">
        <v>0</v>
      </c>
      <c r="BC108" s="293">
        <v>0</v>
      </c>
      <c r="BD108" s="293">
        <v>0</v>
      </c>
      <c r="BE108" s="293">
        <v>0</v>
      </c>
      <c r="BF108" s="293">
        <v>0</v>
      </c>
      <c r="BG108" s="293">
        <v>0</v>
      </c>
      <c r="BH108" s="293">
        <v>0</v>
      </c>
      <c r="BI108" s="293">
        <v>0</v>
      </c>
      <c r="BJ108" s="293">
        <v>0</v>
      </c>
      <c r="BK108" s="293">
        <v>0</v>
      </c>
      <c r="BL108" s="293">
        <v>0</v>
      </c>
      <c r="BM108" s="293">
        <v>0</v>
      </c>
      <c r="BN108" s="293">
        <v>0</v>
      </c>
      <c r="BO108" s="293">
        <v>0</v>
      </c>
      <c r="BP108" s="293">
        <v>0</v>
      </c>
      <c r="BQ108" s="293">
        <v>0</v>
      </c>
      <c r="BR108" s="293">
        <v>0</v>
      </c>
      <c r="BS108" s="293">
        <v>0</v>
      </c>
      <c r="BT108" s="293">
        <v>0</v>
      </c>
      <c r="BU108" s="293">
        <v>0</v>
      </c>
      <c r="BV108" s="293">
        <v>0</v>
      </c>
      <c r="BW108" s="293">
        <v>0</v>
      </c>
      <c r="BX108" s="293">
        <f t="shared" si="76"/>
        <v>0</v>
      </c>
      <c r="BY108" s="293">
        <f t="shared" si="77"/>
        <v>0</v>
      </c>
      <c r="BZ108" s="293">
        <f t="shared" si="78"/>
        <v>0</v>
      </c>
      <c r="CA108" s="293">
        <f t="shared" si="79"/>
        <v>0</v>
      </c>
      <c r="CB108" s="293">
        <f t="shared" si="80"/>
        <v>0</v>
      </c>
      <c r="CC108" s="293">
        <f t="shared" si="81"/>
        <v>0</v>
      </c>
      <c r="CD108" s="293">
        <f t="shared" si="82"/>
        <v>0</v>
      </c>
      <c r="CE108" s="293">
        <f t="shared" si="83"/>
        <v>0</v>
      </c>
      <c r="CF108" s="293">
        <f t="shared" si="84"/>
        <v>0</v>
      </c>
      <c r="CG108" s="293">
        <f t="shared" si="85"/>
        <v>0</v>
      </c>
      <c r="CH108" s="293">
        <f t="shared" si="86"/>
        <v>0</v>
      </c>
      <c r="CI108" s="293">
        <f t="shared" si="87"/>
        <v>0</v>
      </c>
      <c r="CJ108" s="293">
        <f t="shared" si="88"/>
        <v>0</v>
      </c>
      <c r="CK108" s="293">
        <f t="shared" si="89"/>
        <v>0</v>
      </c>
      <c r="CL108" s="293"/>
    </row>
    <row r="109" spans="1:90" s="279" customFormat="1" ht="47.25">
      <c r="A109" s="296" t="s">
        <v>561</v>
      </c>
      <c r="B109" s="269" t="s">
        <v>1062</v>
      </c>
      <c r="C109" s="276" t="s">
        <v>1094</v>
      </c>
      <c r="D109" s="293">
        <v>4</v>
      </c>
      <c r="E109" s="293">
        <v>4</v>
      </c>
      <c r="F109" s="293">
        <v>0</v>
      </c>
      <c r="G109" s="293">
        <v>0</v>
      </c>
      <c r="H109" s="293">
        <v>0</v>
      </c>
      <c r="I109" s="293">
        <v>0</v>
      </c>
      <c r="J109" s="293">
        <v>0</v>
      </c>
      <c r="K109" s="293">
        <v>0</v>
      </c>
      <c r="L109" s="293">
        <v>0</v>
      </c>
      <c r="M109" s="293">
        <v>0</v>
      </c>
      <c r="N109" s="276">
        <v>0</v>
      </c>
      <c r="O109" s="293">
        <v>0</v>
      </c>
      <c r="P109" s="293">
        <v>0</v>
      </c>
      <c r="Q109" s="293">
        <v>0</v>
      </c>
      <c r="R109" s="293">
        <v>0</v>
      </c>
      <c r="S109" s="296">
        <v>0</v>
      </c>
      <c r="T109" s="293">
        <v>0</v>
      </c>
      <c r="U109" s="293">
        <v>0</v>
      </c>
      <c r="V109" s="293">
        <v>0</v>
      </c>
      <c r="W109" s="293">
        <v>0</v>
      </c>
      <c r="X109" s="293">
        <v>0</v>
      </c>
      <c r="Y109" s="293">
        <v>0</v>
      </c>
      <c r="Z109" s="293">
        <v>0</v>
      </c>
      <c r="AA109" s="293">
        <v>0</v>
      </c>
      <c r="AB109" s="293">
        <v>0</v>
      </c>
      <c r="AC109" s="293">
        <v>0</v>
      </c>
      <c r="AD109" s="293">
        <v>0</v>
      </c>
      <c r="AE109" s="293">
        <v>0</v>
      </c>
      <c r="AF109" s="293">
        <v>0</v>
      </c>
      <c r="AG109" s="293">
        <v>0</v>
      </c>
      <c r="AH109" s="293">
        <v>0</v>
      </c>
      <c r="AI109" s="293">
        <v>0</v>
      </c>
      <c r="AJ109" s="293">
        <v>0</v>
      </c>
      <c r="AK109" s="293">
        <v>0</v>
      </c>
      <c r="AL109" s="293">
        <v>0</v>
      </c>
      <c r="AM109" s="293">
        <v>0</v>
      </c>
      <c r="AN109" s="293">
        <v>0</v>
      </c>
      <c r="AO109" s="293">
        <v>0</v>
      </c>
      <c r="AP109" s="293">
        <v>0</v>
      </c>
      <c r="AQ109" s="293">
        <v>0</v>
      </c>
      <c r="AR109" s="293">
        <v>0</v>
      </c>
      <c r="AS109" s="293">
        <v>0</v>
      </c>
      <c r="AT109" s="293">
        <v>0</v>
      </c>
      <c r="AU109" s="293">
        <v>0</v>
      </c>
      <c r="AV109" s="293">
        <v>0</v>
      </c>
      <c r="AW109" s="293">
        <v>0</v>
      </c>
      <c r="AX109" s="293">
        <v>0</v>
      </c>
      <c r="AY109" s="293">
        <v>0</v>
      </c>
      <c r="AZ109" s="293">
        <v>0</v>
      </c>
      <c r="BA109" s="293">
        <v>0</v>
      </c>
      <c r="BB109" s="293">
        <v>0</v>
      </c>
      <c r="BC109" s="293">
        <v>0</v>
      </c>
      <c r="BD109" s="293">
        <v>0</v>
      </c>
      <c r="BE109" s="293">
        <v>0</v>
      </c>
      <c r="BF109" s="293">
        <v>0</v>
      </c>
      <c r="BG109" s="293">
        <v>0</v>
      </c>
      <c r="BH109" s="293">
        <v>0</v>
      </c>
      <c r="BI109" s="293">
        <v>0</v>
      </c>
      <c r="BJ109" s="293">
        <v>0</v>
      </c>
      <c r="BK109" s="293">
        <v>0</v>
      </c>
      <c r="BL109" s="293">
        <v>0</v>
      </c>
      <c r="BM109" s="293">
        <v>0</v>
      </c>
      <c r="BN109" s="293">
        <v>0</v>
      </c>
      <c r="BO109" s="293">
        <v>0</v>
      </c>
      <c r="BP109" s="293">
        <v>0</v>
      </c>
      <c r="BQ109" s="293">
        <v>0</v>
      </c>
      <c r="BR109" s="293">
        <v>0</v>
      </c>
      <c r="BS109" s="293">
        <v>0</v>
      </c>
      <c r="BT109" s="293">
        <v>0</v>
      </c>
      <c r="BU109" s="293">
        <v>0</v>
      </c>
      <c r="BV109" s="293">
        <v>0</v>
      </c>
      <c r="BW109" s="293">
        <v>0</v>
      </c>
      <c r="BX109" s="293">
        <f t="shared" si="76"/>
        <v>0</v>
      </c>
      <c r="BY109" s="293">
        <f t="shared" si="77"/>
        <v>0</v>
      </c>
      <c r="BZ109" s="293">
        <f t="shared" si="78"/>
        <v>0</v>
      </c>
      <c r="CA109" s="293">
        <f t="shared" si="79"/>
        <v>0</v>
      </c>
      <c r="CB109" s="293">
        <f t="shared" si="80"/>
        <v>0</v>
      </c>
      <c r="CC109" s="293">
        <f t="shared" si="81"/>
        <v>0</v>
      </c>
      <c r="CD109" s="293">
        <f t="shared" si="82"/>
        <v>0</v>
      </c>
      <c r="CE109" s="293">
        <f t="shared" si="83"/>
        <v>0</v>
      </c>
      <c r="CF109" s="293">
        <f t="shared" si="84"/>
        <v>0</v>
      </c>
      <c r="CG109" s="293">
        <f t="shared" si="85"/>
        <v>0</v>
      </c>
      <c r="CH109" s="293">
        <f t="shared" si="86"/>
        <v>0</v>
      </c>
      <c r="CI109" s="293">
        <f t="shared" si="87"/>
        <v>0</v>
      </c>
      <c r="CJ109" s="293">
        <f t="shared" si="88"/>
        <v>0</v>
      </c>
      <c r="CK109" s="293">
        <f t="shared" si="89"/>
        <v>0</v>
      </c>
      <c r="CL109" s="293"/>
    </row>
    <row r="110" spans="1:90" s="279" customFormat="1" ht="47.25">
      <c r="A110" s="296" t="s">
        <v>561</v>
      </c>
      <c r="B110" s="269" t="s">
        <v>1063</v>
      </c>
      <c r="C110" s="276" t="s">
        <v>1095</v>
      </c>
      <c r="D110" s="293">
        <v>5.5</v>
      </c>
      <c r="E110" s="293">
        <v>5.5</v>
      </c>
      <c r="F110" s="293">
        <v>0</v>
      </c>
      <c r="G110" s="293">
        <v>0</v>
      </c>
      <c r="H110" s="293">
        <v>0</v>
      </c>
      <c r="I110" s="293">
        <v>0</v>
      </c>
      <c r="J110" s="293">
        <v>0</v>
      </c>
      <c r="K110" s="293">
        <v>0</v>
      </c>
      <c r="L110" s="293">
        <v>0</v>
      </c>
      <c r="M110" s="293">
        <v>0</v>
      </c>
      <c r="N110" s="276">
        <v>0</v>
      </c>
      <c r="O110" s="293">
        <v>0</v>
      </c>
      <c r="P110" s="293">
        <v>0</v>
      </c>
      <c r="Q110" s="293">
        <v>0</v>
      </c>
      <c r="R110" s="293">
        <v>0</v>
      </c>
      <c r="S110" s="296">
        <v>0</v>
      </c>
      <c r="T110" s="293">
        <v>0</v>
      </c>
      <c r="U110" s="293">
        <v>0</v>
      </c>
      <c r="V110" s="293">
        <v>0</v>
      </c>
      <c r="W110" s="293">
        <v>0</v>
      </c>
      <c r="X110" s="293">
        <v>0</v>
      </c>
      <c r="Y110" s="293">
        <v>0</v>
      </c>
      <c r="Z110" s="293">
        <v>0</v>
      </c>
      <c r="AA110" s="293">
        <v>0</v>
      </c>
      <c r="AB110" s="293">
        <v>0</v>
      </c>
      <c r="AC110" s="293">
        <v>0</v>
      </c>
      <c r="AD110" s="293">
        <v>0</v>
      </c>
      <c r="AE110" s="293">
        <v>0</v>
      </c>
      <c r="AF110" s="293">
        <v>0</v>
      </c>
      <c r="AG110" s="293">
        <v>0</v>
      </c>
      <c r="AH110" s="293">
        <v>0</v>
      </c>
      <c r="AI110" s="293">
        <v>0</v>
      </c>
      <c r="AJ110" s="293">
        <v>0</v>
      </c>
      <c r="AK110" s="293">
        <v>0</v>
      </c>
      <c r="AL110" s="293">
        <v>0</v>
      </c>
      <c r="AM110" s="293">
        <v>0</v>
      </c>
      <c r="AN110" s="293">
        <v>0</v>
      </c>
      <c r="AO110" s="293">
        <v>0</v>
      </c>
      <c r="AP110" s="293">
        <v>0</v>
      </c>
      <c r="AQ110" s="293">
        <v>0</v>
      </c>
      <c r="AR110" s="293">
        <v>0</v>
      </c>
      <c r="AS110" s="293">
        <v>0</v>
      </c>
      <c r="AT110" s="293">
        <v>0</v>
      </c>
      <c r="AU110" s="293">
        <v>0</v>
      </c>
      <c r="AV110" s="293">
        <v>0</v>
      </c>
      <c r="AW110" s="293">
        <v>0</v>
      </c>
      <c r="AX110" s="293">
        <v>0</v>
      </c>
      <c r="AY110" s="293">
        <v>0</v>
      </c>
      <c r="AZ110" s="293">
        <v>0</v>
      </c>
      <c r="BA110" s="293">
        <v>0</v>
      </c>
      <c r="BB110" s="293">
        <v>0</v>
      </c>
      <c r="BC110" s="293">
        <v>0</v>
      </c>
      <c r="BD110" s="293">
        <v>0</v>
      </c>
      <c r="BE110" s="293">
        <v>0</v>
      </c>
      <c r="BF110" s="293">
        <v>0</v>
      </c>
      <c r="BG110" s="293">
        <v>0</v>
      </c>
      <c r="BH110" s="293">
        <v>0</v>
      </c>
      <c r="BI110" s="293">
        <v>0</v>
      </c>
      <c r="BJ110" s="293">
        <v>0</v>
      </c>
      <c r="BK110" s="293">
        <v>0</v>
      </c>
      <c r="BL110" s="293">
        <v>0</v>
      </c>
      <c r="BM110" s="293">
        <v>0</v>
      </c>
      <c r="BN110" s="293">
        <v>0</v>
      </c>
      <c r="BO110" s="293">
        <v>0</v>
      </c>
      <c r="BP110" s="293">
        <v>0</v>
      </c>
      <c r="BQ110" s="293">
        <v>0</v>
      </c>
      <c r="BR110" s="293">
        <v>0</v>
      </c>
      <c r="BS110" s="293">
        <v>0</v>
      </c>
      <c r="BT110" s="293">
        <v>0</v>
      </c>
      <c r="BU110" s="293">
        <v>0</v>
      </c>
      <c r="BV110" s="293">
        <v>0</v>
      </c>
      <c r="BW110" s="293">
        <v>0</v>
      </c>
      <c r="BX110" s="293">
        <f t="shared" si="76"/>
        <v>0</v>
      </c>
      <c r="BY110" s="293">
        <f t="shared" si="77"/>
        <v>0</v>
      </c>
      <c r="BZ110" s="293">
        <f t="shared" si="78"/>
        <v>0</v>
      </c>
      <c r="CA110" s="293">
        <f t="shared" si="79"/>
        <v>0</v>
      </c>
      <c r="CB110" s="293">
        <f t="shared" si="80"/>
        <v>0</v>
      </c>
      <c r="CC110" s="293">
        <f t="shared" si="81"/>
        <v>0</v>
      </c>
      <c r="CD110" s="293">
        <f t="shared" si="82"/>
        <v>0</v>
      </c>
      <c r="CE110" s="293">
        <f t="shared" si="83"/>
        <v>0</v>
      </c>
      <c r="CF110" s="293">
        <f t="shared" si="84"/>
        <v>0</v>
      </c>
      <c r="CG110" s="293">
        <f t="shared" si="85"/>
        <v>0</v>
      </c>
      <c r="CH110" s="293">
        <f t="shared" si="86"/>
        <v>0</v>
      </c>
      <c r="CI110" s="293">
        <f t="shared" si="87"/>
        <v>0</v>
      </c>
      <c r="CJ110" s="293">
        <f t="shared" si="88"/>
        <v>0</v>
      </c>
      <c r="CK110" s="293">
        <f t="shared" si="89"/>
        <v>0</v>
      </c>
      <c r="CL110" s="293"/>
    </row>
    <row r="111" spans="1:90" s="279" customFormat="1" ht="47.25">
      <c r="A111" s="296" t="s">
        <v>561</v>
      </c>
      <c r="B111" s="269" t="s">
        <v>1064</v>
      </c>
      <c r="C111" s="276" t="s">
        <v>1096</v>
      </c>
      <c r="D111" s="293">
        <v>4.5</v>
      </c>
      <c r="E111" s="293">
        <v>4.5</v>
      </c>
      <c r="F111" s="293">
        <v>0</v>
      </c>
      <c r="G111" s="293">
        <v>0</v>
      </c>
      <c r="H111" s="293">
        <v>0</v>
      </c>
      <c r="I111" s="293">
        <v>0</v>
      </c>
      <c r="J111" s="293">
        <v>0</v>
      </c>
      <c r="K111" s="293">
        <v>0</v>
      </c>
      <c r="L111" s="293">
        <v>0</v>
      </c>
      <c r="M111" s="293">
        <v>0</v>
      </c>
      <c r="N111" s="276">
        <v>0</v>
      </c>
      <c r="O111" s="293">
        <v>0</v>
      </c>
      <c r="P111" s="293">
        <v>0</v>
      </c>
      <c r="Q111" s="293">
        <v>0</v>
      </c>
      <c r="R111" s="293">
        <v>0</v>
      </c>
      <c r="S111" s="296">
        <v>0</v>
      </c>
      <c r="T111" s="293">
        <v>0</v>
      </c>
      <c r="U111" s="293">
        <v>0</v>
      </c>
      <c r="V111" s="293">
        <v>0</v>
      </c>
      <c r="W111" s="293">
        <v>0</v>
      </c>
      <c r="X111" s="293">
        <v>0</v>
      </c>
      <c r="Y111" s="293">
        <v>0</v>
      </c>
      <c r="Z111" s="293">
        <v>0</v>
      </c>
      <c r="AA111" s="293">
        <v>0</v>
      </c>
      <c r="AB111" s="293">
        <v>0</v>
      </c>
      <c r="AC111" s="293">
        <v>0</v>
      </c>
      <c r="AD111" s="293">
        <v>0</v>
      </c>
      <c r="AE111" s="293">
        <v>0</v>
      </c>
      <c r="AF111" s="293">
        <v>0</v>
      </c>
      <c r="AG111" s="293">
        <v>0</v>
      </c>
      <c r="AH111" s="293">
        <v>0</v>
      </c>
      <c r="AI111" s="293">
        <v>0</v>
      </c>
      <c r="AJ111" s="293">
        <v>0</v>
      </c>
      <c r="AK111" s="293">
        <v>0</v>
      </c>
      <c r="AL111" s="293">
        <v>0</v>
      </c>
      <c r="AM111" s="293">
        <v>0</v>
      </c>
      <c r="AN111" s="293">
        <v>0</v>
      </c>
      <c r="AO111" s="293">
        <v>0</v>
      </c>
      <c r="AP111" s="293">
        <v>0</v>
      </c>
      <c r="AQ111" s="293">
        <v>0</v>
      </c>
      <c r="AR111" s="293">
        <v>0</v>
      </c>
      <c r="AS111" s="293">
        <v>0</v>
      </c>
      <c r="AT111" s="293">
        <v>0</v>
      </c>
      <c r="AU111" s="293">
        <v>0</v>
      </c>
      <c r="AV111" s="293">
        <v>0</v>
      </c>
      <c r="AW111" s="293">
        <v>0</v>
      </c>
      <c r="AX111" s="293">
        <v>0</v>
      </c>
      <c r="AY111" s="293">
        <v>0</v>
      </c>
      <c r="AZ111" s="293">
        <v>0</v>
      </c>
      <c r="BA111" s="293">
        <v>0</v>
      </c>
      <c r="BB111" s="293">
        <v>0</v>
      </c>
      <c r="BC111" s="293">
        <v>0</v>
      </c>
      <c r="BD111" s="293">
        <v>0</v>
      </c>
      <c r="BE111" s="293">
        <v>0</v>
      </c>
      <c r="BF111" s="293">
        <v>0</v>
      </c>
      <c r="BG111" s="293">
        <v>0</v>
      </c>
      <c r="BH111" s="293">
        <v>0</v>
      </c>
      <c r="BI111" s="293">
        <v>0</v>
      </c>
      <c r="BJ111" s="293">
        <v>0</v>
      </c>
      <c r="BK111" s="293">
        <v>0</v>
      </c>
      <c r="BL111" s="293">
        <v>0</v>
      </c>
      <c r="BM111" s="293">
        <v>0</v>
      </c>
      <c r="BN111" s="293">
        <v>0</v>
      </c>
      <c r="BO111" s="293">
        <v>0</v>
      </c>
      <c r="BP111" s="293">
        <v>0</v>
      </c>
      <c r="BQ111" s="293">
        <v>0</v>
      </c>
      <c r="BR111" s="293">
        <v>0</v>
      </c>
      <c r="BS111" s="293">
        <v>0</v>
      </c>
      <c r="BT111" s="293">
        <v>0</v>
      </c>
      <c r="BU111" s="293">
        <v>0</v>
      </c>
      <c r="BV111" s="293">
        <v>0</v>
      </c>
      <c r="BW111" s="293">
        <v>0</v>
      </c>
      <c r="BX111" s="293">
        <f t="shared" si="76"/>
        <v>0</v>
      </c>
      <c r="BY111" s="293">
        <f t="shared" si="77"/>
        <v>0</v>
      </c>
      <c r="BZ111" s="293">
        <f t="shared" si="78"/>
        <v>0</v>
      </c>
      <c r="CA111" s="293">
        <f t="shared" si="79"/>
        <v>0</v>
      </c>
      <c r="CB111" s="293">
        <f t="shared" si="80"/>
        <v>0</v>
      </c>
      <c r="CC111" s="293">
        <f t="shared" si="81"/>
        <v>0</v>
      </c>
      <c r="CD111" s="293">
        <f t="shared" si="82"/>
        <v>0</v>
      </c>
      <c r="CE111" s="293">
        <f t="shared" si="83"/>
        <v>0</v>
      </c>
      <c r="CF111" s="293">
        <f t="shared" si="84"/>
        <v>0</v>
      </c>
      <c r="CG111" s="293">
        <f t="shared" si="85"/>
        <v>0</v>
      </c>
      <c r="CH111" s="293">
        <f t="shared" si="86"/>
        <v>0</v>
      </c>
      <c r="CI111" s="293">
        <f t="shared" si="87"/>
        <v>0</v>
      </c>
      <c r="CJ111" s="293">
        <f t="shared" si="88"/>
        <v>0</v>
      </c>
      <c r="CK111" s="293">
        <f t="shared" si="89"/>
        <v>0</v>
      </c>
      <c r="CL111" s="293"/>
    </row>
    <row r="112" spans="1:90" s="279" customFormat="1" ht="31.5">
      <c r="A112" s="296" t="s">
        <v>561</v>
      </c>
      <c r="B112" s="269" t="s">
        <v>1065</v>
      </c>
      <c r="C112" s="276" t="s">
        <v>1097</v>
      </c>
      <c r="D112" s="293">
        <v>6</v>
      </c>
      <c r="E112" s="293">
        <v>6</v>
      </c>
      <c r="F112" s="293">
        <v>0</v>
      </c>
      <c r="G112" s="293">
        <v>0</v>
      </c>
      <c r="H112" s="293">
        <v>0</v>
      </c>
      <c r="I112" s="293">
        <v>0</v>
      </c>
      <c r="J112" s="293">
        <v>0</v>
      </c>
      <c r="K112" s="293">
        <v>0</v>
      </c>
      <c r="L112" s="293">
        <v>0</v>
      </c>
      <c r="M112" s="293">
        <v>0</v>
      </c>
      <c r="N112" s="276">
        <v>0</v>
      </c>
      <c r="O112" s="293">
        <v>0</v>
      </c>
      <c r="P112" s="293">
        <v>0</v>
      </c>
      <c r="Q112" s="293">
        <v>0</v>
      </c>
      <c r="R112" s="293">
        <v>0</v>
      </c>
      <c r="S112" s="296">
        <v>0</v>
      </c>
      <c r="T112" s="293">
        <v>0</v>
      </c>
      <c r="U112" s="293">
        <v>0</v>
      </c>
      <c r="V112" s="293">
        <v>0</v>
      </c>
      <c r="W112" s="293">
        <v>0</v>
      </c>
      <c r="X112" s="293">
        <v>0</v>
      </c>
      <c r="Y112" s="293">
        <v>0</v>
      </c>
      <c r="Z112" s="293">
        <v>0</v>
      </c>
      <c r="AA112" s="293">
        <v>0</v>
      </c>
      <c r="AB112" s="293">
        <v>0</v>
      </c>
      <c r="AC112" s="293">
        <v>0</v>
      </c>
      <c r="AD112" s="293">
        <v>0</v>
      </c>
      <c r="AE112" s="293">
        <v>0</v>
      </c>
      <c r="AF112" s="293">
        <v>0</v>
      </c>
      <c r="AG112" s="293">
        <v>0</v>
      </c>
      <c r="AH112" s="293">
        <v>0</v>
      </c>
      <c r="AI112" s="293">
        <v>0</v>
      </c>
      <c r="AJ112" s="293">
        <v>0</v>
      </c>
      <c r="AK112" s="293">
        <v>0</v>
      </c>
      <c r="AL112" s="293">
        <v>0</v>
      </c>
      <c r="AM112" s="293">
        <v>0</v>
      </c>
      <c r="AN112" s="293">
        <v>0</v>
      </c>
      <c r="AO112" s="293">
        <v>0</v>
      </c>
      <c r="AP112" s="293">
        <v>0</v>
      </c>
      <c r="AQ112" s="293">
        <v>0</v>
      </c>
      <c r="AR112" s="293">
        <v>0</v>
      </c>
      <c r="AS112" s="293">
        <v>0</v>
      </c>
      <c r="AT112" s="293">
        <v>0</v>
      </c>
      <c r="AU112" s="293">
        <v>0</v>
      </c>
      <c r="AV112" s="293">
        <v>0</v>
      </c>
      <c r="AW112" s="293">
        <v>0</v>
      </c>
      <c r="AX112" s="293">
        <v>0</v>
      </c>
      <c r="AY112" s="293">
        <v>0</v>
      </c>
      <c r="AZ112" s="293">
        <v>0</v>
      </c>
      <c r="BA112" s="293">
        <v>0</v>
      </c>
      <c r="BB112" s="293">
        <v>0</v>
      </c>
      <c r="BC112" s="293">
        <v>0</v>
      </c>
      <c r="BD112" s="293">
        <v>0</v>
      </c>
      <c r="BE112" s="293">
        <v>0</v>
      </c>
      <c r="BF112" s="293">
        <v>0</v>
      </c>
      <c r="BG112" s="293">
        <v>0</v>
      </c>
      <c r="BH112" s="293">
        <v>0</v>
      </c>
      <c r="BI112" s="293">
        <v>0</v>
      </c>
      <c r="BJ112" s="293">
        <v>0</v>
      </c>
      <c r="BK112" s="293">
        <v>0</v>
      </c>
      <c r="BL112" s="293">
        <v>0</v>
      </c>
      <c r="BM112" s="293">
        <v>0</v>
      </c>
      <c r="BN112" s="293">
        <v>0</v>
      </c>
      <c r="BO112" s="293">
        <v>0</v>
      </c>
      <c r="BP112" s="293">
        <v>0</v>
      </c>
      <c r="BQ112" s="293">
        <v>0</v>
      </c>
      <c r="BR112" s="293">
        <v>0</v>
      </c>
      <c r="BS112" s="293">
        <v>0</v>
      </c>
      <c r="BT112" s="293">
        <v>0</v>
      </c>
      <c r="BU112" s="293">
        <v>0</v>
      </c>
      <c r="BV112" s="293">
        <v>0</v>
      </c>
      <c r="BW112" s="293">
        <v>0</v>
      </c>
      <c r="BX112" s="293">
        <f t="shared" si="76"/>
        <v>0</v>
      </c>
      <c r="BY112" s="293">
        <f t="shared" si="77"/>
        <v>0</v>
      </c>
      <c r="BZ112" s="293">
        <f t="shared" si="78"/>
        <v>0</v>
      </c>
      <c r="CA112" s="293">
        <f t="shared" si="79"/>
        <v>0</v>
      </c>
      <c r="CB112" s="293">
        <f t="shared" si="80"/>
        <v>0</v>
      </c>
      <c r="CC112" s="293">
        <f t="shared" si="81"/>
        <v>0</v>
      </c>
      <c r="CD112" s="293">
        <f t="shared" si="82"/>
        <v>0</v>
      </c>
      <c r="CE112" s="293">
        <f t="shared" si="83"/>
        <v>0</v>
      </c>
      <c r="CF112" s="293">
        <f t="shared" si="84"/>
        <v>0</v>
      </c>
      <c r="CG112" s="293">
        <f t="shared" si="85"/>
        <v>0</v>
      </c>
      <c r="CH112" s="293">
        <f t="shared" si="86"/>
        <v>0</v>
      </c>
      <c r="CI112" s="293">
        <f t="shared" si="87"/>
        <v>0</v>
      </c>
      <c r="CJ112" s="293">
        <f t="shared" si="88"/>
        <v>0</v>
      </c>
      <c r="CK112" s="293">
        <f t="shared" si="89"/>
        <v>0</v>
      </c>
      <c r="CL112" s="293"/>
    </row>
    <row r="113" spans="1:90" s="279" customFormat="1" ht="47.25">
      <c r="A113" s="296" t="s">
        <v>561</v>
      </c>
      <c r="B113" s="269" t="s">
        <v>1017</v>
      </c>
      <c r="C113" s="276" t="s">
        <v>1098</v>
      </c>
      <c r="D113" s="293">
        <v>7</v>
      </c>
      <c r="E113" s="293">
        <v>7</v>
      </c>
      <c r="F113" s="293">
        <v>0</v>
      </c>
      <c r="G113" s="293">
        <v>0</v>
      </c>
      <c r="H113" s="293">
        <v>0</v>
      </c>
      <c r="I113" s="293">
        <v>0</v>
      </c>
      <c r="J113" s="293">
        <v>0</v>
      </c>
      <c r="K113" s="293">
        <v>0</v>
      </c>
      <c r="L113" s="293">
        <v>0</v>
      </c>
      <c r="M113" s="293">
        <v>0</v>
      </c>
      <c r="N113" s="276">
        <v>0</v>
      </c>
      <c r="O113" s="293">
        <v>0</v>
      </c>
      <c r="P113" s="293">
        <v>0</v>
      </c>
      <c r="Q113" s="293">
        <v>0</v>
      </c>
      <c r="R113" s="293">
        <v>0</v>
      </c>
      <c r="S113" s="296">
        <v>0</v>
      </c>
      <c r="T113" s="293">
        <v>0</v>
      </c>
      <c r="U113" s="293">
        <v>0</v>
      </c>
      <c r="V113" s="293">
        <v>0</v>
      </c>
      <c r="W113" s="293">
        <v>0</v>
      </c>
      <c r="X113" s="293">
        <v>0</v>
      </c>
      <c r="Y113" s="293">
        <v>0</v>
      </c>
      <c r="Z113" s="293">
        <v>0</v>
      </c>
      <c r="AA113" s="293">
        <v>0</v>
      </c>
      <c r="AB113" s="293">
        <v>0</v>
      </c>
      <c r="AC113" s="293">
        <v>0</v>
      </c>
      <c r="AD113" s="293">
        <v>0</v>
      </c>
      <c r="AE113" s="293">
        <v>0</v>
      </c>
      <c r="AF113" s="293">
        <v>0</v>
      </c>
      <c r="AG113" s="293">
        <v>0</v>
      </c>
      <c r="AH113" s="293">
        <v>0</v>
      </c>
      <c r="AI113" s="293">
        <v>0</v>
      </c>
      <c r="AJ113" s="293">
        <v>0</v>
      </c>
      <c r="AK113" s="293">
        <v>0</v>
      </c>
      <c r="AL113" s="293">
        <v>0</v>
      </c>
      <c r="AM113" s="293">
        <v>0</v>
      </c>
      <c r="AN113" s="293">
        <v>0</v>
      </c>
      <c r="AO113" s="293">
        <v>0</v>
      </c>
      <c r="AP113" s="293">
        <v>0</v>
      </c>
      <c r="AQ113" s="293">
        <v>0</v>
      </c>
      <c r="AR113" s="293">
        <v>0</v>
      </c>
      <c r="AS113" s="293">
        <v>0</v>
      </c>
      <c r="AT113" s="293">
        <v>0</v>
      </c>
      <c r="AU113" s="293">
        <v>0</v>
      </c>
      <c r="AV113" s="293">
        <v>0</v>
      </c>
      <c r="AW113" s="293">
        <v>0</v>
      </c>
      <c r="AX113" s="293">
        <v>0</v>
      </c>
      <c r="AY113" s="293">
        <v>0</v>
      </c>
      <c r="AZ113" s="293">
        <v>0</v>
      </c>
      <c r="BA113" s="293">
        <v>0</v>
      </c>
      <c r="BB113" s="293">
        <v>0</v>
      </c>
      <c r="BC113" s="293">
        <v>0</v>
      </c>
      <c r="BD113" s="293">
        <v>0</v>
      </c>
      <c r="BE113" s="293">
        <v>0</v>
      </c>
      <c r="BF113" s="293">
        <v>0</v>
      </c>
      <c r="BG113" s="293">
        <v>0</v>
      </c>
      <c r="BH113" s="293">
        <v>0</v>
      </c>
      <c r="BI113" s="293">
        <v>0</v>
      </c>
      <c r="BJ113" s="293">
        <v>0</v>
      </c>
      <c r="BK113" s="293">
        <v>0</v>
      </c>
      <c r="BL113" s="293">
        <v>0</v>
      </c>
      <c r="BM113" s="293">
        <v>0</v>
      </c>
      <c r="BN113" s="293">
        <v>0</v>
      </c>
      <c r="BO113" s="293">
        <v>0</v>
      </c>
      <c r="BP113" s="293">
        <v>0</v>
      </c>
      <c r="BQ113" s="293">
        <v>0</v>
      </c>
      <c r="BR113" s="293">
        <v>0</v>
      </c>
      <c r="BS113" s="293">
        <v>0</v>
      </c>
      <c r="BT113" s="293">
        <v>0</v>
      </c>
      <c r="BU113" s="293">
        <v>0</v>
      </c>
      <c r="BV113" s="293">
        <v>0</v>
      </c>
      <c r="BW113" s="293">
        <v>0</v>
      </c>
      <c r="BX113" s="293">
        <f t="shared" si="76"/>
        <v>0</v>
      </c>
      <c r="BY113" s="293">
        <f t="shared" si="77"/>
        <v>0</v>
      </c>
      <c r="BZ113" s="293">
        <f t="shared" si="78"/>
        <v>0</v>
      </c>
      <c r="CA113" s="293">
        <f t="shared" si="79"/>
        <v>0</v>
      </c>
      <c r="CB113" s="293">
        <f t="shared" si="80"/>
        <v>0</v>
      </c>
      <c r="CC113" s="293">
        <f t="shared" si="81"/>
        <v>0</v>
      </c>
      <c r="CD113" s="293">
        <f t="shared" si="82"/>
        <v>0</v>
      </c>
      <c r="CE113" s="293">
        <f t="shared" si="83"/>
        <v>0</v>
      </c>
      <c r="CF113" s="293">
        <f t="shared" si="84"/>
        <v>0</v>
      </c>
      <c r="CG113" s="293">
        <f t="shared" si="85"/>
        <v>0</v>
      </c>
      <c r="CH113" s="293">
        <f t="shared" si="86"/>
        <v>0</v>
      </c>
      <c r="CI113" s="293">
        <f t="shared" si="87"/>
        <v>0</v>
      </c>
      <c r="CJ113" s="293">
        <f t="shared" si="88"/>
        <v>0</v>
      </c>
      <c r="CK113" s="293">
        <f t="shared" si="89"/>
        <v>0</v>
      </c>
      <c r="CL113" s="293"/>
    </row>
    <row r="114" spans="1:90" s="279" customFormat="1" ht="31.5">
      <c r="A114" s="296" t="s">
        <v>561</v>
      </c>
      <c r="B114" s="269" t="s">
        <v>1066</v>
      </c>
      <c r="C114" s="276" t="s">
        <v>1099</v>
      </c>
      <c r="D114" s="293">
        <v>5</v>
      </c>
      <c r="E114" s="293">
        <v>5</v>
      </c>
      <c r="F114" s="293">
        <v>0</v>
      </c>
      <c r="G114" s="293">
        <v>0</v>
      </c>
      <c r="H114" s="293">
        <v>0</v>
      </c>
      <c r="I114" s="293">
        <v>0</v>
      </c>
      <c r="J114" s="293">
        <v>0</v>
      </c>
      <c r="K114" s="293">
        <v>0</v>
      </c>
      <c r="L114" s="293">
        <v>0</v>
      </c>
      <c r="M114" s="293">
        <v>0</v>
      </c>
      <c r="N114" s="276">
        <v>0</v>
      </c>
      <c r="O114" s="293">
        <v>0</v>
      </c>
      <c r="P114" s="293">
        <v>0</v>
      </c>
      <c r="Q114" s="293">
        <v>0</v>
      </c>
      <c r="R114" s="293">
        <v>0</v>
      </c>
      <c r="S114" s="296">
        <v>0</v>
      </c>
      <c r="T114" s="293">
        <v>0</v>
      </c>
      <c r="U114" s="293">
        <v>0</v>
      </c>
      <c r="V114" s="293">
        <v>0</v>
      </c>
      <c r="W114" s="293">
        <v>0</v>
      </c>
      <c r="X114" s="293">
        <v>0</v>
      </c>
      <c r="Y114" s="293">
        <v>0</v>
      </c>
      <c r="Z114" s="293">
        <v>0</v>
      </c>
      <c r="AA114" s="293">
        <v>0</v>
      </c>
      <c r="AB114" s="293">
        <v>0</v>
      </c>
      <c r="AC114" s="293">
        <v>0</v>
      </c>
      <c r="AD114" s="293">
        <v>0</v>
      </c>
      <c r="AE114" s="293">
        <v>0</v>
      </c>
      <c r="AF114" s="293">
        <v>0</v>
      </c>
      <c r="AG114" s="293">
        <v>0</v>
      </c>
      <c r="AH114" s="293">
        <v>0</v>
      </c>
      <c r="AI114" s="293">
        <v>0</v>
      </c>
      <c r="AJ114" s="293">
        <v>0</v>
      </c>
      <c r="AK114" s="293">
        <v>0</v>
      </c>
      <c r="AL114" s="293">
        <v>0</v>
      </c>
      <c r="AM114" s="293">
        <v>0</v>
      </c>
      <c r="AN114" s="293">
        <v>0</v>
      </c>
      <c r="AO114" s="293">
        <v>0</v>
      </c>
      <c r="AP114" s="293">
        <v>0</v>
      </c>
      <c r="AQ114" s="293">
        <v>0</v>
      </c>
      <c r="AR114" s="293">
        <v>0</v>
      </c>
      <c r="AS114" s="293">
        <v>0</v>
      </c>
      <c r="AT114" s="293">
        <v>0</v>
      </c>
      <c r="AU114" s="293">
        <v>0</v>
      </c>
      <c r="AV114" s="293">
        <v>0</v>
      </c>
      <c r="AW114" s="293">
        <v>0</v>
      </c>
      <c r="AX114" s="293">
        <v>0</v>
      </c>
      <c r="AY114" s="293">
        <v>0</v>
      </c>
      <c r="AZ114" s="293">
        <v>0</v>
      </c>
      <c r="BA114" s="293">
        <v>0</v>
      </c>
      <c r="BB114" s="293">
        <v>0</v>
      </c>
      <c r="BC114" s="293">
        <v>0</v>
      </c>
      <c r="BD114" s="293">
        <v>0</v>
      </c>
      <c r="BE114" s="293">
        <v>0</v>
      </c>
      <c r="BF114" s="293">
        <v>0</v>
      </c>
      <c r="BG114" s="293">
        <v>0</v>
      </c>
      <c r="BH114" s="293">
        <v>0</v>
      </c>
      <c r="BI114" s="293">
        <v>0</v>
      </c>
      <c r="BJ114" s="293">
        <v>0</v>
      </c>
      <c r="BK114" s="293">
        <v>0</v>
      </c>
      <c r="BL114" s="293">
        <v>0</v>
      </c>
      <c r="BM114" s="293">
        <v>0</v>
      </c>
      <c r="BN114" s="293">
        <v>0</v>
      </c>
      <c r="BO114" s="293">
        <v>0</v>
      </c>
      <c r="BP114" s="293">
        <v>0</v>
      </c>
      <c r="BQ114" s="293">
        <v>0</v>
      </c>
      <c r="BR114" s="293">
        <v>0</v>
      </c>
      <c r="BS114" s="293">
        <v>0</v>
      </c>
      <c r="BT114" s="293">
        <v>0</v>
      </c>
      <c r="BU114" s="293">
        <v>0</v>
      </c>
      <c r="BV114" s="293">
        <v>0</v>
      </c>
      <c r="BW114" s="293">
        <v>0</v>
      </c>
      <c r="BX114" s="293">
        <f t="shared" si="76"/>
        <v>0</v>
      </c>
      <c r="BY114" s="293">
        <f t="shared" si="77"/>
        <v>0</v>
      </c>
      <c r="BZ114" s="293">
        <f t="shared" si="78"/>
        <v>0</v>
      </c>
      <c r="CA114" s="293">
        <f t="shared" si="79"/>
        <v>0</v>
      </c>
      <c r="CB114" s="293">
        <f t="shared" si="80"/>
        <v>0</v>
      </c>
      <c r="CC114" s="293">
        <f t="shared" si="81"/>
        <v>0</v>
      </c>
      <c r="CD114" s="293">
        <f t="shared" si="82"/>
        <v>0</v>
      </c>
      <c r="CE114" s="293">
        <f t="shared" si="83"/>
        <v>0</v>
      </c>
      <c r="CF114" s="293">
        <f t="shared" si="84"/>
        <v>0</v>
      </c>
      <c r="CG114" s="293">
        <f t="shared" si="85"/>
        <v>0</v>
      </c>
      <c r="CH114" s="293">
        <f t="shared" si="86"/>
        <v>0</v>
      </c>
      <c r="CI114" s="293">
        <f t="shared" si="87"/>
        <v>0</v>
      </c>
      <c r="CJ114" s="293">
        <f t="shared" si="88"/>
        <v>0</v>
      </c>
      <c r="CK114" s="293">
        <f t="shared" si="89"/>
        <v>0</v>
      </c>
      <c r="CL114" s="293"/>
    </row>
    <row r="115" spans="1:90" s="279" customFormat="1" ht="31.5">
      <c r="A115" s="296" t="s">
        <v>561</v>
      </c>
      <c r="B115" s="269" t="s">
        <v>956</v>
      </c>
      <c r="C115" s="276" t="s">
        <v>1100</v>
      </c>
      <c r="D115" s="293">
        <v>6</v>
      </c>
      <c r="E115" s="293">
        <v>6</v>
      </c>
      <c r="F115" s="293">
        <v>0</v>
      </c>
      <c r="G115" s="293">
        <v>0</v>
      </c>
      <c r="H115" s="293">
        <v>0</v>
      </c>
      <c r="I115" s="293">
        <v>0</v>
      </c>
      <c r="J115" s="293">
        <v>0</v>
      </c>
      <c r="K115" s="293">
        <v>0</v>
      </c>
      <c r="L115" s="293">
        <v>0</v>
      </c>
      <c r="M115" s="293">
        <v>0</v>
      </c>
      <c r="N115" s="276">
        <v>0</v>
      </c>
      <c r="O115" s="293">
        <v>0</v>
      </c>
      <c r="P115" s="293">
        <v>0</v>
      </c>
      <c r="Q115" s="293">
        <v>0</v>
      </c>
      <c r="R115" s="293">
        <v>0</v>
      </c>
      <c r="S115" s="296">
        <v>0</v>
      </c>
      <c r="T115" s="293">
        <v>0</v>
      </c>
      <c r="U115" s="293">
        <v>0</v>
      </c>
      <c r="V115" s="293">
        <v>0</v>
      </c>
      <c r="W115" s="293">
        <v>0</v>
      </c>
      <c r="X115" s="293">
        <v>0</v>
      </c>
      <c r="Y115" s="293">
        <v>0</v>
      </c>
      <c r="Z115" s="293">
        <v>0</v>
      </c>
      <c r="AA115" s="293">
        <v>0</v>
      </c>
      <c r="AB115" s="293">
        <v>0</v>
      </c>
      <c r="AC115" s="293">
        <v>0</v>
      </c>
      <c r="AD115" s="293">
        <v>0</v>
      </c>
      <c r="AE115" s="293">
        <v>0</v>
      </c>
      <c r="AF115" s="293">
        <v>0</v>
      </c>
      <c r="AG115" s="293">
        <v>0</v>
      </c>
      <c r="AH115" s="293">
        <v>0</v>
      </c>
      <c r="AI115" s="293">
        <v>0</v>
      </c>
      <c r="AJ115" s="293">
        <v>0</v>
      </c>
      <c r="AK115" s="293">
        <v>0</v>
      </c>
      <c r="AL115" s="293">
        <v>0</v>
      </c>
      <c r="AM115" s="293">
        <v>0</v>
      </c>
      <c r="AN115" s="293">
        <v>0</v>
      </c>
      <c r="AO115" s="293">
        <v>0</v>
      </c>
      <c r="AP115" s="293">
        <v>0</v>
      </c>
      <c r="AQ115" s="293">
        <v>0</v>
      </c>
      <c r="AR115" s="293">
        <v>0</v>
      </c>
      <c r="AS115" s="293">
        <v>0</v>
      </c>
      <c r="AT115" s="293">
        <v>0</v>
      </c>
      <c r="AU115" s="293">
        <v>0</v>
      </c>
      <c r="AV115" s="293">
        <v>0</v>
      </c>
      <c r="AW115" s="293">
        <v>0</v>
      </c>
      <c r="AX115" s="293">
        <v>0</v>
      </c>
      <c r="AY115" s="293">
        <v>0</v>
      </c>
      <c r="AZ115" s="293">
        <v>0</v>
      </c>
      <c r="BA115" s="293">
        <v>0</v>
      </c>
      <c r="BB115" s="293">
        <v>0</v>
      </c>
      <c r="BC115" s="293">
        <v>0</v>
      </c>
      <c r="BD115" s="293">
        <v>0</v>
      </c>
      <c r="BE115" s="293">
        <v>0</v>
      </c>
      <c r="BF115" s="293">
        <v>0</v>
      </c>
      <c r="BG115" s="293">
        <v>0</v>
      </c>
      <c r="BH115" s="293">
        <v>0</v>
      </c>
      <c r="BI115" s="293">
        <v>0</v>
      </c>
      <c r="BJ115" s="293">
        <v>0</v>
      </c>
      <c r="BK115" s="293">
        <v>0</v>
      </c>
      <c r="BL115" s="293">
        <v>0</v>
      </c>
      <c r="BM115" s="293">
        <v>0</v>
      </c>
      <c r="BN115" s="293">
        <v>0</v>
      </c>
      <c r="BO115" s="293">
        <v>0</v>
      </c>
      <c r="BP115" s="293">
        <v>0</v>
      </c>
      <c r="BQ115" s="293">
        <v>0</v>
      </c>
      <c r="BR115" s="293">
        <v>0</v>
      </c>
      <c r="BS115" s="293">
        <v>0</v>
      </c>
      <c r="BT115" s="293">
        <v>0</v>
      </c>
      <c r="BU115" s="293">
        <v>0</v>
      </c>
      <c r="BV115" s="293">
        <v>0</v>
      </c>
      <c r="BW115" s="293">
        <v>0</v>
      </c>
      <c r="BX115" s="293">
        <f t="shared" si="76"/>
        <v>0</v>
      </c>
      <c r="BY115" s="293">
        <f t="shared" si="77"/>
        <v>0</v>
      </c>
      <c r="BZ115" s="293">
        <f t="shared" si="78"/>
        <v>0</v>
      </c>
      <c r="CA115" s="293">
        <f t="shared" si="79"/>
        <v>0</v>
      </c>
      <c r="CB115" s="293">
        <f t="shared" si="80"/>
        <v>0</v>
      </c>
      <c r="CC115" s="293">
        <f t="shared" si="81"/>
        <v>0</v>
      </c>
      <c r="CD115" s="293">
        <f t="shared" si="82"/>
        <v>0</v>
      </c>
      <c r="CE115" s="293">
        <f t="shared" si="83"/>
        <v>0</v>
      </c>
      <c r="CF115" s="293">
        <f t="shared" si="84"/>
        <v>0</v>
      </c>
      <c r="CG115" s="293">
        <f t="shared" si="85"/>
        <v>0</v>
      </c>
      <c r="CH115" s="293">
        <f t="shared" si="86"/>
        <v>0</v>
      </c>
      <c r="CI115" s="293">
        <f t="shared" si="87"/>
        <v>0</v>
      </c>
      <c r="CJ115" s="293">
        <f t="shared" si="88"/>
        <v>0</v>
      </c>
      <c r="CK115" s="293">
        <f t="shared" si="89"/>
        <v>0</v>
      </c>
      <c r="CL115" s="293"/>
    </row>
    <row r="116" spans="1:90" s="279" customFormat="1" ht="47.25">
      <c r="A116" s="296" t="s">
        <v>561</v>
      </c>
      <c r="B116" s="269" t="s">
        <v>1067</v>
      </c>
      <c r="C116" s="276" t="s">
        <v>1101</v>
      </c>
      <c r="D116" s="293">
        <v>4.5</v>
      </c>
      <c r="E116" s="293">
        <v>4.5</v>
      </c>
      <c r="F116" s="293">
        <v>0</v>
      </c>
      <c r="G116" s="293">
        <v>0</v>
      </c>
      <c r="H116" s="293">
        <v>0</v>
      </c>
      <c r="I116" s="293">
        <v>0</v>
      </c>
      <c r="J116" s="293">
        <v>0</v>
      </c>
      <c r="K116" s="293">
        <v>0</v>
      </c>
      <c r="L116" s="293">
        <v>0</v>
      </c>
      <c r="M116" s="293">
        <v>0</v>
      </c>
      <c r="N116" s="276">
        <v>0</v>
      </c>
      <c r="O116" s="293">
        <v>0</v>
      </c>
      <c r="P116" s="293">
        <v>0</v>
      </c>
      <c r="Q116" s="293">
        <v>0</v>
      </c>
      <c r="R116" s="293">
        <v>0</v>
      </c>
      <c r="S116" s="296">
        <v>0</v>
      </c>
      <c r="T116" s="293">
        <v>0</v>
      </c>
      <c r="U116" s="293">
        <v>0</v>
      </c>
      <c r="V116" s="293">
        <v>0</v>
      </c>
      <c r="W116" s="293">
        <v>0</v>
      </c>
      <c r="X116" s="293">
        <v>0</v>
      </c>
      <c r="Y116" s="293">
        <v>0</v>
      </c>
      <c r="Z116" s="293">
        <v>0</v>
      </c>
      <c r="AA116" s="293">
        <v>0</v>
      </c>
      <c r="AB116" s="293">
        <v>0</v>
      </c>
      <c r="AC116" s="293">
        <v>0</v>
      </c>
      <c r="AD116" s="293">
        <v>0</v>
      </c>
      <c r="AE116" s="293">
        <v>0</v>
      </c>
      <c r="AF116" s="293">
        <v>0</v>
      </c>
      <c r="AG116" s="293">
        <v>0</v>
      </c>
      <c r="AH116" s="293">
        <v>0</v>
      </c>
      <c r="AI116" s="293">
        <v>0</v>
      </c>
      <c r="AJ116" s="293">
        <v>0</v>
      </c>
      <c r="AK116" s="293">
        <v>0</v>
      </c>
      <c r="AL116" s="293">
        <v>0</v>
      </c>
      <c r="AM116" s="293">
        <v>0</v>
      </c>
      <c r="AN116" s="293">
        <v>0</v>
      </c>
      <c r="AO116" s="293">
        <v>0</v>
      </c>
      <c r="AP116" s="293">
        <v>0</v>
      </c>
      <c r="AQ116" s="293">
        <v>0</v>
      </c>
      <c r="AR116" s="293">
        <v>0</v>
      </c>
      <c r="AS116" s="293">
        <v>0</v>
      </c>
      <c r="AT116" s="293">
        <v>0</v>
      </c>
      <c r="AU116" s="293">
        <v>0</v>
      </c>
      <c r="AV116" s="293">
        <v>0</v>
      </c>
      <c r="AW116" s="293">
        <v>0</v>
      </c>
      <c r="AX116" s="293">
        <v>0</v>
      </c>
      <c r="AY116" s="293">
        <v>0</v>
      </c>
      <c r="AZ116" s="293">
        <v>0</v>
      </c>
      <c r="BA116" s="293">
        <v>0</v>
      </c>
      <c r="BB116" s="293">
        <v>0</v>
      </c>
      <c r="BC116" s="293">
        <v>0</v>
      </c>
      <c r="BD116" s="293">
        <v>0</v>
      </c>
      <c r="BE116" s="293">
        <v>0</v>
      </c>
      <c r="BF116" s="293">
        <v>0</v>
      </c>
      <c r="BG116" s="293">
        <v>0</v>
      </c>
      <c r="BH116" s="293">
        <v>0</v>
      </c>
      <c r="BI116" s="293">
        <v>0</v>
      </c>
      <c r="BJ116" s="293">
        <v>0</v>
      </c>
      <c r="BK116" s="293">
        <v>0</v>
      </c>
      <c r="BL116" s="293">
        <v>0</v>
      </c>
      <c r="BM116" s="293">
        <v>0</v>
      </c>
      <c r="BN116" s="293">
        <v>0</v>
      </c>
      <c r="BO116" s="293">
        <v>0</v>
      </c>
      <c r="BP116" s="293">
        <v>0</v>
      </c>
      <c r="BQ116" s="293">
        <v>0</v>
      </c>
      <c r="BR116" s="293">
        <v>0</v>
      </c>
      <c r="BS116" s="293">
        <v>0</v>
      </c>
      <c r="BT116" s="293">
        <v>0</v>
      </c>
      <c r="BU116" s="293">
        <v>0</v>
      </c>
      <c r="BV116" s="293">
        <v>0</v>
      </c>
      <c r="BW116" s="293">
        <v>0</v>
      </c>
      <c r="BX116" s="293">
        <f t="shared" si="76"/>
        <v>0</v>
      </c>
      <c r="BY116" s="293">
        <f t="shared" si="77"/>
        <v>0</v>
      </c>
      <c r="BZ116" s="293">
        <f t="shared" si="78"/>
        <v>0</v>
      </c>
      <c r="CA116" s="293">
        <f t="shared" si="79"/>
        <v>0</v>
      </c>
      <c r="CB116" s="293">
        <f t="shared" si="80"/>
        <v>0</v>
      </c>
      <c r="CC116" s="293">
        <f t="shared" si="81"/>
        <v>0</v>
      </c>
      <c r="CD116" s="293">
        <f t="shared" si="82"/>
        <v>0</v>
      </c>
      <c r="CE116" s="293">
        <f t="shared" si="83"/>
        <v>0</v>
      </c>
      <c r="CF116" s="293">
        <f t="shared" si="84"/>
        <v>0</v>
      </c>
      <c r="CG116" s="293">
        <f t="shared" si="85"/>
        <v>0</v>
      </c>
      <c r="CH116" s="293">
        <f t="shared" si="86"/>
        <v>0</v>
      </c>
      <c r="CI116" s="293">
        <f t="shared" si="87"/>
        <v>0</v>
      </c>
      <c r="CJ116" s="293">
        <f t="shared" si="88"/>
        <v>0</v>
      </c>
      <c r="CK116" s="293">
        <f t="shared" si="89"/>
        <v>0</v>
      </c>
      <c r="CL116" s="293"/>
    </row>
    <row r="117" spans="1:90" s="279" customFormat="1" ht="47.25">
      <c r="A117" s="296" t="s">
        <v>561</v>
      </c>
      <c r="B117" s="269" t="s">
        <v>1068</v>
      </c>
      <c r="C117" s="276" t="s">
        <v>1102</v>
      </c>
      <c r="D117" s="293">
        <v>7</v>
      </c>
      <c r="E117" s="293">
        <v>7</v>
      </c>
      <c r="F117" s="293">
        <v>0</v>
      </c>
      <c r="G117" s="293">
        <v>0</v>
      </c>
      <c r="H117" s="293">
        <v>0</v>
      </c>
      <c r="I117" s="293">
        <v>0</v>
      </c>
      <c r="J117" s="293">
        <v>0</v>
      </c>
      <c r="K117" s="293">
        <v>0</v>
      </c>
      <c r="L117" s="293">
        <v>0</v>
      </c>
      <c r="M117" s="293">
        <v>0</v>
      </c>
      <c r="N117" s="276">
        <v>0</v>
      </c>
      <c r="O117" s="293">
        <v>0</v>
      </c>
      <c r="P117" s="293">
        <v>0</v>
      </c>
      <c r="Q117" s="293">
        <v>0</v>
      </c>
      <c r="R117" s="293">
        <v>0</v>
      </c>
      <c r="S117" s="296">
        <v>0</v>
      </c>
      <c r="T117" s="293">
        <v>0</v>
      </c>
      <c r="U117" s="293">
        <v>0</v>
      </c>
      <c r="V117" s="293">
        <v>0</v>
      </c>
      <c r="W117" s="293">
        <v>0</v>
      </c>
      <c r="X117" s="293">
        <v>0</v>
      </c>
      <c r="Y117" s="293">
        <v>0</v>
      </c>
      <c r="Z117" s="293">
        <v>0</v>
      </c>
      <c r="AA117" s="293">
        <v>0</v>
      </c>
      <c r="AB117" s="293">
        <v>0</v>
      </c>
      <c r="AC117" s="293">
        <v>0</v>
      </c>
      <c r="AD117" s="293">
        <v>0</v>
      </c>
      <c r="AE117" s="293">
        <v>0</v>
      </c>
      <c r="AF117" s="293">
        <v>0</v>
      </c>
      <c r="AG117" s="293">
        <v>0</v>
      </c>
      <c r="AH117" s="293">
        <v>0</v>
      </c>
      <c r="AI117" s="293">
        <v>0</v>
      </c>
      <c r="AJ117" s="293">
        <v>0</v>
      </c>
      <c r="AK117" s="293">
        <v>0</v>
      </c>
      <c r="AL117" s="293">
        <v>0</v>
      </c>
      <c r="AM117" s="293">
        <v>0</v>
      </c>
      <c r="AN117" s="293">
        <v>0</v>
      </c>
      <c r="AO117" s="293">
        <v>0</v>
      </c>
      <c r="AP117" s="293">
        <v>0</v>
      </c>
      <c r="AQ117" s="293">
        <v>0</v>
      </c>
      <c r="AR117" s="293">
        <v>0</v>
      </c>
      <c r="AS117" s="293">
        <v>0</v>
      </c>
      <c r="AT117" s="293">
        <v>0</v>
      </c>
      <c r="AU117" s="293">
        <v>0</v>
      </c>
      <c r="AV117" s="293">
        <v>0</v>
      </c>
      <c r="AW117" s="293">
        <v>0</v>
      </c>
      <c r="AX117" s="293">
        <v>0</v>
      </c>
      <c r="AY117" s="293">
        <v>0</v>
      </c>
      <c r="AZ117" s="293">
        <v>0</v>
      </c>
      <c r="BA117" s="293">
        <v>0</v>
      </c>
      <c r="BB117" s="293">
        <v>0</v>
      </c>
      <c r="BC117" s="293">
        <v>0</v>
      </c>
      <c r="BD117" s="293">
        <v>0</v>
      </c>
      <c r="BE117" s="293">
        <v>0</v>
      </c>
      <c r="BF117" s="293">
        <v>0</v>
      </c>
      <c r="BG117" s="293">
        <v>0</v>
      </c>
      <c r="BH117" s="293">
        <v>0</v>
      </c>
      <c r="BI117" s="293">
        <v>0</v>
      </c>
      <c r="BJ117" s="293">
        <v>0</v>
      </c>
      <c r="BK117" s="293">
        <v>0</v>
      </c>
      <c r="BL117" s="293">
        <v>0</v>
      </c>
      <c r="BM117" s="293">
        <v>0</v>
      </c>
      <c r="BN117" s="293">
        <v>0</v>
      </c>
      <c r="BO117" s="293">
        <v>0</v>
      </c>
      <c r="BP117" s="293">
        <v>0</v>
      </c>
      <c r="BQ117" s="293">
        <v>0</v>
      </c>
      <c r="BR117" s="293">
        <v>0</v>
      </c>
      <c r="BS117" s="293">
        <v>0</v>
      </c>
      <c r="BT117" s="293">
        <v>0</v>
      </c>
      <c r="BU117" s="293">
        <v>0</v>
      </c>
      <c r="BV117" s="293">
        <v>0</v>
      </c>
      <c r="BW117" s="293">
        <v>0</v>
      </c>
      <c r="BX117" s="293">
        <f t="shared" si="76"/>
        <v>0</v>
      </c>
      <c r="BY117" s="293">
        <f t="shared" si="77"/>
        <v>0</v>
      </c>
      <c r="BZ117" s="293">
        <f t="shared" si="78"/>
        <v>0</v>
      </c>
      <c r="CA117" s="293">
        <f t="shared" si="79"/>
        <v>0</v>
      </c>
      <c r="CB117" s="293">
        <f t="shared" si="80"/>
        <v>0</v>
      </c>
      <c r="CC117" s="293">
        <f t="shared" si="81"/>
        <v>0</v>
      </c>
      <c r="CD117" s="293">
        <f t="shared" si="82"/>
        <v>0</v>
      </c>
      <c r="CE117" s="293">
        <f t="shared" si="83"/>
        <v>0</v>
      </c>
      <c r="CF117" s="293">
        <f t="shared" si="84"/>
        <v>0</v>
      </c>
      <c r="CG117" s="293">
        <f t="shared" si="85"/>
        <v>0</v>
      </c>
      <c r="CH117" s="293">
        <f t="shared" si="86"/>
        <v>0</v>
      </c>
      <c r="CI117" s="293">
        <f t="shared" si="87"/>
        <v>0</v>
      </c>
      <c r="CJ117" s="293">
        <f t="shared" si="88"/>
        <v>0</v>
      </c>
      <c r="CK117" s="293">
        <f t="shared" si="89"/>
        <v>0</v>
      </c>
      <c r="CL117" s="293"/>
    </row>
    <row r="118" spans="1:90" s="279" customFormat="1" ht="31.5">
      <c r="A118" s="296" t="s">
        <v>561</v>
      </c>
      <c r="B118" s="269" t="s">
        <v>1069</v>
      </c>
      <c r="C118" s="276" t="s">
        <v>1103</v>
      </c>
      <c r="D118" s="293">
        <v>8</v>
      </c>
      <c r="E118" s="293">
        <v>8</v>
      </c>
      <c r="F118" s="293">
        <v>0</v>
      </c>
      <c r="G118" s="293">
        <v>0</v>
      </c>
      <c r="H118" s="293">
        <v>0</v>
      </c>
      <c r="I118" s="293">
        <v>0</v>
      </c>
      <c r="J118" s="293">
        <v>0</v>
      </c>
      <c r="K118" s="293">
        <v>0</v>
      </c>
      <c r="L118" s="293">
        <v>0</v>
      </c>
      <c r="M118" s="293">
        <v>0</v>
      </c>
      <c r="N118" s="276">
        <v>0</v>
      </c>
      <c r="O118" s="293">
        <v>0</v>
      </c>
      <c r="P118" s="293">
        <v>0</v>
      </c>
      <c r="Q118" s="293">
        <v>0</v>
      </c>
      <c r="R118" s="293">
        <v>0</v>
      </c>
      <c r="S118" s="296">
        <v>0</v>
      </c>
      <c r="T118" s="293">
        <v>0</v>
      </c>
      <c r="U118" s="293">
        <v>0</v>
      </c>
      <c r="V118" s="293">
        <v>0</v>
      </c>
      <c r="W118" s="293">
        <v>0</v>
      </c>
      <c r="X118" s="293">
        <v>0</v>
      </c>
      <c r="Y118" s="293">
        <v>0</v>
      </c>
      <c r="Z118" s="293">
        <v>0</v>
      </c>
      <c r="AA118" s="293">
        <v>0</v>
      </c>
      <c r="AB118" s="293">
        <v>0</v>
      </c>
      <c r="AC118" s="293">
        <v>0</v>
      </c>
      <c r="AD118" s="293">
        <v>0</v>
      </c>
      <c r="AE118" s="293">
        <v>0</v>
      </c>
      <c r="AF118" s="293">
        <v>0</v>
      </c>
      <c r="AG118" s="293">
        <v>0</v>
      </c>
      <c r="AH118" s="293">
        <v>0</v>
      </c>
      <c r="AI118" s="293">
        <v>0</v>
      </c>
      <c r="AJ118" s="293">
        <v>0</v>
      </c>
      <c r="AK118" s="293">
        <v>0</v>
      </c>
      <c r="AL118" s="293">
        <v>0</v>
      </c>
      <c r="AM118" s="293">
        <v>0</v>
      </c>
      <c r="AN118" s="293">
        <v>0</v>
      </c>
      <c r="AO118" s="293">
        <v>0</v>
      </c>
      <c r="AP118" s="293">
        <v>0</v>
      </c>
      <c r="AQ118" s="293">
        <v>0</v>
      </c>
      <c r="AR118" s="293">
        <v>0</v>
      </c>
      <c r="AS118" s="293">
        <v>0</v>
      </c>
      <c r="AT118" s="293">
        <v>0</v>
      </c>
      <c r="AU118" s="293">
        <v>0</v>
      </c>
      <c r="AV118" s="293">
        <v>0</v>
      </c>
      <c r="AW118" s="293">
        <v>0</v>
      </c>
      <c r="AX118" s="293">
        <v>0</v>
      </c>
      <c r="AY118" s="293">
        <v>0</v>
      </c>
      <c r="AZ118" s="293">
        <v>0</v>
      </c>
      <c r="BA118" s="293">
        <v>0</v>
      </c>
      <c r="BB118" s="293">
        <v>0</v>
      </c>
      <c r="BC118" s="293">
        <v>0</v>
      </c>
      <c r="BD118" s="293">
        <v>0</v>
      </c>
      <c r="BE118" s="293">
        <v>0</v>
      </c>
      <c r="BF118" s="293">
        <v>0</v>
      </c>
      <c r="BG118" s="293">
        <v>0</v>
      </c>
      <c r="BH118" s="293">
        <v>0</v>
      </c>
      <c r="BI118" s="293">
        <v>0</v>
      </c>
      <c r="BJ118" s="293">
        <v>0</v>
      </c>
      <c r="BK118" s="293">
        <v>0</v>
      </c>
      <c r="BL118" s="293">
        <v>0</v>
      </c>
      <c r="BM118" s="293">
        <v>0</v>
      </c>
      <c r="BN118" s="293">
        <v>0</v>
      </c>
      <c r="BO118" s="293">
        <v>0</v>
      </c>
      <c r="BP118" s="293">
        <v>0</v>
      </c>
      <c r="BQ118" s="293">
        <v>0</v>
      </c>
      <c r="BR118" s="293">
        <v>0</v>
      </c>
      <c r="BS118" s="293">
        <v>0</v>
      </c>
      <c r="BT118" s="293">
        <v>0</v>
      </c>
      <c r="BU118" s="293">
        <v>0</v>
      </c>
      <c r="BV118" s="293">
        <v>0</v>
      </c>
      <c r="BW118" s="293">
        <v>0</v>
      </c>
      <c r="BX118" s="293">
        <f t="shared" si="76"/>
        <v>0</v>
      </c>
      <c r="BY118" s="293">
        <f t="shared" si="77"/>
        <v>0</v>
      </c>
      <c r="BZ118" s="293">
        <f t="shared" si="78"/>
        <v>0</v>
      </c>
      <c r="CA118" s="293">
        <f t="shared" si="79"/>
        <v>0</v>
      </c>
      <c r="CB118" s="293">
        <f t="shared" si="80"/>
        <v>0</v>
      </c>
      <c r="CC118" s="293">
        <f t="shared" si="81"/>
        <v>0</v>
      </c>
      <c r="CD118" s="293">
        <f t="shared" si="82"/>
        <v>0</v>
      </c>
      <c r="CE118" s="293">
        <f t="shared" si="83"/>
        <v>0</v>
      </c>
      <c r="CF118" s="293">
        <f t="shared" si="84"/>
        <v>0</v>
      </c>
      <c r="CG118" s="293">
        <f t="shared" si="85"/>
        <v>0</v>
      </c>
      <c r="CH118" s="293">
        <f t="shared" si="86"/>
        <v>0</v>
      </c>
      <c r="CI118" s="293">
        <f t="shared" si="87"/>
        <v>0</v>
      </c>
      <c r="CJ118" s="293">
        <f t="shared" si="88"/>
        <v>0</v>
      </c>
      <c r="CK118" s="293">
        <f t="shared" si="89"/>
        <v>0</v>
      </c>
      <c r="CL118" s="293"/>
    </row>
    <row r="119" spans="1:90" s="279" customFormat="1" ht="31.5">
      <c r="A119" s="296" t="s">
        <v>561</v>
      </c>
      <c r="B119" s="269" t="s">
        <v>1070</v>
      </c>
      <c r="C119" s="276" t="s">
        <v>1104</v>
      </c>
      <c r="D119" s="293">
        <v>85.7</v>
      </c>
      <c r="E119" s="293">
        <v>85.7</v>
      </c>
      <c r="F119" s="293">
        <v>0</v>
      </c>
      <c r="G119" s="293">
        <v>0</v>
      </c>
      <c r="H119" s="293">
        <v>0</v>
      </c>
      <c r="I119" s="293">
        <v>0</v>
      </c>
      <c r="J119" s="293">
        <v>0</v>
      </c>
      <c r="K119" s="293">
        <v>0</v>
      </c>
      <c r="L119" s="293">
        <v>0</v>
      </c>
      <c r="M119" s="293">
        <v>0</v>
      </c>
      <c r="N119" s="276">
        <v>0</v>
      </c>
      <c r="O119" s="293">
        <v>0</v>
      </c>
      <c r="P119" s="293">
        <v>0</v>
      </c>
      <c r="Q119" s="293">
        <v>0</v>
      </c>
      <c r="R119" s="293">
        <v>0</v>
      </c>
      <c r="S119" s="296">
        <v>0</v>
      </c>
      <c r="T119" s="293">
        <v>0</v>
      </c>
      <c r="U119" s="293">
        <v>0</v>
      </c>
      <c r="V119" s="293">
        <v>0</v>
      </c>
      <c r="W119" s="293">
        <v>0</v>
      </c>
      <c r="X119" s="293">
        <v>0</v>
      </c>
      <c r="Y119" s="293">
        <v>0</v>
      </c>
      <c r="Z119" s="293">
        <v>0</v>
      </c>
      <c r="AA119" s="293">
        <v>0</v>
      </c>
      <c r="AB119" s="293">
        <v>0</v>
      </c>
      <c r="AC119" s="293">
        <v>0</v>
      </c>
      <c r="AD119" s="293">
        <v>0</v>
      </c>
      <c r="AE119" s="293">
        <v>0</v>
      </c>
      <c r="AF119" s="293">
        <v>0</v>
      </c>
      <c r="AG119" s="293">
        <v>0</v>
      </c>
      <c r="AH119" s="293">
        <v>0</v>
      </c>
      <c r="AI119" s="293">
        <v>0</v>
      </c>
      <c r="AJ119" s="293">
        <v>0</v>
      </c>
      <c r="AK119" s="293">
        <v>0</v>
      </c>
      <c r="AL119" s="293">
        <v>0</v>
      </c>
      <c r="AM119" s="293">
        <v>0</v>
      </c>
      <c r="AN119" s="293">
        <v>0</v>
      </c>
      <c r="AO119" s="293">
        <v>0</v>
      </c>
      <c r="AP119" s="293">
        <v>0</v>
      </c>
      <c r="AQ119" s="293">
        <v>0</v>
      </c>
      <c r="AR119" s="293">
        <v>0</v>
      </c>
      <c r="AS119" s="293">
        <v>0</v>
      </c>
      <c r="AT119" s="293">
        <v>0</v>
      </c>
      <c r="AU119" s="293">
        <v>0</v>
      </c>
      <c r="AV119" s="293">
        <v>0</v>
      </c>
      <c r="AW119" s="293">
        <v>0</v>
      </c>
      <c r="AX119" s="293">
        <v>0</v>
      </c>
      <c r="AY119" s="293">
        <v>0</v>
      </c>
      <c r="AZ119" s="293">
        <v>0</v>
      </c>
      <c r="BA119" s="293">
        <v>0</v>
      </c>
      <c r="BB119" s="293">
        <v>0</v>
      </c>
      <c r="BC119" s="293">
        <v>0</v>
      </c>
      <c r="BD119" s="293">
        <v>0</v>
      </c>
      <c r="BE119" s="293">
        <v>0</v>
      </c>
      <c r="BF119" s="293">
        <v>0</v>
      </c>
      <c r="BG119" s="293">
        <v>0</v>
      </c>
      <c r="BH119" s="293">
        <v>0</v>
      </c>
      <c r="BI119" s="293">
        <v>0</v>
      </c>
      <c r="BJ119" s="293">
        <v>0</v>
      </c>
      <c r="BK119" s="293">
        <v>0</v>
      </c>
      <c r="BL119" s="293">
        <v>0</v>
      </c>
      <c r="BM119" s="293">
        <v>0</v>
      </c>
      <c r="BN119" s="293">
        <v>0</v>
      </c>
      <c r="BO119" s="293">
        <v>0</v>
      </c>
      <c r="BP119" s="293">
        <v>0</v>
      </c>
      <c r="BQ119" s="293">
        <v>0</v>
      </c>
      <c r="BR119" s="293">
        <v>0</v>
      </c>
      <c r="BS119" s="293">
        <v>0</v>
      </c>
      <c r="BT119" s="293">
        <v>0</v>
      </c>
      <c r="BU119" s="293">
        <v>0</v>
      </c>
      <c r="BV119" s="293">
        <v>0</v>
      </c>
      <c r="BW119" s="293">
        <v>0</v>
      </c>
      <c r="BX119" s="293">
        <f t="shared" si="76"/>
        <v>0</v>
      </c>
      <c r="BY119" s="293">
        <f t="shared" si="77"/>
        <v>0</v>
      </c>
      <c r="BZ119" s="293">
        <f t="shared" si="78"/>
        <v>0</v>
      </c>
      <c r="CA119" s="293">
        <f t="shared" si="79"/>
        <v>0</v>
      </c>
      <c r="CB119" s="293">
        <f t="shared" si="80"/>
        <v>0</v>
      </c>
      <c r="CC119" s="293">
        <f t="shared" si="81"/>
        <v>0</v>
      </c>
      <c r="CD119" s="293">
        <f t="shared" si="82"/>
        <v>0</v>
      </c>
      <c r="CE119" s="293">
        <f t="shared" si="83"/>
        <v>0</v>
      </c>
      <c r="CF119" s="293">
        <f t="shared" si="84"/>
        <v>0</v>
      </c>
      <c r="CG119" s="293">
        <f t="shared" si="85"/>
        <v>0</v>
      </c>
      <c r="CH119" s="293">
        <f t="shared" si="86"/>
        <v>0</v>
      </c>
      <c r="CI119" s="293">
        <f t="shared" si="87"/>
        <v>0</v>
      </c>
      <c r="CJ119" s="293">
        <f t="shared" si="88"/>
        <v>0</v>
      </c>
      <c r="CK119" s="293">
        <f t="shared" si="89"/>
        <v>0</v>
      </c>
      <c r="CL119" s="293"/>
    </row>
    <row r="120" spans="1:90" s="168" customFormat="1" ht="63">
      <c r="A120" s="165" t="s">
        <v>519</v>
      </c>
      <c r="B120" s="166" t="s">
        <v>669</v>
      </c>
      <c r="C120" s="202" t="s">
        <v>700</v>
      </c>
      <c r="D120" s="204">
        <f t="shared" ref="D120:AN120" si="90">D121+D122</f>
        <v>2247.52</v>
      </c>
      <c r="E120" s="204">
        <f t="shared" si="90"/>
        <v>2247.52</v>
      </c>
      <c r="F120" s="283">
        <f t="shared" ref="F120:L120" si="91">F121+F122</f>
        <v>0</v>
      </c>
      <c r="G120" s="283">
        <f t="shared" si="91"/>
        <v>260.55600000000004</v>
      </c>
      <c r="H120" s="283">
        <f t="shared" si="91"/>
        <v>0.9</v>
      </c>
      <c r="I120" s="283">
        <f t="shared" si="91"/>
        <v>0</v>
      </c>
      <c r="J120" s="283">
        <f t="shared" si="91"/>
        <v>56</v>
      </c>
      <c r="K120" s="283">
        <f t="shared" si="91"/>
        <v>0</v>
      </c>
      <c r="L120" s="283">
        <f t="shared" si="91"/>
        <v>0</v>
      </c>
      <c r="M120" s="204">
        <f t="shared" si="90"/>
        <v>0</v>
      </c>
      <c r="N120" s="204">
        <f t="shared" si="90"/>
        <v>47.727000000000004</v>
      </c>
      <c r="O120" s="204">
        <f t="shared" si="90"/>
        <v>3.02</v>
      </c>
      <c r="P120" s="204">
        <f t="shared" si="90"/>
        <v>0</v>
      </c>
      <c r="Q120" s="204">
        <f t="shared" si="90"/>
        <v>15.07</v>
      </c>
      <c r="R120" s="204">
        <f t="shared" si="90"/>
        <v>0</v>
      </c>
      <c r="S120" s="204">
        <f t="shared" si="90"/>
        <v>0</v>
      </c>
      <c r="T120" s="283">
        <f t="shared" si="90"/>
        <v>0</v>
      </c>
      <c r="U120" s="283">
        <f t="shared" si="90"/>
        <v>447.79999999999995</v>
      </c>
      <c r="V120" s="283">
        <f t="shared" si="90"/>
        <v>2</v>
      </c>
      <c r="W120" s="283">
        <f t="shared" si="90"/>
        <v>0</v>
      </c>
      <c r="X120" s="283">
        <f t="shared" si="90"/>
        <v>31.240000000000002</v>
      </c>
      <c r="Y120" s="283">
        <f t="shared" si="90"/>
        <v>0</v>
      </c>
      <c r="Z120" s="283">
        <f t="shared" si="90"/>
        <v>0</v>
      </c>
      <c r="AA120" s="204">
        <f t="shared" si="90"/>
        <v>0</v>
      </c>
      <c r="AB120" s="204">
        <f t="shared" si="90"/>
        <v>172.93799999999999</v>
      </c>
      <c r="AC120" s="204">
        <f t="shared" si="90"/>
        <v>2.81</v>
      </c>
      <c r="AD120" s="204">
        <f t="shared" si="90"/>
        <v>0</v>
      </c>
      <c r="AE120" s="204">
        <f t="shared" si="90"/>
        <v>45.13</v>
      </c>
      <c r="AF120" s="204">
        <f t="shared" si="90"/>
        <v>0</v>
      </c>
      <c r="AG120" s="204">
        <f t="shared" si="90"/>
        <v>0</v>
      </c>
      <c r="AH120" s="283">
        <f t="shared" si="90"/>
        <v>0</v>
      </c>
      <c r="AI120" s="283">
        <f t="shared" si="90"/>
        <v>446.84000000000003</v>
      </c>
      <c r="AJ120" s="283">
        <f t="shared" si="90"/>
        <v>5.21</v>
      </c>
      <c r="AK120" s="283">
        <f t="shared" si="90"/>
        <v>0</v>
      </c>
      <c r="AL120" s="283">
        <f t="shared" si="90"/>
        <v>19.5</v>
      </c>
      <c r="AM120" s="283">
        <f t="shared" si="90"/>
        <v>0</v>
      </c>
      <c r="AN120" s="283">
        <f t="shared" si="90"/>
        <v>0</v>
      </c>
      <c r="AO120" s="204">
        <f t="shared" ref="AO120:BO120" si="92">AO121+AO122</f>
        <v>22.881</v>
      </c>
      <c r="AP120" s="204">
        <f t="shared" si="92"/>
        <v>250.76600000000002</v>
      </c>
      <c r="AQ120" s="204">
        <f t="shared" si="92"/>
        <v>1.03</v>
      </c>
      <c r="AR120" s="204">
        <f t="shared" si="92"/>
        <v>0</v>
      </c>
      <c r="AS120" s="204">
        <f t="shared" si="92"/>
        <v>81.61</v>
      </c>
      <c r="AT120" s="204">
        <f t="shared" si="92"/>
        <v>0</v>
      </c>
      <c r="AU120" s="204">
        <f t="shared" si="92"/>
        <v>0</v>
      </c>
      <c r="AV120" s="283">
        <f t="shared" si="92"/>
        <v>0</v>
      </c>
      <c r="AW120" s="283">
        <f t="shared" si="92"/>
        <v>331.74699999999996</v>
      </c>
      <c r="AX120" s="283">
        <f t="shared" si="92"/>
        <v>15.65</v>
      </c>
      <c r="AY120" s="283">
        <f t="shared" si="92"/>
        <v>0</v>
      </c>
      <c r="AZ120" s="283">
        <f t="shared" si="92"/>
        <v>186.65</v>
      </c>
      <c r="BA120" s="283">
        <f t="shared" si="92"/>
        <v>0</v>
      </c>
      <c r="BB120" s="283">
        <f t="shared" si="92"/>
        <v>0</v>
      </c>
      <c r="BC120" s="204">
        <f t="shared" si="92"/>
        <v>0</v>
      </c>
      <c r="BD120" s="204">
        <f t="shared" si="92"/>
        <v>505.30399999999997</v>
      </c>
      <c r="BE120" s="204">
        <f t="shared" si="92"/>
        <v>10.43</v>
      </c>
      <c r="BF120" s="204">
        <f t="shared" si="92"/>
        <v>0</v>
      </c>
      <c r="BG120" s="204">
        <f t="shared" si="92"/>
        <v>156.04</v>
      </c>
      <c r="BH120" s="204">
        <f t="shared" si="92"/>
        <v>0</v>
      </c>
      <c r="BI120" s="204">
        <f t="shared" si="92"/>
        <v>0</v>
      </c>
      <c r="BJ120" s="204">
        <f t="shared" si="92"/>
        <v>0</v>
      </c>
      <c r="BK120" s="204">
        <f t="shared" si="92"/>
        <v>0</v>
      </c>
      <c r="BL120" s="204">
        <f t="shared" si="92"/>
        <v>0</v>
      </c>
      <c r="BM120" s="204">
        <f t="shared" si="92"/>
        <v>0</v>
      </c>
      <c r="BN120" s="204">
        <f t="shared" si="92"/>
        <v>0</v>
      </c>
      <c r="BO120" s="204">
        <f t="shared" si="92"/>
        <v>0</v>
      </c>
      <c r="BP120" s="204">
        <f t="shared" ref="BP120:CK120" si="93">BP121+BP122</f>
        <v>0</v>
      </c>
      <c r="BQ120" s="204">
        <f t="shared" si="93"/>
        <v>0</v>
      </c>
      <c r="BR120" s="204">
        <f t="shared" si="93"/>
        <v>0</v>
      </c>
      <c r="BS120" s="204">
        <f t="shared" si="93"/>
        <v>0</v>
      </c>
      <c r="BT120" s="204">
        <f t="shared" si="93"/>
        <v>0</v>
      </c>
      <c r="BU120" s="204">
        <f t="shared" si="93"/>
        <v>0</v>
      </c>
      <c r="BV120" s="204">
        <f t="shared" si="93"/>
        <v>0</v>
      </c>
      <c r="BW120" s="204">
        <f t="shared" si="93"/>
        <v>0</v>
      </c>
      <c r="BX120" s="204">
        <f t="shared" si="93"/>
        <v>0</v>
      </c>
      <c r="BY120" s="204">
        <f t="shared" si="93"/>
        <v>1486.943</v>
      </c>
      <c r="BZ120" s="204">
        <f t="shared" si="93"/>
        <v>23.76</v>
      </c>
      <c r="CA120" s="204">
        <f t="shared" si="93"/>
        <v>0</v>
      </c>
      <c r="CB120" s="204">
        <f t="shared" si="93"/>
        <v>293.39</v>
      </c>
      <c r="CC120" s="204">
        <f t="shared" si="93"/>
        <v>0</v>
      </c>
      <c r="CD120" s="204">
        <f t="shared" si="93"/>
        <v>0</v>
      </c>
      <c r="CE120" s="204">
        <f t="shared" si="93"/>
        <v>22.881</v>
      </c>
      <c r="CF120" s="204">
        <f t="shared" si="93"/>
        <v>976.73499999999979</v>
      </c>
      <c r="CG120" s="204">
        <f t="shared" si="93"/>
        <v>17.29</v>
      </c>
      <c r="CH120" s="204">
        <f t="shared" si="93"/>
        <v>0</v>
      </c>
      <c r="CI120" s="204">
        <f t="shared" si="93"/>
        <v>297.84999999999997</v>
      </c>
      <c r="CJ120" s="204">
        <f t="shared" si="93"/>
        <v>0</v>
      </c>
      <c r="CK120" s="204">
        <f t="shared" si="93"/>
        <v>0</v>
      </c>
      <c r="CL120" s="204" t="s">
        <v>589</v>
      </c>
    </row>
    <row r="121" spans="1:90" s="168" customFormat="1" ht="47.25">
      <c r="A121" s="165" t="s">
        <v>564</v>
      </c>
      <c r="B121" s="166" t="s">
        <v>670</v>
      </c>
      <c r="C121" s="202" t="s">
        <v>700</v>
      </c>
      <c r="D121" s="204">
        <v>0</v>
      </c>
      <c r="E121" s="204">
        <v>0</v>
      </c>
      <c r="F121" s="283">
        <v>0</v>
      </c>
      <c r="G121" s="283">
        <v>0</v>
      </c>
      <c r="H121" s="283">
        <v>0</v>
      </c>
      <c r="I121" s="283">
        <v>0</v>
      </c>
      <c r="J121" s="283">
        <v>0</v>
      </c>
      <c r="K121" s="283">
        <v>0</v>
      </c>
      <c r="L121" s="283">
        <v>0</v>
      </c>
      <c r="M121" s="204">
        <v>0</v>
      </c>
      <c r="N121" s="204">
        <v>0</v>
      </c>
      <c r="O121" s="204">
        <v>0</v>
      </c>
      <c r="P121" s="204">
        <v>0</v>
      </c>
      <c r="Q121" s="204">
        <v>0</v>
      </c>
      <c r="R121" s="204">
        <v>0</v>
      </c>
      <c r="S121" s="204">
        <v>0</v>
      </c>
      <c r="T121" s="283">
        <v>0</v>
      </c>
      <c r="U121" s="283">
        <v>0</v>
      </c>
      <c r="V121" s="283">
        <v>0</v>
      </c>
      <c r="W121" s="283">
        <v>0</v>
      </c>
      <c r="X121" s="283">
        <v>0</v>
      </c>
      <c r="Y121" s="283">
        <v>0</v>
      </c>
      <c r="Z121" s="283">
        <v>0</v>
      </c>
      <c r="AA121" s="204">
        <v>0</v>
      </c>
      <c r="AB121" s="204">
        <v>0</v>
      </c>
      <c r="AC121" s="204">
        <v>0</v>
      </c>
      <c r="AD121" s="204">
        <v>0</v>
      </c>
      <c r="AE121" s="204">
        <v>0</v>
      </c>
      <c r="AF121" s="204">
        <v>0</v>
      </c>
      <c r="AG121" s="204">
        <v>0</v>
      </c>
      <c r="AH121" s="283">
        <v>0</v>
      </c>
      <c r="AI121" s="283">
        <v>0</v>
      </c>
      <c r="AJ121" s="283">
        <v>0</v>
      </c>
      <c r="AK121" s="283">
        <v>0</v>
      </c>
      <c r="AL121" s="283">
        <v>0</v>
      </c>
      <c r="AM121" s="283">
        <v>0</v>
      </c>
      <c r="AN121" s="283">
        <v>0</v>
      </c>
      <c r="AO121" s="204">
        <v>0</v>
      </c>
      <c r="AP121" s="204">
        <v>0</v>
      </c>
      <c r="AQ121" s="204">
        <v>0</v>
      </c>
      <c r="AR121" s="204">
        <v>0</v>
      </c>
      <c r="AS121" s="204">
        <v>0</v>
      </c>
      <c r="AT121" s="204">
        <v>0</v>
      </c>
      <c r="AU121" s="204">
        <v>0</v>
      </c>
      <c r="AV121" s="283">
        <v>0</v>
      </c>
      <c r="AW121" s="283">
        <v>0</v>
      </c>
      <c r="AX121" s="283">
        <v>0</v>
      </c>
      <c r="AY121" s="283">
        <v>0</v>
      </c>
      <c r="AZ121" s="283">
        <v>0</v>
      </c>
      <c r="BA121" s="283">
        <v>0</v>
      </c>
      <c r="BB121" s="283">
        <v>0</v>
      </c>
      <c r="BC121" s="204">
        <v>0</v>
      </c>
      <c r="BD121" s="204">
        <v>0</v>
      </c>
      <c r="BE121" s="204">
        <v>0</v>
      </c>
      <c r="BF121" s="204">
        <v>0</v>
      </c>
      <c r="BG121" s="204">
        <v>0</v>
      </c>
      <c r="BH121" s="204">
        <v>0</v>
      </c>
      <c r="BI121" s="204">
        <v>0</v>
      </c>
      <c r="BJ121" s="204">
        <v>0</v>
      </c>
      <c r="BK121" s="204">
        <v>0</v>
      </c>
      <c r="BL121" s="204">
        <v>0</v>
      </c>
      <c r="BM121" s="204">
        <v>0</v>
      </c>
      <c r="BN121" s="204">
        <v>0</v>
      </c>
      <c r="BO121" s="204">
        <v>0</v>
      </c>
      <c r="BP121" s="204">
        <v>0</v>
      </c>
      <c r="BQ121" s="204">
        <v>0</v>
      </c>
      <c r="BR121" s="204">
        <v>0</v>
      </c>
      <c r="BS121" s="204">
        <v>0</v>
      </c>
      <c r="BT121" s="204">
        <v>0</v>
      </c>
      <c r="BU121" s="204">
        <v>0</v>
      </c>
      <c r="BV121" s="204">
        <v>0</v>
      </c>
      <c r="BW121" s="204">
        <v>0</v>
      </c>
      <c r="BX121" s="204">
        <v>0</v>
      </c>
      <c r="BY121" s="204">
        <v>0</v>
      </c>
      <c r="BZ121" s="204">
        <v>0</v>
      </c>
      <c r="CA121" s="204">
        <v>0</v>
      </c>
      <c r="CB121" s="204">
        <v>0</v>
      </c>
      <c r="CC121" s="204">
        <v>0</v>
      </c>
      <c r="CD121" s="204">
        <v>0</v>
      </c>
      <c r="CE121" s="204">
        <v>0</v>
      </c>
      <c r="CF121" s="204">
        <v>0</v>
      </c>
      <c r="CG121" s="204">
        <v>0</v>
      </c>
      <c r="CH121" s="204">
        <v>0</v>
      </c>
      <c r="CI121" s="204">
        <v>0</v>
      </c>
      <c r="CJ121" s="204">
        <v>0</v>
      </c>
      <c r="CK121" s="204">
        <v>0</v>
      </c>
      <c r="CL121" s="204" t="s">
        <v>589</v>
      </c>
    </row>
    <row r="122" spans="1:90" ht="63">
      <c r="A122" s="165" t="s">
        <v>565</v>
      </c>
      <c r="B122" s="166" t="s">
        <v>671</v>
      </c>
      <c r="C122" s="167" t="s">
        <v>700</v>
      </c>
      <c r="D122" s="204">
        <f>SUM(D123:D168)</f>
        <v>2247.52</v>
      </c>
      <c r="E122" s="283">
        <f t="shared" ref="E122:BP122" si="94">SUM(E123:E168)</f>
        <v>2247.52</v>
      </c>
      <c r="F122" s="283">
        <f t="shared" ref="F122:L122" si="95">SUM(F123:F168)</f>
        <v>0</v>
      </c>
      <c r="G122" s="283">
        <f t="shared" si="95"/>
        <v>260.55600000000004</v>
      </c>
      <c r="H122" s="283">
        <f t="shared" si="95"/>
        <v>0.9</v>
      </c>
      <c r="I122" s="283">
        <f t="shared" si="95"/>
        <v>0</v>
      </c>
      <c r="J122" s="283">
        <f t="shared" si="95"/>
        <v>56</v>
      </c>
      <c r="K122" s="283">
        <f t="shared" si="95"/>
        <v>0</v>
      </c>
      <c r="L122" s="283">
        <f t="shared" si="95"/>
        <v>0</v>
      </c>
      <c r="M122" s="283">
        <f t="shared" si="94"/>
        <v>0</v>
      </c>
      <c r="N122" s="283">
        <f t="shared" si="94"/>
        <v>47.727000000000004</v>
      </c>
      <c r="O122" s="283">
        <f t="shared" si="94"/>
        <v>3.02</v>
      </c>
      <c r="P122" s="283">
        <f t="shared" si="94"/>
        <v>0</v>
      </c>
      <c r="Q122" s="283">
        <f t="shared" si="94"/>
        <v>15.07</v>
      </c>
      <c r="R122" s="283">
        <f t="shared" si="94"/>
        <v>0</v>
      </c>
      <c r="S122" s="283">
        <f t="shared" si="94"/>
        <v>0</v>
      </c>
      <c r="T122" s="283">
        <f t="shared" ref="T122:Z122" si="96">SUM(T123:T168)</f>
        <v>0</v>
      </c>
      <c r="U122" s="283">
        <f t="shared" si="96"/>
        <v>447.79999999999995</v>
      </c>
      <c r="V122" s="283">
        <f t="shared" si="96"/>
        <v>2</v>
      </c>
      <c r="W122" s="283">
        <f t="shared" si="96"/>
        <v>0</v>
      </c>
      <c r="X122" s="283">
        <f t="shared" si="96"/>
        <v>31.240000000000002</v>
      </c>
      <c r="Y122" s="283">
        <f t="shared" si="96"/>
        <v>0</v>
      </c>
      <c r="Z122" s="283">
        <f t="shared" si="96"/>
        <v>0</v>
      </c>
      <c r="AA122" s="283">
        <f t="shared" si="94"/>
        <v>0</v>
      </c>
      <c r="AB122" s="283">
        <f t="shared" si="94"/>
        <v>172.93799999999999</v>
      </c>
      <c r="AC122" s="283">
        <f t="shared" si="94"/>
        <v>2.81</v>
      </c>
      <c r="AD122" s="283">
        <f t="shared" si="94"/>
        <v>0</v>
      </c>
      <c r="AE122" s="283">
        <f t="shared" si="94"/>
        <v>45.13</v>
      </c>
      <c r="AF122" s="283">
        <f t="shared" si="94"/>
        <v>0</v>
      </c>
      <c r="AG122" s="283">
        <f t="shared" si="94"/>
        <v>0</v>
      </c>
      <c r="AH122" s="283">
        <f t="shared" ref="AH122:AN122" si="97">SUM(AH123:AH168)</f>
        <v>0</v>
      </c>
      <c r="AI122" s="283">
        <f t="shared" si="97"/>
        <v>446.84000000000003</v>
      </c>
      <c r="AJ122" s="283">
        <f t="shared" si="97"/>
        <v>5.21</v>
      </c>
      <c r="AK122" s="283">
        <f t="shared" si="97"/>
        <v>0</v>
      </c>
      <c r="AL122" s="283">
        <f t="shared" si="97"/>
        <v>19.5</v>
      </c>
      <c r="AM122" s="283">
        <f t="shared" si="97"/>
        <v>0</v>
      </c>
      <c r="AN122" s="283">
        <f t="shared" si="97"/>
        <v>0</v>
      </c>
      <c r="AO122" s="283">
        <f t="shared" si="94"/>
        <v>22.881</v>
      </c>
      <c r="AP122" s="283">
        <f t="shared" si="94"/>
        <v>250.76600000000002</v>
      </c>
      <c r="AQ122" s="283">
        <f t="shared" si="94"/>
        <v>1.03</v>
      </c>
      <c r="AR122" s="283">
        <f t="shared" si="94"/>
        <v>0</v>
      </c>
      <c r="AS122" s="283">
        <f t="shared" si="94"/>
        <v>81.61</v>
      </c>
      <c r="AT122" s="283">
        <f t="shared" si="94"/>
        <v>0</v>
      </c>
      <c r="AU122" s="283">
        <f t="shared" si="94"/>
        <v>0</v>
      </c>
      <c r="AV122" s="283">
        <f t="shared" si="94"/>
        <v>0</v>
      </c>
      <c r="AW122" s="283">
        <f t="shared" si="94"/>
        <v>331.74699999999996</v>
      </c>
      <c r="AX122" s="283">
        <f t="shared" si="94"/>
        <v>15.65</v>
      </c>
      <c r="AY122" s="283">
        <f t="shared" si="94"/>
        <v>0</v>
      </c>
      <c r="AZ122" s="283">
        <f t="shared" si="94"/>
        <v>186.65</v>
      </c>
      <c r="BA122" s="283">
        <f t="shared" si="94"/>
        <v>0</v>
      </c>
      <c r="BB122" s="283">
        <f t="shared" si="94"/>
        <v>0</v>
      </c>
      <c r="BC122" s="283">
        <f t="shared" si="94"/>
        <v>0</v>
      </c>
      <c r="BD122" s="283">
        <f t="shared" si="94"/>
        <v>505.30399999999997</v>
      </c>
      <c r="BE122" s="283">
        <f t="shared" si="94"/>
        <v>10.43</v>
      </c>
      <c r="BF122" s="283">
        <f t="shared" si="94"/>
        <v>0</v>
      </c>
      <c r="BG122" s="283">
        <f t="shared" si="94"/>
        <v>156.04</v>
      </c>
      <c r="BH122" s="283">
        <f t="shared" si="94"/>
        <v>0</v>
      </c>
      <c r="BI122" s="283">
        <f t="shared" si="94"/>
        <v>0</v>
      </c>
      <c r="BJ122" s="283">
        <f t="shared" si="94"/>
        <v>0</v>
      </c>
      <c r="BK122" s="283">
        <f t="shared" si="94"/>
        <v>0</v>
      </c>
      <c r="BL122" s="283">
        <f t="shared" si="94"/>
        <v>0</v>
      </c>
      <c r="BM122" s="283">
        <f t="shared" si="94"/>
        <v>0</v>
      </c>
      <c r="BN122" s="283">
        <f t="shared" si="94"/>
        <v>0</v>
      </c>
      <c r="BO122" s="283">
        <f t="shared" si="94"/>
        <v>0</v>
      </c>
      <c r="BP122" s="283">
        <f t="shared" si="94"/>
        <v>0</v>
      </c>
      <c r="BQ122" s="283">
        <f t="shared" ref="BQ122:CK122" si="98">SUM(BQ123:BQ168)</f>
        <v>0</v>
      </c>
      <c r="BR122" s="283">
        <f t="shared" si="98"/>
        <v>0</v>
      </c>
      <c r="BS122" s="283">
        <f t="shared" si="98"/>
        <v>0</v>
      </c>
      <c r="BT122" s="283">
        <f t="shared" si="98"/>
        <v>0</v>
      </c>
      <c r="BU122" s="283">
        <f t="shared" si="98"/>
        <v>0</v>
      </c>
      <c r="BV122" s="283">
        <f t="shared" si="98"/>
        <v>0</v>
      </c>
      <c r="BW122" s="283">
        <f t="shared" si="98"/>
        <v>0</v>
      </c>
      <c r="BX122" s="283">
        <f t="shared" si="98"/>
        <v>0</v>
      </c>
      <c r="BY122" s="283">
        <f t="shared" si="98"/>
        <v>1486.943</v>
      </c>
      <c r="BZ122" s="283">
        <f t="shared" si="98"/>
        <v>23.76</v>
      </c>
      <c r="CA122" s="283">
        <f t="shared" si="98"/>
        <v>0</v>
      </c>
      <c r="CB122" s="283">
        <f t="shared" si="98"/>
        <v>293.39</v>
      </c>
      <c r="CC122" s="283">
        <f t="shared" si="98"/>
        <v>0</v>
      </c>
      <c r="CD122" s="283">
        <f t="shared" si="98"/>
        <v>0</v>
      </c>
      <c r="CE122" s="283">
        <f t="shared" si="98"/>
        <v>22.881</v>
      </c>
      <c r="CF122" s="283">
        <f t="shared" si="98"/>
        <v>976.73499999999979</v>
      </c>
      <c r="CG122" s="283">
        <f t="shared" si="98"/>
        <v>17.29</v>
      </c>
      <c r="CH122" s="283">
        <f t="shared" si="98"/>
        <v>0</v>
      </c>
      <c r="CI122" s="283">
        <f t="shared" si="98"/>
        <v>297.84999999999997</v>
      </c>
      <c r="CJ122" s="283">
        <f t="shared" si="98"/>
        <v>0</v>
      </c>
      <c r="CK122" s="283">
        <f t="shared" si="98"/>
        <v>0</v>
      </c>
      <c r="CL122" s="204" t="s">
        <v>589</v>
      </c>
    </row>
    <row r="123" spans="1:90" s="168" customFormat="1" ht="63">
      <c r="A123" s="219" t="s">
        <v>565</v>
      </c>
      <c r="B123" s="223" t="s">
        <v>817</v>
      </c>
      <c r="C123" s="225" t="s">
        <v>852</v>
      </c>
      <c r="D123" s="293">
        <v>62.003999999999998</v>
      </c>
      <c r="E123" s="293">
        <v>62.003999999999998</v>
      </c>
      <c r="F123" s="293">
        <v>0</v>
      </c>
      <c r="G123" s="293">
        <v>0</v>
      </c>
      <c r="H123" s="293">
        <v>0</v>
      </c>
      <c r="I123" s="293">
        <v>0</v>
      </c>
      <c r="J123" s="293">
        <v>0</v>
      </c>
      <c r="K123" s="293">
        <v>0</v>
      </c>
      <c r="L123" s="293">
        <v>0</v>
      </c>
      <c r="M123" s="225">
        <v>0</v>
      </c>
      <c r="N123" s="293">
        <v>0</v>
      </c>
      <c r="O123" s="296">
        <v>0</v>
      </c>
      <c r="P123" s="293">
        <v>0</v>
      </c>
      <c r="Q123" s="293">
        <v>0</v>
      </c>
      <c r="R123" s="293">
        <v>0</v>
      </c>
      <c r="S123" s="293">
        <v>0</v>
      </c>
      <c r="T123" s="293">
        <v>0</v>
      </c>
      <c r="U123" s="293">
        <v>0</v>
      </c>
      <c r="V123" s="293">
        <v>0</v>
      </c>
      <c r="W123" s="293">
        <v>0</v>
      </c>
      <c r="X123" s="293">
        <v>0</v>
      </c>
      <c r="Y123" s="293">
        <v>0</v>
      </c>
      <c r="Z123" s="293">
        <v>0</v>
      </c>
      <c r="AA123" s="293">
        <v>0</v>
      </c>
      <c r="AB123" s="293">
        <v>62.003999999999998</v>
      </c>
      <c r="AC123" s="296">
        <v>1.55</v>
      </c>
      <c r="AD123" s="293">
        <v>0</v>
      </c>
      <c r="AE123" s="293">
        <v>20.75</v>
      </c>
      <c r="AF123" s="293">
        <v>0</v>
      </c>
      <c r="AG123" s="293">
        <v>0</v>
      </c>
      <c r="AH123" s="293">
        <v>0</v>
      </c>
      <c r="AI123" s="293">
        <v>0</v>
      </c>
      <c r="AJ123" s="293">
        <v>0</v>
      </c>
      <c r="AK123" s="293">
        <v>0</v>
      </c>
      <c r="AL123" s="293">
        <v>0</v>
      </c>
      <c r="AM123" s="293">
        <v>0</v>
      </c>
      <c r="AN123" s="293">
        <v>0</v>
      </c>
      <c r="AO123" s="225">
        <v>0</v>
      </c>
      <c r="AP123" s="225">
        <v>0</v>
      </c>
      <c r="AQ123" s="225">
        <v>0</v>
      </c>
      <c r="AR123" s="225">
        <v>0</v>
      </c>
      <c r="AS123" s="225">
        <v>0</v>
      </c>
      <c r="AT123" s="225">
        <v>0</v>
      </c>
      <c r="AU123" s="225">
        <v>0</v>
      </c>
      <c r="AV123" s="293">
        <v>0</v>
      </c>
      <c r="AW123" s="293">
        <v>0</v>
      </c>
      <c r="AX123" s="293">
        <v>0</v>
      </c>
      <c r="AY123" s="293">
        <v>0</v>
      </c>
      <c r="AZ123" s="293">
        <v>0</v>
      </c>
      <c r="BA123" s="293">
        <v>0</v>
      </c>
      <c r="BB123" s="293">
        <v>0</v>
      </c>
      <c r="BC123" s="225">
        <v>0</v>
      </c>
      <c r="BD123" s="225">
        <v>0</v>
      </c>
      <c r="BE123" s="225">
        <v>0</v>
      </c>
      <c r="BF123" s="225">
        <v>0</v>
      </c>
      <c r="BG123" s="225">
        <v>0</v>
      </c>
      <c r="BH123" s="225">
        <v>0</v>
      </c>
      <c r="BI123" s="225">
        <v>0</v>
      </c>
      <c r="BJ123" s="225">
        <v>0</v>
      </c>
      <c r="BK123" s="225">
        <v>0</v>
      </c>
      <c r="BL123" s="225">
        <v>0</v>
      </c>
      <c r="BM123" s="225">
        <v>0</v>
      </c>
      <c r="BN123" s="225">
        <v>0</v>
      </c>
      <c r="BO123" s="225">
        <v>0</v>
      </c>
      <c r="BP123" s="225">
        <v>0</v>
      </c>
      <c r="BQ123" s="225">
        <v>0</v>
      </c>
      <c r="BR123" s="225">
        <v>0</v>
      </c>
      <c r="BS123" s="225">
        <v>0</v>
      </c>
      <c r="BT123" s="225">
        <v>0</v>
      </c>
      <c r="BU123" s="225">
        <v>0</v>
      </c>
      <c r="BV123" s="225">
        <v>0</v>
      </c>
      <c r="BW123" s="225">
        <v>0</v>
      </c>
      <c r="BX123" s="225">
        <f>F123+T123+AH123+AV123+BJ123</f>
        <v>0</v>
      </c>
      <c r="BY123" s="225">
        <f t="shared" ref="BY123:CK123" si="99">G123+U123+AI123+AW123+BK123</f>
        <v>0</v>
      </c>
      <c r="BZ123" s="225">
        <f t="shared" si="99"/>
        <v>0</v>
      </c>
      <c r="CA123" s="225">
        <f t="shared" si="99"/>
        <v>0</v>
      </c>
      <c r="CB123" s="225">
        <f t="shared" si="99"/>
        <v>0</v>
      </c>
      <c r="CC123" s="225">
        <f t="shared" si="99"/>
        <v>0</v>
      </c>
      <c r="CD123" s="225">
        <f t="shared" si="99"/>
        <v>0</v>
      </c>
      <c r="CE123" s="225">
        <f t="shared" si="99"/>
        <v>0</v>
      </c>
      <c r="CF123" s="225">
        <f t="shared" si="99"/>
        <v>62.003999999999998</v>
      </c>
      <c r="CG123" s="225">
        <f t="shared" si="99"/>
        <v>1.55</v>
      </c>
      <c r="CH123" s="225">
        <f t="shared" si="99"/>
        <v>0</v>
      </c>
      <c r="CI123" s="225">
        <f t="shared" si="99"/>
        <v>20.75</v>
      </c>
      <c r="CJ123" s="225">
        <f t="shared" si="99"/>
        <v>0</v>
      </c>
      <c r="CK123" s="225">
        <f t="shared" si="99"/>
        <v>0</v>
      </c>
      <c r="CL123" s="225"/>
    </row>
    <row r="124" spans="1:90" s="168" customFormat="1" ht="63">
      <c r="A124" s="219" t="s">
        <v>565</v>
      </c>
      <c r="B124" s="223" t="s">
        <v>818</v>
      </c>
      <c r="C124" s="225" t="s">
        <v>853</v>
      </c>
      <c r="D124" s="293">
        <v>92.125</v>
      </c>
      <c r="E124" s="293">
        <v>92.125</v>
      </c>
      <c r="F124" s="293">
        <v>0</v>
      </c>
      <c r="G124" s="293">
        <v>0</v>
      </c>
      <c r="H124" s="293">
        <v>0</v>
      </c>
      <c r="I124" s="293">
        <v>0</v>
      </c>
      <c r="J124" s="293">
        <v>0</v>
      </c>
      <c r="K124" s="293">
        <v>0</v>
      </c>
      <c r="L124" s="293">
        <v>0</v>
      </c>
      <c r="M124" s="225">
        <v>0</v>
      </c>
      <c r="N124" s="225">
        <v>0</v>
      </c>
      <c r="O124" s="225">
        <v>0</v>
      </c>
      <c r="P124" s="225">
        <v>0</v>
      </c>
      <c r="Q124" s="225">
        <v>0</v>
      </c>
      <c r="R124" s="225">
        <v>0</v>
      </c>
      <c r="S124" s="225">
        <v>0</v>
      </c>
      <c r="T124" s="293">
        <v>0</v>
      </c>
      <c r="U124" s="293">
        <v>92.125</v>
      </c>
      <c r="V124" s="296">
        <v>2</v>
      </c>
      <c r="W124" s="293">
        <v>0</v>
      </c>
      <c r="X124" s="293">
        <v>23.6</v>
      </c>
      <c r="Y124" s="293">
        <v>0</v>
      </c>
      <c r="Z124" s="293">
        <v>0</v>
      </c>
      <c r="AA124" s="225">
        <v>0</v>
      </c>
      <c r="AB124" s="225">
        <v>0</v>
      </c>
      <c r="AC124" s="225">
        <v>0</v>
      </c>
      <c r="AD124" s="225">
        <v>0</v>
      </c>
      <c r="AE124" s="225">
        <v>0</v>
      </c>
      <c r="AF124" s="225">
        <v>0</v>
      </c>
      <c r="AG124" s="225">
        <v>0</v>
      </c>
      <c r="AH124" s="293">
        <v>0</v>
      </c>
      <c r="AI124" s="293">
        <v>0</v>
      </c>
      <c r="AJ124" s="293">
        <v>0</v>
      </c>
      <c r="AK124" s="293">
        <v>0</v>
      </c>
      <c r="AL124" s="293">
        <v>0</v>
      </c>
      <c r="AM124" s="293">
        <v>0</v>
      </c>
      <c r="AN124" s="293">
        <v>0</v>
      </c>
      <c r="AO124" s="225">
        <v>0</v>
      </c>
      <c r="AP124" s="293">
        <v>0</v>
      </c>
      <c r="AQ124" s="296">
        <v>0</v>
      </c>
      <c r="AR124" s="293">
        <v>0</v>
      </c>
      <c r="AS124" s="293">
        <v>0</v>
      </c>
      <c r="AT124" s="293">
        <v>0</v>
      </c>
      <c r="AU124" s="293">
        <v>0</v>
      </c>
      <c r="AV124" s="293">
        <v>0</v>
      </c>
      <c r="AW124" s="293">
        <v>0</v>
      </c>
      <c r="AX124" s="293">
        <v>0</v>
      </c>
      <c r="AY124" s="293">
        <v>0</v>
      </c>
      <c r="AZ124" s="293">
        <v>0</v>
      </c>
      <c r="BA124" s="293">
        <v>0</v>
      </c>
      <c r="BB124" s="293">
        <v>0</v>
      </c>
      <c r="BC124" s="293">
        <v>0</v>
      </c>
      <c r="BD124" s="293">
        <v>92.125</v>
      </c>
      <c r="BE124" s="296">
        <v>2</v>
      </c>
      <c r="BF124" s="293">
        <v>0</v>
      </c>
      <c r="BG124" s="293">
        <v>23.6</v>
      </c>
      <c r="BH124" s="293">
        <v>0</v>
      </c>
      <c r="BI124" s="225">
        <v>0</v>
      </c>
      <c r="BJ124" s="293">
        <v>0</v>
      </c>
      <c r="BK124" s="293">
        <v>0</v>
      </c>
      <c r="BL124" s="293">
        <v>0</v>
      </c>
      <c r="BM124" s="293">
        <v>0</v>
      </c>
      <c r="BN124" s="293">
        <v>0</v>
      </c>
      <c r="BO124" s="293">
        <v>0</v>
      </c>
      <c r="BP124" s="293">
        <v>0</v>
      </c>
      <c r="BQ124" s="293">
        <v>0</v>
      </c>
      <c r="BR124" s="293">
        <v>0</v>
      </c>
      <c r="BS124" s="293">
        <v>0</v>
      </c>
      <c r="BT124" s="293">
        <v>0</v>
      </c>
      <c r="BU124" s="293">
        <v>0</v>
      </c>
      <c r="BV124" s="293">
        <v>0</v>
      </c>
      <c r="BW124" s="293">
        <v>0</v>
      </c>
      <c r="BX124" s="225">
        <f t="shared" ref="BX124:BX160" si="100">F124+T124+AH124+AV124+BJ124</f>
        <v>0</v>
      </c>
      <c r="BY124" s="225">
        <f t="shared" ref="BY124:BY160" si="101">G124+U124+AI124+AW124+BK124</f>
        <v>92.125</v>
      </c>
      <c r="BZ124" s="225">
        <f t="shared" ref="BZ124:BZ160" si="102">H124+V124+AJ124+AX124+BL124</f>
        <v>2</v>
      </c>
      <c r="CA124" s="225">
        <f t="shared" ref="CA124:CA160" si="103">I124+W124+AK124+AY124+BM124</f>
        <v>0</v>
      </c>
      <c r="CB124" s="225">
        <f t="shared" ref="CB124:CB160" si="104">J124+X124+AL124+AZ124+BN124</f>
        <v>23.6</v>
      </c>
      <c r="CC124" s="225">
        <f t="shared" ref="CC124:CC160" si="105">K124+Y124+AM124+BA124+BO124</f>
        <v>0</v>
      </c>
      <c r="CD124" s="225">
        <f t="shared" ref="CD124:CD160" si="106">L124+Z124+AN124+BB124+BP124</f>
        <v>0</v>
      </c>
      <c r="CE124" s="225">
        <f t="shared" ref="CE124:CE160" si="107">M124+AA124+AO124+BC124+BQ124</f>
        <v>0</v>
      </c>
      <c r="CF124" s="225">
        <f t="shared" ref="CF124:CF160" si="108">N124+AB124+AP124+BD124+BR124</f>
        <v>92.125</v>
      </c>
      <c r="CG124" s="225">
        <f t="shared" ref="CG124:CG160" si="109">O124+AC124+AQ124+BE124+BS124</f>
        <v>2</v>
      </c>
      <c r="CH124" s="225">
        <f t="shared" ref="CH124:CH160" si="110">P124+AD124+AR124+BF124+BT124</f>
        <v>0</v>
      </c>
      <c r="CI124" s="225">
        <f t="shared" ref="CI124:CI160" si="111">Q124+AE124+AS124+BG124+BU124</f>
        <v>23.6</v>
      </c>
      <c r="CJ124" s="225">
        <f t="shared" ref="CJ124:CJ160" si="112">R124+AF124+AT124+BH124+BV124</f>
        <v>0</v>
      </c>
      <c r="CK124" s="225">
        <f t="shared" ref="CK124:CK160" si="113">S124+AG124+AU124+BI124+BW124</f>
        <v>0</v>
      </c>
      <c r="CL124" s="225" t="s">
        <v>589</v>
      </c>
    </row>
    <row r="125" spans="1:90" s="168" customFormat="1" ht="78.75">
      <c r="A125" s="219" t="s">
        <v>565</v>
      </c>
      <c r="B125" s="223" t="s">
        <v>819</v>
      </c>
      <c r="C125" s="225" t="s">
        <v>854</v>
      </c>
      <c r="D125" s="293">
        <v>70.114000000000004</v>
      </c>
      <c r="E125" s="293">
        <v>70.114000000000004</v>
      </c>
      <c r="F125" s="293">
        <v>0</v>
      </c>
      <c r="G125" s="293">
        <v>0</v>
      </c>
      <c r="H125" s="293">
        <v>0</v>
      </c>
      <c r="I125" s="293">
        <v>0</v>
      </c>
      <c r="J125" s="293">
        <v>0</v>
      </c>
      <c r="K125" s="293">
        <v>0</v>
      </c>
      <c r="L125" s="293">
        <v>0</v>
      </c>
      <c r="M125" s="225">
        <v>0</v>
      </c>
      <c r="N125" s="293">
        <v>0</v>
      </c>
      <c r="O125" s="296">
        <v>0</v>
      </c>
      <c r="P125" s="293">
        <v>0</v>
      </c>
      <c r="Q125" s="293">
        <v>0</v>
      </c>
      <c r="R125" s="293">
        <v>0</v>
      </c>
      <c r="S125" s="293">
        <v>0</v>
      </c>
      <c r="T125" s="293">
        <v>0</v>
      </c>
      <c r="U125" s="293">
        <v>0</v>
      </c>
      <c r="V125" s="293">
        <v>0</v>
      </c>
      <c r="W125" s="293">
        <v>0</v>
      </c>
      <c r="X125" s="293">
        <v>0</v>
      </c>
      <c r="Y125" s="293">
        <v>0</v>
      </c>
      <c r="Z125" s="293">
        <v>0</v>
      </c>
      <c r="AA125" s="293">
        <v>0</v>
      </c>
      <c r="AB125" s="293">
        <v>70.114000000000004</v>
      </c>
      <c r="AC125" s="296">
        <v>1.26</v>
      </c>
      <c r="AD125" s="293">
        <v>0</v>
      </c>
      <c r="AE125" s="293">
        <v>11.98</v>
      </c>
      <c r="AF125" s="293">
        <v>0</v>
      </c>
      <c r="AG125" s="293">
        <v>0</v>
      </c>
      <c r="AH125" s="293">
        <v>0</v>
      </c>
      <c r="AI125" s="293">
        <v>0</v>
      </c>
      <c r="AJ125" s="293">
        <v>0</v>
      </c>
      <c r="AK125" s="293">
        <v>0</v>
      </c>
      <c r="AL125" s="293">
        <v>0</v>
      </c>
      <c r="AM125" s="293">
        <v>0</v>
      </c>
      <c r="AN125" s="293">
        <v>0</v>
      </c>
      <c r="AO125" s="225">
        <v>0</v>
      </c>
      <c r="AP125" s="225">
        <v>0</v>
      </c>
      <c r="AQ125" s="225">
        <v>0</v>
      </c>
      <c r="AR125" s="225">
        <v>0</v>
      </c>
      <c r="AS125" s="225">
        <v>0</v>
      </c>
      <c r="AT125" s="225">
        <v>0</v>
      </c>
      <c r="AU125" s="225">
        <v>0</v>
      </c>
      <c r="AV125" s="293">
        <v>0</v>
      </c>
      <c r="AW125" s="293">
        <v>0</v>
      </c>
      <c r="AX125" s="293">
        <v>0</v>
      </c>
      <c r="AY125" s="293">
        <v>0</v>
      </c>
      <c r="AZ125" s="293">
        <v>0</v>
      </c>
      <c r="BA125" s="293">
        <v>0</v>
      </c>
      <c r="BB125" s="293">
        <v>0</v>
      </c>
      <c r="BC125" s="225">
        <v>0</v>
      </c>
      <c r="BD125" s="225">
        <v>0</v>
      </c>
      <c r="BE125" s="225">
        <v>0</v>
      </c>
      <c r="BF125" s="225">
        <v>0</v>
      </c>
      <c r="BG125" s="225">
        <v>0</v>
      </c>
      <c r="BH125" s="225">
        <v>0</v>
      </c>
      <c r="BI125" s="225">
        <v>0</v>
      </c>
      <c r="BJ125" s="293">
        <v>0</v>
      </c>
      <c r="BK125" s="293">
        <v>0</v>
      </c>
      <c r="BL125" s="293">
        <v>0</v>
      </c>
      <c r="BM125" s="293">
        <v>0</v>
      </c>
      <c r="BN125" s="293">
        <v>0</v>
      </c>
      <c r="BO125" s="293">
        <v>0</v>
      </c>
      <c r="BP125" s="293">
        <v>0</v>
      </c>
      <c r="BQ125" s="293">
        <v>0</v>
      </c>
      <c r="BR125" s="293">
        <v>0</v>
      </c>
      <c r="BS125" s="293">
        <v>0</v>
      </c>
      <c r="BT125" s="293">
        <v>0</v>
      </c>
      <c r="BU125" s="293">
        <v>0</v>
      </c>
      <c r="BV125" s="293">
        <v>0</v>
      </c>
      <c r="BW125" s="293">
        <v>0</v>
      </c>
      <c r="BX125" s="225">
        <f t="shared" si="100"/>
        <v>0</v>
      </c>
      <c r="BY125" s="225">
        <f t="shared" si="101"/>
        <v>0</v>
      </c>
      <c r="BZ125" s="225">
        <f t="shared" si="102"/>
        <v>0</v>
      </c>
      <c r="CA125" s="225">
        <f t="shared" si="103"/>
        <v>0</v>
      </c>
      <c r="CB125" s="225">
        <f t="shared" si="104"/>
        <v>0</v>
      </c>
      <c r="CC125" s="225">
        <f t="shared" si="105"/>
        <v>0</v>
      </c>
      <c r="CD125" s="225">
        <f t="shared" si="106"/>
        <v>0</v>
      </c>
      <c r="CE125" s="225">
        <f t="shared" si="107"/>
        <v>0</v>
      </c>
      <c r="CF125" s="225">
        <f t="shared" si="108"/>
        <v>70.114000000000004</v>
      </c>
      <c r="CG125" s="225">
        <f t="shared" si="109"/>
        <v>1.26</v>
      </c>
      <c r="CH125" s="225">
        <f t="shared" si="110"/>
        <v>0</v>
      </c>
      <c r="CI125" s="225">
        <f t="shared" si="111"/>
        <v>11.98</v>
      </c>
      <c r="CJ125" s="225">
        <f t="shared" si="112"/>
        <v>0</v>
      </c>
      <c r="CK125" s="225">
        <f t="shared" si="113"/>
        <v>0</v>
      </c>
      <c r="CL125" s="225"/>
    </row>
    <row r="126" spans="1:90" s="168" customFormat="1" ht="63">
      <c r="A126" s="219" t="s">
        <v>565</v>
      </c>
      <c r="B126" s="223" t="s">
        <v>820</v>
      </c>
      <c r="C126" s="225" t="s">
        <v>855</v>
      </c>
      <c r="D126" s="293">
        <v>28.362000000000002</v>
      </c>
      <c r="E126" s="293">
        <v>28.362000000000002</v>
      </c>
      <c r="F126" s="293">
        <v>0</v>
      </c>
      <c r="G126" s="293">
        <v>0</v>
      </c>
      <c r="H126" s="293">
        <v>0</v>
      </c>
      <c r="I126" s="293">
        <v>0</v>
      </c>
      <c r="J126" s="293">
        <v>0</v>
      </c>
      <c r="K126" s="293">
        <v>0</v>
      </c>
      <c r="L126" s="293">
        <v>0</v>
      </c>
      <c r="M126" s="225">
        <v>0</v>
      </c>
      <c r="N126" s="293">
        <v>0</v>
      </c>
      <c r="O126" s="296">
        <v>0</v>
      </c>
      <c r="P126" s="293">
        <v>0</v>
      </c>
      <c r="Q126" s="293">
        <v>0</v>
      </c>
      <c r="R126" s="293">
        <v>0</v>
      </c>
      <c r="S126" s="293">
        <v>0</v>
      </c>
      <c r="T126" s="293">
        <v>0</v>
      </c>
      <c r="U126" s="293">
        <v>0</v>
      </c>
      <c r="V126" s="293">
        <v>0</v>
      </c>
      <c r="W126" s="293">
        <v>0</v>
      </c>
      <c r="X126" s="293">
        <v>0</v>
      </c>
      <c r="Y126" s="293">
        <v>0</v>
      </c>
      <c r="Z126" s="293">
        <v>0</v>
      </c>
      <c r="AA126" s="225">
        <v>0</v>
      </c>
      <c r="AB126" s="225">
        <v>0</v>
      </c>
      <c r="AC126" s="225">
        <v>0</v>
      </c>
      <c r="AD126" s="225">
        <v>0</v>
      </c>
      <c r="AE126" s="225">
        <v>0</v>
      </c>
      <c r="AF126" s="225">
        <v>0</v>
      </c>
      <c r="AG126" s="225">
        <v>0</v>
      </c>
      <c r="AH126" s="293">
        <v>0</v>
      </c>
      <c r="AI126" s="293">
        <v>0</v>
      </c>
      <c r="AJ126" s="293">
        <v>0</v>
      </c>
      <c r="AK126" s="293">
        <v>0</v>
      </c>
      <c r="AL126" s="293">
        <v>0</v>
      </c>
      <c r="AM126" s="293">
        <v>0</v>
      </c>
      <c r="AN126" s="293">
        <v>0</v>
      </c>
      <c r="AO126" s="293">
        <v>0</v>
      </c>
      <c r="AP126" s="293">
        <v>28.362000000000002</v>
      </c>
      <c r="AQ126" s="296">
        <v>1.03</v>
      </c>
      <c r="AR126" s="293">
        <v>0</v>
      </c>
      <c r="AS126" s="293">
        <v>6.16</v>
      </c>
      <c r="AT126" s="293">
        <v>0</v>
      </c>
      <c r="AU126" s="293">
        <v>0</v>
      </c>
      <c r="AV126" s="293">
        <v>0</v>
      </c>
      <c r="AW126" s="293">
        <v>0</v>
      </c>
      <c r="AX126" s="293">
        <v>0</v>
      </c>
      <c r="AY126" s="293">
        <v>0</v>
      </c>
      <c r="AZ126" s="293">
        <v>0</v>
      </c>
      <c r="BA126" s="293">
        <v>0</v>
      </c>
      <c r="BB126" s="293">
        <v>0</v>
      </c>
      <c r="BC126" s="225">
        <v>0</v>
      </c>
      <c r="BD126" s="225">
        <v>0</v>
      </c>
      <c r="BE126" s="225">
        <v>0</v>
      </c>
      <c r="BF126" s="225">
        <v>0</v>
      </c>
      <c r="BG126" s="225">
        <v>0</v>
      </c>
      <c r="BH126" s="225">
        <v>0</v>
      </c>
      <c r="BI126" s="225">
        <v>0</v>
      </c>
      <c r="BJ126" s="293">
        <v>0</v>
      </c>
      <c r="BK126" s="293">
        <v>0</v>
      </c>
      <c r="BL126" s="293">
        <v>0</v>
      </c>
      <c r="BM126" s="293">
        <v>0</v>
      </c>
      <c r="BN126" s="293">
        <v>0</v>
      </c>
      <c r="BO126" s="293">
        <v>0</v>
      </c>
      <c r="BP126" s="293">
        <v>0</v>
      </c>
      <c r="BQ126" s="293">
        <v>0</v>
      </c>
      <c r="BR126" s="293">
        <v>0</v>
      </c>
      <c r="BS126" s="293">
        <v>0</v>
      </c>
      <c r="BT126" s="293">
        <v>0</v>
      </c>
      <c r="BU126" s="293">
        <v>0</v>
      </c>
      <c r="BV126" s="293">
        <v>0</v>
      </c>
      <c r="BW126" s="293">
        <v>0</v>
      </c>
      <c r="BX126" s="225">
        <f t="shared" si="100"/>
        <v>0</v>
      </c>
      <c r="BY126" s="225">
        <f t="shared" si="101"/>
        <v>0</v>
      </c>
      <c r="BZ126" s="225">
        <f t="shared" si="102"/>
        <v>0</v>
      </c>
      <c r="CA126" s="225">
        <f t="shared" si="103"/>
        <v>0</v>
      </c>
      <c r="CB126" s="225">
        <f t="shared" si="104"/>
        <v>0</v>
      </c>
      <c r="CC126" s="225">
        <f t="shared" si="105"/>
        <v>0</v>
      </c>
      <c r="CD126" s="225">
        <f t="shared" si="106"/>
        <v>0</v>
      </c>
      <c r="CE126" s="225">
        <f t="shared" si="107"/>
        <v>0</v>
      </c>
      <c r="CF126" s="225">
        <f t="shared" si="108"/>
        <v>28.362000000000002</v>
      </c>
      <c r="CG126" s="225">
        <f t="shared" si="109"/>
        <v>1.03</v>
      </c>
      <c r="CH126" s="225">
        <f t="shared" si="110"/>
        <v>0</v>
      </c>
      <c r="CI126" s="225">
        <f t="shared" si="111"/>
        <v>6.16</v>
      </c>
      <c r="CJ126" s="225">
        <f t="shared" si="112"/>
        <v>0</v>
      </c>
      <c r="CK126" s="225">
        <f t="shared" si="113"/>
        <v>0</v>
      </c>
      <c r="CL126" s="225"/>
    </row>
    <row r="127" spans="1:90" s="168" customFormat="1" ht="47.25">
      <c r="A127" s="219" t="s">
        <v>565</v>
      </c>
      <c r="B127" s="223" t="s">
        <v>985</v>
      </c>
      <c r="C127" s="225" t="s">
        <v>856</v>
      </c>
      <c r="D127" s="293">
        <v>79.207000000000008</v>
      </c>
      <c r="E127" s="293">
        <v>79.207000000000008</v>
      </c>
      <c r="F127" s="293">
        <v>0</v>
      </c>
      <c r="G127" s="293">
        <v>79.207000000000008</v>
      </c>
      <c r="H127" s="296">
        <v>0.9</v>
      </c>
      <c r="I127" s="293">
        <v>0</v>
      </c>
      <c r="J127" s="293">
        <v>21.5</v>
      </c>
      <c r="K127" s="293">
        <v>0</v>
      </c>
      <c r="L127" s="293">
        <v>0</v>
      </c>
      <c r="M127" s="225">
        <v>0</v>
      </c>
      <c r="N127" s="225">
        <v>0</v>
      </c>
      <c r="O127" s="225">
        <v>0</v>
      </c>
      <c r="P127" s="225">
        <v>0</v>
      </c>
      <c r="Q127" s="225">
        <v>0</v>
      </c>
      <c r="R127" s="225">
        <v>0</v>
      </c>
      <c r="S127" s="225">
        <v>0</v>
      </c>
      <c r="T127" s="293">
        <v>0</v>
      </c>
      <c r="U127" s="293">
        <v>0</v>
      </c>
      <c r="V127" s="293">
        <v>0</v>
      </c>
      <c r="W127" s="293">
        <v>0</v>
      </c>
      <c r="X127" s="293">
        <v>0</v>
      </c>
      <c r="Y127" s="293">
        <v>0</v>
      </c>
      <c r="Z127" s="293">
        <v>0</v>
      </c>
      <c r="AA127" s="225">
        <v>0</v>
      </c>
      <c r="AB127" s="293">
        <v>0</v>
      </c>
      <c r="AC127" s="296">
        <v>0</v>
      </c>
      <c r="AD127" s="293">
        <v>0</v>
      </c>
      <c r="AE127" s="293">
        <v>0</v>
      </c>
      <c r="AF127" s="293">
        <v>0</v>
      </c>
      <c r="AG127" s="293">
        <v>0</v>
      </c>
      <c r="AH127" s="293">
        <v>0</v>
      </c>
      <c r="AI127" s="293">
        <v>0</v>
      </c>
      <c r="AJ127" s="293">
        <v>0</v>
      </c>
      <c r="AK127" s="293">
        <v>0</v>
      </c>
      <c r="AL127" s="293">
        <v>0</v>
      </c>
      <c r="AM127" s="293">
        <v>0</v>
      </c>
      <c r="AN127" s="293">
        <v>0</v>
      </c>
      <c r="AO127" s="225">
        <v>0</v>
      </c>
      <c r="AP127" s="225">
        <v>0</v>
      </c>
      <c r="AQ127" s="225">
        <v>0</v>
      </c>
      <c r="AR127" s="225">
        <v>0</v>
      </c>
      <c r="AS127" s="225">
        <v>0</v>
      </c>
      <c r="AT127" s="225">
        <v>0</v>
      </c>
      <c r="AU127" s="225">
        <v>0</v>
      </c>
      <c r="AV127" s="293">
        <v>0</v>
      </c>
      <c r="AW127" s="293">
        <v>0</v>
      </c>
      <c r="AX127" s="293">
        <v>0</v>
      </c>
      <c r="AY127" s="293">
        <v>0</v>
      </c>
      <c r="AZ127" s="293">
        <v>0</v>
      </c>
      <c r="BA127" s="293">
        <v>0</v>
      </c>
      <c r="BB127" s="293">
        <v>0</v>
      </c>
      <c r="BC127" s="293">
        <v>0</v>
      </c>
      <c r="BD127" s="293">
        <v>79.207000000000008</v>
      </c>
      <c r="BE127" s="296">
        <v>0.9</v>
      </c>
      <c r="BF127" s="293">
        <v>0</v>
      </c>
      <c r="BG127" s="293">
        <v>21.5</v>
      </c>
      <c r="BH127" s="293">
        <v>0</v>
      </c>
      <c r="BI127" s="293">
        <v>0</v>
      </c>
      <c r="BJ127" s="293">
        <v>0</v>
      </c>
      <c r="BK127" s="293">
        <v>0</v>
      </c>
      <c r="BL127" s="293">
        <v>0</v>
      </c>
      <c r="BM127" s="293">
        <v>0</v>
      </c>
      <c r="BN127" s="293">
        <v>0</v>
      </c>
      <c r="BO127" s="293">
        <v>0</v>
      </c>
      <c r="BP127" s="293">
        <v>0</v>
      </c>
      <c r="BQ127" s="293">
        <v>0</v>
      </c>
      <c r="BR127" s="293">
        <v>0</v>
      </c>
      <c r="BS127" s="293">
        <v>0</v>
      </c>
      <c r="BT127" s="293">
        <v>0</v>
      </c>
      <c r="BU127" s="293">
        <v>0</v>
      </c>
      <c r="BV127" s="293">
        <v>0</v>
      </c>
      <c r="BW127" s="293">
        <v>0</v>
      </c>
      <c r="BX127" s="225">
        <f t="shared" si="100"/>
        <v>0</v>
      </c>
      <c r="BY127" s="225">
        <f t="shared" si="101"/>
        <v>79.207000000000008</v>
      </c>
      <c r="BZ127" s="225">
        <f t="shared" si="102"/>
        <v>0.9</v>
      </c>
      <c r="CA127" s="225">
        <f t="shared" si="103"/>
        <v>0</v>
      </c>
      <c r="CB127" s="225">
        <f t="shared" si="104"/>
        <v>21.5</v>
      </c>
      <c r="CC127" s="225">
        <f t="shared" si="105"/>
        <v>0</v>
      </c>
      <c r="CD127" s="225">
        <f t="shared" si="106"/>
        <v>0</v>
      </c>
      <c r="CE127" s="225">
        <f t="shared" si="107"/>
        <v>0</v>
      </c>
      <c r="CF127" s="225">
        <f t="shared" si="108"/>
        <v>79.207000000000008</v>
      </c>
      <c r="CG127" s="225">
        <f t="shared" si="109"/>
        <v>0.9</v>
      </c>
      <c r="CH127" s="225">
        <f t="shared" si="110"/>
        <v>0</v>
      </c>
      <c r="CI127" s="225">
        <f t="shared" si="111"/>
        <v>21.5</v>
      </c>
      <c r="CJ127" s="225">
        <f t="shared" si="112"/>
        <v>0</v>
      </c>
      <c r="CK127" s="225">
        <f t="shared" si="113"/>
        <v>0</v>
      </c>
      <c r="CL127" s="225"/>
    </row>
    <row r="128" spans="1:90" s="168" customFormat="1" ht="78.75">
      <c r="A128" s="219" t="s">
        <v>565</v>
      </c>
      <c r="B128" s="223" t="s">
        <v>821</v>
      </c>
      <c r="C128" s="225" t="s">
        <v>857</v>
      </c>
      <c r="D128" s="293">
        <v>35.542000000000002</v>
      </c>
      <c r="E128" s="293">
        <v>35.542000000000002</v>
      </c>
      <c r="F128" s="293">
        <v>0</v>
      </c>
      <c r="G128" s="293">
        <v>0</v>
      </c>
      <c r="H128" s="293">
        <v>0</v>
      </c>
      <c r="I128" s="293">
        <v>0</v>
      </c>
      <c r="J128" s="293">
        <v>0</v>
      </c>
      <c r="K128" s="293">
        <v>0</v>
      </c>
      <c r="L128" s="293">
        <v>0</v>
      </c>
      <c r="M128" s="225">
        <v>0</v>
      </c>
      <c r="N128" s="293">
        <v>0</v>
      </c>
      <c r="O128" s="296">
        <v>0</v>
      </c>
      <c r="P128" s="293">
        <v>0</v>
      </c>
      <c r="Q128" s="293">
        <v>0</v>
      </c>
      <c r="R128" s="293">
        <v>0</v>
      </c>
      <c r="S128" s="293">
        <v>0</v>
      </c>
      <c r="T128" s="293">
        <v>0</v>
      </c>
      <c r="U128" s="293">
        <v>0</v>
      </c>
      <c r="V128" s="293">
        <v>0</v>
      </c>
      <c r="W128" s="293">
        <v>0</v>
      </c>
      <c r="X128" s="293">
        <v>0</v>
      </c>
      <c r="Y128" s="293">
        <v>0</v>
      </c>
      <c r="Z128" s="293">
        <v>0</v>
      </c>
      <c r="AA128" s="225">
        <v>0</v>
      </c>
      <c r="AB128" s="225">
        <v>0</v>
      </c>
      <c r="AC128" s="225">
        <v>0</v>
      </c>
      <c r="AD128" s="225">
        <v>0</v>
      </c>
      <c r="AE128" s="225">
        <v>0</v>
      </c>
      <c r="AF128" s="225">
        <v>0</v>
      </c>
      <c r="AG128" s="225">
        <v>0</v>
      </c>
      <c r="AH128" s="293">
        <v>0</v>
      </c>
      <c r="AI128" s="293">
        <v>0</v>
      </c>
      <c r="AJ128" s="293">
        <v>0</v>
      </c>
      <c r="AK128" s="293">
        <v>0</v>
      </c>
      <c r="AL128" s="293">
        <v>0</v>
      </c>
      <c r="AM128" s="293">
        <v>0</v>
      </c>
      <c r="AN128" s="293">
        <v>0</v>
      </c>
      <c r="AO128" s="293">
        <v>0</v>
      </c>
      <c r="AP128" s="293">
        <v>35.542000000000002</v>
      </c>
      <c r="AQ128" s="296">
        <v>0</v>
      </c>
      <c r="AR128" s="293">
        <v>0</v>
      </c>
      <c r="AS128" s="293">
        <v>9.6999999999999993</v>
      </c>
      <c r="AT128" s="293">
        <v>0</v>
      </c>
      <c r="AU128" s="293">
        <v>0</v>
      </c>
      <c r="AV128" s="293">
        <v>0</v>
      </c>
      <c r="AW128" s="293">
        <v>0</v>
      </c>
      <c r="AX128" s="293">
        <v>0</v>
      </c>
      <c r="AY128" s="293">
        <v>0</v>
      </c>
      <c r="AZ128" s="293">
        <v>0</v>
      </c>
      <c r="BA128" s="293">
        <v>0</v>
      </c>
      <c r="BB128" s="293">
        <v>0</v>
      </c>
      <c r="BC128" s="225">
        <v>0</v>
      </c>
      <c r="BD128" s="225">
        <v>0</v>
      </c>
      <c r="BE128" s="225">
        <v>0</v>
      </c>
      <c r="BF128" s="225">
        <v>0</v>
      </c>
      <c r="BG128" s="225">
        <v>0</v>
      </c>
      <c r="BH128" s="225">
        <v>0</v>
      </c>
      <c r="BI128" s="225">
        <v>0</v>
      </c>
      <c r="BJ128" s="293">
        <v>0</v>
      </c>
      <c r="BK128" s="293">
        <v>0</v>
      </c>
      <c r="BL128" s="293">
        <v>0</v>
      </c>
      <c r="BM128" s="293">
        <v>0</v>
      </c>
      <c r="BN128" s="293">
        <v>0</v>
      </c>
      <c r="BO128" s="293">
        <v>0</v>
      </c>
      <c r="BP128" s="293">
        <v>0</v>
      </c>
      <c r="BQ128" s="293">
        <v>0</v>
      </c>
      <c r="BR128" s="293">
        <v>0</v>
      </c>
      <c r="BS128" s="293">
        <v>0</v>
      </c>
      <c r="BT128" s="293">
        <v>0</v>
      </c>
      <c r="BU128" s="293">
        <v>0</v>
      </c>
      <c r="BV128" s="293">
        <v>0</v>
      </c>
      <c r="BW128" s="293">
        <v>0</v>
      </c>
      <c r="BX128" s="225">
        <f t="shared" si="100"/>
        <v>0</v>
      </c>
      <c r="BY128" s="225">
        <f t="shared" si="101"/>
        <v>0</v>
      </c>
      <c r="BZ128" s="225">
        <f t="shared" si="102"/>
        <v>0</v>
      </c>
      <c r="CA128" s="225">
        <f t="shared" si="103"/>
        <v>0</v>
      </c>
      <c r="CB128" s="225">
        <f t="shared" si="104"/>
        <v>0</v>
      </c>
      <c r="CC128" s="225">
        <f t="shared" si="105"/>
        <v>0</v>
      </c>
      <c r="CD128" s="225">
        <f t="shared" si="106"/>
        <v>0</v>
      </c>
      <c r="CE128" s="225">
        <f t="shared" si="107"/>
        <v>0</v>
      </c>
      <c r="CF128" s="225">
        <f t="shared" si="108"/>
        <v>35.542000000000002</v>
      </c>
      <c r="CG128" s="225">
        <f t="shared" si="109"/>
        <v>0</v>
      </c>
      <c r="CH128" s="225">
        <f t="shared" si="110"/>
        <v>0</v>
      </c>
      <c r="CI128" s="225">
        <f t="shared" si="111"/>
        <v>9.6999999999999993</v>
      </c>
      <c r="CJ128" s="225">
        <f t="shared" si="112"/>
        <v>0</v>
      </c>
      <c r="CK128" s="225">
        <f t="shared" si="113"/>
        <v>0</v>
      </c>
      <c r="CL128" s="225"/>
    </row>
    <row r="129" spans="1:90" s="168" customFormat="1" ht="47.25">
      <c r="A129" s="219" t="s">
        <v>565</v>
      </c>
      <c r="B129" s="223" t="s">
        <v>989</v>
      </c>
      <c r="C129" s="225" t="s">
        <v>990</v>
      </c>
      <c r="D129" s="293">
        <v>20.119</v>
      </c>
      <c r="E129" s="293">
        <v>20.119</v>
      </c>
      <c r="F129" s="293">
        <v>0</v>
      </c>
      <c r="G129" s="293">
        <v>0</v>
      </c>
      <c r="H129" s="293">
        <v>0</v>
      </c>
      <c r="I129" s="293">
        <v>0</v>
      </c>
      <c r="J129" s="293">
        <v>0</v>
      </c>
      <c r="K129" s="293">
        <v>0</v>
      </c>
      <c r="L129" s="293">
        <v>0</v>
      </c>
      <c r="M129" s="225">
        <v>0</v>
      </c>
      <c r="N129" s="293">
        <v>20.119</v>
      </c>
      <c r="O129" s="296">
        <v>0.41</v>
      </c>
      <c r="P129" s="293">
        <v>0</v>
      </c>
      <c r="Q129" s="293">
        <v>5.91</v>
      </c>
      <c r="R129" s="293">
        <v>0</v>
      </c>
      <c r="S129" s="293">
        <v>0</v>
      </c>
      <c r="T129" s="293">
        <v>0</v>
      </c>
      <c r="U129" s="293">
        <v>0</v>
      </c>
      <c r="V129" s="293">
        <v>0</v>
      </c>
      <c r="W129" s="293">
        <v>0</v>
      </c>
      <c r="X129" s="293">
        <v>0</v>
      </c>
      <c r="Y129" s="293">
        <v>0</v>
      </c>
      <c r="Z129" s="293">
        <v>0</v>
      </c>
      <c r="AA129" s="225">
        <v>0</v>
      </c>
      <c r="AB129" s="225">
        <v>0</v>
      </c>
      <c r="AC129" s="225">
        <v>0</v>
      </c>
      <c r="AD129" s="225">
        <v>0</v>
      </c>
      <c r="AE129" s="225">
        <v>0</v>
      </c>
      <c r="AF129" s="225">
        <v>0</v>
      </c>
      <c r="AG129" s="225">
        <v>0</v>
      </c>
      <c r="AH129" s="293">
        <v>0</v>
      </c>
      <c r="AI129" s="293">
        <v>0</v>
      </c>
      <c r="AJ129" s="293">
        <v>0</v>
      </c>
      <c r="AK129" s="293">
        <v>0</v>
      </c>
      <c r="AL129" s="293">
        <v>0</v>
      </c>
      <c r="AM129" s="293">
        <v>0</v>
      </c>
      <c r="AN129" s="293">
        <v>0</v>
      </c>
      <c r="AO129" s="225">
        <v>0</v>
      </c>
      <c r="AP129" s="225">
        <v>0</v>
      </c>
      <c r="AQ129" s="225">
        <v>0</v>
      </c>
      <c r="AR129" s="225">
        <v>0</v>
      </c>
      <c r="AS129" s="225">
        <v>0</v>
      </c>
      <c r="AT129" s="225">
        <v>0</v>
      </c>
      <c r="AU129" s="225">
        <v>0</v>
      </c>
      <c r="AV129" s="293">
        <v>0</v>
      </c>
      <c r="AW129" s="293">
        <v>0</v>
      </c>
      <c r="AX129" s="293">
        <v>0</v>
      </c>
      <c r="AY129" s="293">
        <v>0</v>
      </c>
      <c r="AZ129" s="293">
        <v>0</v>
      </c>
      <c r="BA129" s="293">
        <v>0</v>
      </c>
      <c r="BB129" s="293">
        <v>0</v>
      </c>
      <c r="BC129" s="225">
        <v>0</v>
      </c>
      <c r="BD129" s="225">
        <v>0</v>
      </c>
      <c r="BE129" s="225">
        <v>0</v>
      </c>
      <c r="BF129" s="225">
        <v>0</v>
      </c>
      <c r="BG129" s="225">
        <v>0</v>
      </c>
      <c r="BH129" s="225">
        <v>0</v>
      </c>
      <c r="BI129" s="225">
        <v>0</v>
      </c>
      <c r="BJ129" s="293">
        <v>0</v>
      </c>
      <c r="BK129" s="293">
        <v>0</v>
      </c>
      <c r="BL129" s="293">
        <v>0</v>
      </c>
      <c r="BM129" s="293">
        <v>0</v>
      </c>
      <c r="BN129" s="293">
        <v>0</v>
      </c>
      <c r="BO129" s="293">
        <v>0</v>
      </c>
      <c r="BP129" s="293">
        <v>0</v>
      </c>
      <c r="BQ129" s="293">
        <v>0</v>
      </c>
      <c r="BR129" s="293">
        <v>0</v>
      </c>
      <c r="BS129" s="293">
        <v>0</v>
      </c>
      <c r="BT129" s="293">
        <v>0</v>
      </c>
      <c r="BU129" s="293">
        <v>0</v>
      </c>
      <c r="BV129" s="293">
        <v>0</v>
      </c>
      <c r="BW129" s="293">
        <v>0</v>
      </c>
      <c r="BX129" s="225">
        <f t="shared" ref="BX129" si="114">F129+T129+AH129+AV129+BJ129</f>
        <v>0</v>
      </c>
      <c r="BY129" s="225">
        <f t="shared" ref="BY129" si="115">G129+U129+AI129+AW129+BK129</f>
        <v>0</v>
      </c>
      <c r="BZ129" s="225">
        <f t="shared" ref="BZ129" si="116">H129+V129+AJ129+AX129+BL129</f>
        <v>0</v>
      </c>
      <c r="CA129" s="225">
        <f t="shared" ref="CA129" si="117">I129+W129+AK129+AY129+BM129</f>
        <v>0</v>
      </c>
      <c r="CB129" s="225">
        <f t="shared" ref="CB129" si="118">J129+X129+AL129+AZ129+BN129</f>
        <v>0</v>
      </c>
      <c r="CC129" s="225">
        <f t="shared" ref="CC129" si="119">K129+Y129+AM129+BA129+BO129</f>
        <v>0</v>
      </c>
      <c r="CD129" s="225">
        <f t="shared" ref="CD129" si="120">L129+Z129+AN129+BB129+BP129</f>
        <v>0</v>
      </c>
      <c r="CE129" s="225">
        <f t="shared" ref="CE129" si="121">M129+AA129+AO129+BC129+BQ129</f>
        <v>0</v>
      </c>
      <c r="CF129" s="225">
        <f t="shared" ref="CF129" si="122">N129+AB129+AP129+BD129+BR129</f>
        <v>20.119</v>
      </c>
      <c r="CG129" s="225">
        <f t="shared" ref="CG129" si="123">O129+AC129+AQ129+BE129+BS129</f>
        <v>0.41</v>
      </c>
      <c r="CH129" s="225">
        <f t="shared" ref="CH129" si="124">P129+AD129+AR129+BF129+BT129</f>
        <v>0</v>
      </c>
      <c r="CI129" s="225">
        <f t="shared" ref="CI129" si="125">Q129+AE129+AS129+BG129+BU129</f>
        <v>5.91</v>
      </c>
      <c r="CJ129" s="225">
        <f t="shared" ref="CJ129" si="126">R129+AF129+AT129+BH129+BV129</f>
        <v>0</v>
      </c>
      <c r="CK129" s="225">
        <f t="shared" ref="CK129" si="127">S129+AG129+AU129+BI129+BW129</f>
        <v>0</v>
      </c>
      <c r="CL129" s="225"/>
    </row>
    <row r="130" spans="1:90" s="168" customFormat="1" ht="63">
      <c r="A130" s="219" t="s">
        <v>565</v>
      </c>
      <c r="B130" s="223" t="s">
        <v>822</v>
      </c>
      <c r="C130" s="225" t="s">
        <v>858</v>
      </c>
      <c r="D130" s="293">
        <v>18.806999999999999</v>
      </c>
      <c r="E130" s="293">
        <v>18.806999999999999</v>
      </c>
      <c r="F130" s="293">
        <v>0</v>
      </c>
      <c r="G130" s="293">
        <v>0</v>
      </c>
      <c r="H130" s="293">
        <v>0</v>
      </c>
      <c r="I130" s="293">
        <v>0</v>
      </c>
      <c r="J130" s="293">
        <v>0</v>
      </c>
      <c r="K130" s="293">
        <v>0</v>
      </c>
      <c r="L130" s="293">
        <v>0</v>
      </c>
      <c r="M130" s="225">
        <v>0</v>
      </c>
      <c r="N130" s="293">
        <v>0</v>
      </c>
      <c r="O130" s="296">
        <v>0</v>
      </c>
      <c r="P130" s="293">
        <v>0</v>
      </c>
      <c r="Q130" s="293">
        <v>0</v>
      </c>
      <c r="R130" s="293">
        <v>0</v>
      </c>
      <c r="S130" s="293">
        <v>0</v>
      </c>
      <c r="T130" s="293">
        <v>0</v>
      </c>
      <c r="U130" s="293">
        <v>0</v>
      </c>
      <c r="V130" s="293">
        <v>0</v>
      </c>
      <c r="W130" s="293">
        <v>0</v>
      </c>
      <c r="X130" s="293">
        <v>0</v>
      </c>
      <c r="Y130" s="293">
        <v>0</v>
      </c>
      <c r="Z130" s="293">
        <v>0</v>
      </c>
      <c r="AA130" s="225">
        <v>0</v>
      </c>
      <c r="AB130" s="225">
        <v>0</v>
      </c>
      <c r="AC130" s="225">
        <v>0</v>
      </c>
      <c r="AD130" s="225">
        <v>0</v>
      </c>
      <c r="AE130" s="225">
        <v>0</v>
      </c>
      <c r="AF130" s="225">
        <v>0</v>
      </c>
      <c r="AG130" s="225">
        <v>0</v>
      </c>
      <c r="AH130" s="293">
        <v>0</v>
      </c>
      <c r="AI130" s="293">
        <v>0</v>
      </c>
      <c r="AJ130" s="293">
        <v>0</v>
      </c>
      <c r="AK130" s="293">
        <v>0</v>
      </c>
      <c r="AL130" s="293">
        <v>0</v>
      </c>
      <c r="AM130" s="293">
        <v>0</v>
      </c>
      <c r="AN130" s="293">
        <v>0</v>
      </c>
      <c r="AO130" s="293">
        <v>0</v>
      </c>
      <c r="AP130" s="293">
        <v>18.806999999999999</v>
      </c>
      <c r="AQ130" s="296">
        <v>0</v>
      </c>
      <c r="AR130" s="293">
        <v>0</v>
      </c>
      <c r="AS130" s="293">
        <v>5.86</v>
      </c>
      <c r="AT130" s="293">
        <v>0</v>
      </c>
      <c r="AU130" s="293">
        <v>0</v>
      </c>
      <c r="AV130" s="293">
        <v>0</v>
      </c>
      <c r="AW130" s="293">
        <v>0</v>
      </c>
      <c r="AX130" s="293">
        <v>0</v>
      </c>
      <c r="AY130" s="293">
        <v>0</v>
      </c>
      <c r="AZ130" s="293">
        <v>0</v>
      </c>
      <c r="BA130" s="293">
        <v>0</v>
      </c>
      <c r="BB130" s="293">
        <v>0</v>
      </c>
      <c r="BC130" s="225">
        <v>0</v>
      </c>
      <c r="BD130" s="225">
        <v>0</v>
      </c>
      <c r="BE130" s="225">
        <v>0</v>
      </c>
      <c r="BF130" s="225">
        <v>0</v>
      </c>
      <c r="BG130" s="225">
        <v>0</v>
      </c>
      <c r="BH130" s="225">
        <v>0</v>
      </c>
      <c r="BI130" s="225">
        <v>0</v>
      </c>
      <c r="BJ130" s="293">
        <v>0</v>
      </c>
      <c r="BK130" s="293">
        <v>0</v>
      </c>
      <c r="BL130" s="293">
        <v>0</v>
      </c>
      <c r="BM130" s="293">
        <v>0</v>
      </c>
      <c r="BN130" s="293">
        <v>0</v>
      </c>
      <c r="BO130" s="293">
        <v>0</v>
      </c>
      <c r="BP130" s="293">
        <v>0</v>
      </c>
      <c r="BQ130" s="293">
        <v>0</v>
      </c>
      <c r="BR130" s="293">
        <v>0</v>
      </c>
      <c r="BS130" s="293">
        <v>0</v>
      </c>
      <c r="BT130" s="293">
        <v>0</v>
      </c>
      <c r="BU130" s="293">
        <v>0</v>
      </c>
      <c r="BV130" s="293">
        <v>0</v>
      </c>
      <c r="BW130" s="293">
        <v>0</v>
      </c>
      <c r="BX130" s="225">
        <f t="shared" si="100"/>
        <v>0</v>
      </c>
      <c r="BY130" s="225">
        <f t="shared" si="101"/>
        <v>0</v>
      </c>
      <c r="BZ130" s="225">
        <f t="shared" si="102"/>
        <v>0</v>
      </c>
      <c r="CA130" s="225">
        <f t="shared" si="103"/>
        <v>0</v>
      </c>
      <c r="CB130" s="225">
        <f t="shared" si="104"/>
        <v>0</v>
      </c>
      <c r="CC130" s="225">
        <f t="shared" si="105"/>
        <v>0</v>
      </c>
      <c r="CD130" s="225">
        <f t="shared" si="106"/>
        <v>0</v>
      </c>
      <c r="CE130" s="225">
        <f t="shared" si="107"/>
        <v>0</v>
      </c>
      <c r="CF130" s="225">
        <f t="shared" si="108"/>
        <v>18.806999999999999</v>
      </c>
      <c r="CG130" s="225">
        <f t="shared" si="109"/>
        <v>0</v>
      </c>
      <c r="CH130" s="225">
        <f t="shared" si="110"/>
        <v>0</v>
      </c>
      <c r="CI130" s="225">
        <f t="shared" si="111"/>
        <v>5.86</v>
      </c>
      <c r="CJ130" s="225">
        <f t="shared" si="112"/>
        <v>0</v>
      </c>
      <c r="CK130" s="225">
        <f t="shared" si="113"/>
        <v>0</v>
      </c>
      <c r="CL130" s="225"/>
    </row>
    <row r="131" spans="1:90" s="168" customFormat="1" ht="63">
      <c r="A131" s="219" t="s">
        <v>565</v>
      </c>
      <c r="B131" s="223" t="s">
        <v>823</v>
      </c>
      <c r="C131" s="225" t="s">
        <v>859</v>
      </c>
      <c r="D131" s="293">
        <v>19.146999999999998</v>
      </c>
      <c r="E131" s="293">
        <v>19.146999999999998</v>
      </c>
      <c r="F131" s="293">
        <v>0</v>
      </c>
      <c r="G131" s="293">
        <v>0</v>
      </c>
      <c r="H131" s="293">
        <v>0</v>
      </c>
      <c r="I131" s="293">
        <v>0</v>
      </c>
      <c r="J131" s="293">
        <v>0</v>
      </c>
      <c r="K131" s="293">
        <v>0</v>
      </c>
      <c r="L131" s="293">
        <v>0</v>
      </c>
      <c r="M131" s="225">
        <v>0</v>
      </c>
      <c r="N131" s="293">
        <v>0</v>
      </c>
      <c r="O131" s="296">
        <v>0</v>
      </c>
      <c r="P131" s="293">
        <v>0</v>
      </c>
      <c r="Q131" s="293">
        <v>0</v>
      </c>
      <c r="R131" s="293">
        <v>0</v>
      </c>
      <c r="S131" s="293">
        <v>0</v>
      </c>
      <c r="T131" s="293">
        <v>0</v>
      </c>
      <c r="U131" s="293">
        <v>0</v>
      </c>
      <c r="V131" s="293">
        <v>0</v>
      </c>
      <c r="W131" s="293">
        <v>0</v>
      </c>
      <c r="X131" s="293">
        <v>0</v>
      </c>
      <c r="Y131" s="293">
        <v>0</v>
      </c>
      <c r="Z131" s="293">
        <v>0</v>
      </c>
      <c r="AA131" s="225">
        <v>0</v>
      </c>
      <c r="AB131" s="225">
        <v>0</v>
      </c>
      <c r="AC131" s="225">
        <v>0</v>
      </c>
      <c r="AD131" s="225">
        <v>0</v>
      </c>
      <c r="AE131" s="225">
        <v>0</v>
      </c>
      <c r="AF131" s="225">
        <v>0</v>
      </c>
      <c r="AG131" s="225">
        <v>0</v>
      </c>
      <c r="AH131" s="293">
        <v>0</v>
      </c>
      <c r="AI131" s="293">
        <v>0</v>
      </c>
      <c r="AJ131" s="293">
        <v>0</v>
      </c>
      <c r="AK131" s="293">
        <v>0</v>
      </c>
      <c r="AL131" s="293">
        <v>0</v>
      </c>
      <c r="AM131" s="293">
        <v>0</v>
      </c>
      <c r="AN131" s="293">
        <v>0</v>
      </c>
      <c r="AO131" s="293">
        <v>19.146999999999998</v>
      </c>
      <c r="AP131" s="296">
        <v>0</v>
      </c>
      <c r="AQ131" s="293">
        <v>0</v>
      </c>
      <c r="AR131" s="293">
        <v>0</v>
      </c>
      <c r="AS131" s="293">
        <v>5.64</v>
      </c>
      <c r="AT131" s="293">
        <v>0</v>
      </c>
      <c r="AU131" s="225">
        <v>0</v>
      </c>
      <c r="AV131" s="293">
        <v>0</v>
      </c>
      <c r="AW131" s="293">
        <v>0</v>
      </c>
      <c r="AX131" s="293">
        <v>0</v>
      </c>
      <c r="AY131" s="293">
        <v>0</v>
      </c>
      <c r="AZ131" s="293">
        <v>0</v>
      </c>
      <c r="BA131" s="293">
        <v>0</v>
      </c>
      <c r="BB131" s="293">
        <v>0</v>
      </c>
      <c r="BC131" s="225">
        <v>0</v>
      </c>
      <c r="BD131" s="225">
        <v>0</v>
      </c>
      <c r="BE131" s="225">
        <v>0</v>
      </c>
      <c r="BF131" s="225">
        <v>0</v>
      </c>
      <c r="BG131" s="225">
        <v>0</v>
      </c>
      <c r="BH131" s="225">
        <v>0</v>
      </c>
      <c r="BI131" s="225">
        <v>0</v>
      </c>
      <c r="BJ131" s="293">
        <v>0</v>
      </c>
      <c r="BK131" s="293">
        <v>0</v>
      </c>
      <c r="BL131" s="293">
        <v>0</v>
      </c>
      <c r="BM131" s="293">
        <v>0</v>
      </c>
      <c r="BN131" s="293">
        <v>0</v>
      </c>
      <c r="BO131" s="293">
        <v>0</v>
      </c>
      <c r="BP131" s="293">
        <v>0</v>
      </c>
      <c r="BQ131" s="293">
        <v>0</v>
      </c>
      <c r="BR131" s="293">
        <v>0</v>
      </c>
      <c r="BS131" s="293">
        <v>0</v>
      </c>
      <c r="BT131" s="293">
        <v>0</v>
      </c>
      <c r="BU131" s="293">
        <v>0</v>
      </c>
      <c r="BV131" s="293">
        <v>0</v>
      </c>
      <c r="BW131" s="293">
        <v>0</v>
      </c>
      <c r="BX131" s="225">
        <f t="shared" si="100"/>
        <v>0</v>
      </c>
      <c r="BY131" s="225">
        <f t="shared" si="101"/>
        <v>0</v>
      </c>
      <c r="BZ131" s="225">
        <f t="shared" si="102"/>
        <v>0</v>
      </c>
      <c r="CA131" s="225">
        <f t="shared" si="103"/>
        <v>0</v>
      </c>
      <c r="CB131" s="225">
        <f t="shared" si="104"/>
        <v>0</v>
      </c>
      <c r="CC131" s="225">
        <f t="shared" si="105"/>
        <v>0</v>
      </c>
      <c r="CD131" s="225">
        <f t="shared" si="106"/>
        <v>0</v>
      </c>
      <c r="CE131" s="225">
        <f t="shared" si="107"/>
        <v>19.146999999999998</v>
      </c>
      <c r="CF131" s="225">
        <f t="shared" si="108"/>
        <v>0</v>
      </c>
      <c r="CG131" s="225">
        <f t="shared" si="109"/>
        <v>0</v>
      </c>
      <c r="CH131" s="225">
        <f t="shared" si="110"/>
        <v>0</v>
      </c>
      <c r="CI131" s="225">
        <f t="shared" si="111"/>
        <v>5.64</v>
      </c>
      <c r="CJ131" s="225">
        <f t="shared" si="112"/>
        <v>0</v>
      </c>
      <c r="CK131" s="225">
        <f t="shared" si="113"/>
        <v>0</v>
      </c>
      <c r="CL131" s="225"/>
    </row>
    <row r="132" spans="1:90" s="168" customFormat="1" ht="47.25">
      <c r="A132" s="219" t="s">
        <v>565</v>
      </c>
      <c r="B132" s="223" t="s">
        <v>824</v>
      </c>
      <c r="C132" s="225" t="s">
        <v>860</v>
      </c>
      <c r="D132" s="293">
        <v>3.734</v>
      </c>
      <c r="E132" s="293">
        <v>3.734</v>
      </c>
      <c r="F132" s="293">
        <v>0</v>
      </c>
      <c r="G132" s="293">
        <v>0</v>
      </c>
      <c r="H132" s="293">
        <v>0</v>
      </c>
      <c r="I132" s="293">
        <v>0</v>
      </c>
      <c r="J132" s="293">
        <v>0</v>
      </c>
      <c r="K132" s="293">
        <v>0</v>
      </c>
      <c r="L132" s="293">
        <v>0</v>
      </c>
      <c r="M132" s="225">
        <v>0</v>
      </c>
      <c r="N132" s="293">
        <v>0</v>
      </c>
      <c r="O132" s="296">
        <v>0</v>
      </c>
      <c r="P132" s="293">
        <v>0</v>
      </c>
      <c r="Q132" s="293">
        <v>0</v>
      </c>
      <c r="R132" s="293">
        <v>0</v>
      </c>
      <c r="S132" s="293">
        <v>0</v>
      </c>
      <c r="T132" s="293">
        <v>0</v>
      </c>
      <c r="U132" s="293">
        <v>0</v>
      </c>
      <c r="V132" s="293">
        <v>0</v>
      </c>
      <c r="W132" s="293">
        <v>0</v>
      </c>
      <c r="X132" s="293">
        <v>0</v>
      </c>
      <c r="Y132" s="293">
        <v>0</v>
      </c>
      <c r="Z132" s="293">
        <v>0</v>
      </c>
      <c r="AA132" s="225">
        <v>0</v>
      </c>
      <c r="AB132" s="225">
        <v>0</v>
      </c>
      <c r="AC132" s="225">
        <v>0</v>
      </c>
      <c r="AD132" s="225">
        <v>0</v>
      </c>
      <c r="AE132" s="225">
        <v>0</v>
      </c>
      <c r="AF132" s="225">
        <v>0</v>
      </c>
      <c r="AG132" s="225">
        <v>0</v>
      </c>
      <c r="AH132" s="293">
        <v>0</v>
      </c>
      <c r="AI132" s="293">
        <v>0</v>
      </c>
      <c r="AJ132" s="293">
        <v>0</v>
      </c>
      <c r="AK132" s="293">
        <v>0</v>
      </c>
      <c r="AL132" s="293">
        <v>0</v>
      </c>
      <c r="AM132" s="293">
        <v>0</v>
      </c>
      <c r="AN132" s="293">
        <v>0</v>
      </c>
      <c r="AO132" s="293">
        <v>3.734</v>
      </c>
      <c r="AP132" s="296">
        <v>0</v>
      </c>
      <c r="AQ132" s="293">
        <v>0</v>
      </c>
      <c r="AR132" s="293">
        <v>0</v>
      </c>
      <c r="AS132" s="293">
        <v>1.1000000000000001</v>
      </c>
      <c r="AT132" s="293">
        <v>0</v>
      </c>
      <c r="AU132" s="225">
        <v>0</v>
      </c>
      <c r="AV132" s="293">
        <v>0</v>
      </c>
      <c r="AW132" s="293">
        <v>0</v>
      </c>
      <c r="AX132" s="293">
        <v>0</v>
      </c>
      <c r="AY132" s="293">
        <v>0</v>
      </c>
      <c r="AZ132" s="293">
        <v>0</v>
      </c>
      <c r="BA132" s="293">
        <v>0</v>
      </c>
      <c r="BB132" s="293">
        <v>0</v>
      </c>
      <c r="BC132" s="225">
        <v>0</v>
      </c>
      <c r="BD132" s="225">
        <v>0</v>
      </c>
      <c r="BE132" s="225">
        <v>0</v>
      </c>
      <c r="BF132" s="225">
        <v>0</v>
      </c>
      <c r="BG132" s="225">
        <v>0</v>
      </c>
      <c r="BH132" s="225">
        <v>0</v>
      </c>
      <c r="BI132" s="225">
        <v>0</v>
      </c>
      <c r="BJ132" s="293">
        <v>0</v>
      </c>
      <c r="BK132" s="293">
        <v>0</v>
      </c>
      <c r="BL132" s="293">
        <v>0</v>
      </c>
      <c r="BM132" s="293">
        <v>0</v>
      </c>
      <c r="BN132" s="293">
        <v>0</v>
      </c>
      <c r="BO132" s="293">
        <v>0</v>
      </c>
      <c r="BP132" s="293">
        <v>0</v>
      </c>
      <c r="BQ132" s="293">
        <v>0</v>
      </c>
      <c r="BR132" s="293">
        <v>0</v>
      </c>
      <c r="BS132" s="293">
        <v>0</v>
      </c>
      <c r="BT132" s="293">
        <v>0</v>
      </c>
      <c r="BU132" s="293">
        <v>0</v>
      </c>
      <c r="BV132" s="293">
        <v>0</v>
      </c>
      <c r="BW132" s="293">
        <v>0</v>
      </c>
      <c r="BX132" s="225">
        <f t="shared" ref="BX132:BX149" si="128">F132+T132+AH132+AV132+BJ132</f>
        <v>0</v>
      </c>
      <c r="BY132" s="225">
        <f t="shared" ref="BY132:BY149" si="129">G132+U132+AI132+AW132+BK132</f>
        <v>0</v>
      </c>
      <c r="BZ132" s="225">
        <f t="shared" ref="BZ132:BZ149" si="130">H132+V132+AJ132+AX132+BL132</f>
        <v>0</v>
      </c>
      <c r="CA132" s="225">
        <f t="shared" ref="CA132:CA149" si="131">I132+W132+AK132+AY132+BM132</f>
        <v>0</v>
      </c>
      <c r="CB132" s="225">
        <f t="shared" ref="CB132:CB149" si="132">J132+X132+AL132+AZ132+BN132</f>
        <v>0</v>
      </c>
      <c r="CC132" s="225">
        <f t="shared" ref="CC132:CC149" si="133">K132+Y132+AM132+BA132+BO132</f>
        <v>0</v>
      </c>
      <c r="CD132" s="225">
        <f t="shared" ref="CD132:CD149" si="134">L132+Z132+AN132+BB132+BP132</f>
        <v>0</v>
      </c>
      <c r="CE132" s="225">
        <f t="shared" ref="CE132:CE149" si="135">M132+AA132+AO132+BC132+BQ132</f>
        <v>3.734</v>
      </c>
      <c r="CF132" s="225">
        <f t="shared" ref="CF132:CF149" si="136">N132+AB132+AP132+BD132+BR132</f>
        <v>0</v>
      </c>
      <c r="CG132" s="225">
        <f t="shared" ref="CG132:CG149" si="137">O132+AC132+AQ132+BE132+BS132</f>
        <v>0</v>
      </c>
      <c r="CH132" s="225">
        <f t="shared" ref="CH132:CH149" si="138">P132+AD132+AR132+BF132+BT132</f>
        <v>0</v>
      </c>
      <c r="CI132" s="225">
        <f t="shared" ref="CI132:CI149" si="139">Q132+AE132+AS132+BG132+BU132</f>
        <v>1.1000000000000001</v>
      </c>
      <c r="CJ132" s="225">
        <f t="shared" ref="CJ132:CJ149" si="140">R132+AF132+AT132+BH132+BV132</f>
        <v>0</v>
      </c>
      <c r="CK132" s="225">
        <f t="shared" ref="CK132:CK149" si="141">S132+AG132+AU132+BI132+BW132</f>
        <v>0</v>
      </c>
      <c r="CL132" s="225"/>
    </row>
    <row r="133" spans="1:90" s="168" customFormat="1" ht="63">
      <c r="A133" s="219" t="s">
        <v>565</v>
      </c>
      <c r="B133" s="223" t="s">
        <v>991</v>
      </c>
      <c r="C133" s="225" t="s">
        <v>992</v>
      </c>
      <c r="D133" s="293">
        <v>194.18</v>
      </c>
      <c r="E133" s="293">
        <v>194.18</v>
      </c>
      <c r="F133" s="293">
        <v>0</v>
      </c>
      <c r="G133" s="293">
        <v>0</v>
      </c>
      <c r="H133" s="293">
        <v>0</v>
      </c>
      <c r="I133" s="293">
        <v>0</v>
      </c>
      <c r="J133" s="293">
        <v>0</v>
      </c>
      <c r="K133" s="293">
        <v>0</v>
      </c>
      <c r="L133" s="293">
        <v>0</v>
      </c>
      <c r="M133" s="225">
        <v>0</v>
      </c>
      <c r="N133" s="293">
        <v>0</v>
      </c>
      <c r="O133" s="296">
        <v>0</v>
      </c>
      <c r="P133" s="293">
        <v>0</v>
      </c>
      <c r="Q133" s="293">
        <v>0</v>
      </c>
      <c r="R133" s="293">
        <v>0</v>
      </c>
      <c r="S133" s="293">
        <v>0</v>
      </c>
      <c r="T133" s="293">
        <v>0</v>
      </c>
      <c r="U133" s="293">
        <v>0</v>
      </c>
      <c r="V133" s="293">
        <v>0</v>
      </c>
      <c r="W133" s="293">
        <v>0</v>
      </c>
      <c r="X133" s="293">
        <v>0</v>
      </c>
      <c r="Y133" s="293">
        <v>0</v>
      </c>
      <c r="Z133" s="293">
        <v>0</v>
      </c>
      <c r="AA133" s="225">
        <v>0</v>
      </c>
      <c r="AB133" s="225">
        <v>0</v>
      </c>
      <c r="AC133" s="225">
        <v>0</v>
      </c>
      <c r="AD133" s="225">
        <v>0</v>
      </c>
      <c r="AE133" s="225">
        <v>0</v>
      </c>
      <c r="AF133" s="225">
        <v>0</v>
      </c>
      <c r="AG133" s="225">
        <v>0</v>
      </c>
      <c r="AH133" s="293">
        <v>0</v>
      </c>
      <c r="AI133" s="293">
        <v>0</v>
      </c>
      <c r="AJ133" s="293">
        <v>0</v>
      </c>
      <c r="AK133" s="293">
        <v>0</v>
      </c>
      <c r="AL133" s="293">
        <v>0</v>
      </c>
      <c r="AM133" s="293">
        <v>0</v>
      </c>
      <c r="AN133" s="293">
        <v>0</v>
      </c>
      <c r="AO133" s="225">
        <v>0</v>
      </c>
      <c r="AP133" s="225">
        <v>0</v>
      </c>
      <c r="AQ133" s="225">
        <v>0</v>
      </c>
      <c r="AR133" s="225">
        <v>0</v>
      </c>
      <c r="AS133" s="225">
        <v>0</v>
      </c>
      <c r="AT133" s="225">
        <v>0</v>
      </c>
      <c r="AU133" s="225">
        <v>0</v>
      </c>
      <c r="AV133" s="293">
        <v>0</v>
      </c>
      <c r="AW133" s="293">
        <v>0</v>
      </c>
      <c r="AX133" s="293">
        <v>0</v>
      </c>
      <c r="AY133" s="293">
        <v>0</v>
      </c>
      <c r="AZ133" s="293">
        <v>0</v>
      </c>
      <c r="BA133" s="293">
        <v>0</v>
      </c>
      <c r="BB133" s="293">
        <v>0</v>
      </c>
      <c r="BC133" s="293">
        <v>0</v>
      </c>
      <c r="BD133" s="293">
        <v>94</v>
      </c>
      <c r="BE133" s="296">
        <v>0</v>
      </c>
      <c r="BF133" s="293">
        <v>0</v>
      </c>
      <c r="BG133" s="293">
        <v>0</v>
      </c>
      <c r="BH133" s="293">
        <v>0</v>
      </c>
      <c r="BI133" s="293">
        <v>0</v>
      </c>
      <c r="BJ133" s="293">
        <v>0</v>
      </c>
      <c r="BK133" s="293">
        <v>0</v>
      </c>
      <c r="BL133" s="293">
        <v>0</v>
      </c>
      <c r="BM133" s="293">
        <v>0</v>
      </c>
      <c r="BN133" s="293">
        <v>0</v>
      </c>
      <c r="BO133" s="293">
        <v>0</v>
      </c>
      <c r="BP133" s="293">
        <v>0</v>
      </c>
      <c r="BQ133" s="293">
        <v>0</v>
      </c>
      <c r="BR133" s="293">
        <v>0</v>
      </c>
      <c r="BS133" s="293">
        <v>0</v>
      </c>
      <c r="BT133" s="293">
        <v>0</v>
      </c>
      <c r="BU133" s="293">
        <v>0</v>
      </c>
      <c r="BV133" s="293">
        <v>0</v>
      </c>
      <c r="BW133" s="293">
        <v>0</v>
      </c>
      <c r="BX133" s="225">
        <f t="shared" ref="BX133" si="142">F133+T133+AH133+AV133+BJ133</f>
        <v>0</v>
      </c>
      <c r="BY133" s="225">
        <f t="shared" ref="BY133" si="143">G133+U133+AI133+AW133+BK133</f>
        <v>0</v>
      </c>
      <c r="BZ133" s="225">
        <f t="shared" ref="BZ133" si="144">H133+V133+AJ133+AX133+BL133</f>
        <v>0</v>
      </c>
      <c r="CA133" s="225">
        <f t="shared" ref="CA133" si="145">I133+W133+AK133+AY133+BM133</f>
        <v>0</v>
      </c>
      <c r="CB133" s="225">
        <f t="shared" ref="CB133" si="146">J133+X133+AL133+AZ133+BN133</f>
        <v>0</v>
      </c>
      <c r="CC133" s="225">
        <f t="shared" ref="CC133" si="147">K133+Y133+AM133+BA133+BO133</f>
        <v>0</v>
      </c>
      <c r="CD133" s="225">
        <f t="shared" ref="CD133" si="148">L133+Z133+AN133+BB133+BP133</f>
        <v>0</v>
      </c>
      <c r="CE133" s="225">
        <f t="shared" ref="CE133" si="149">M133+AA133+AO133+BC133+BQ133</f>
        <v>0</v>
      </c>
      <c r="CF133" s="225">
        <f t="shared" ref="CF133" si="150">N133+AB133+AP133+BD133+BR133</f>
        <v>94</v>
      </c>
      <c r="CG133" s="225">
        <f t="shared" ref="CG133" si="151">O133+AC133+AQ133+BE133+BS133</f>
        <v>0</v>
      </c>
      <c r="CH133" s="225">
        <f t="shared" ref="CH133" si="152">P133+AD133+AR133+BF133+BT133</f>
        <v>0</v>
      </c>
      <c r="CI133" s="225">
        <f t="shared" ref="CI133" si="153">Q133+AE133+AS133+BG133+BU133</f>
        <v>0</v>
      </c>
      <c r="CJ133" s="225">
        <f t="shared" ref="CJ133" si="154">R133+AF133+AT133+BH133+BV133</f>
        <v>0</v>
      </c>
      <c r="CK133" s="225">
        <f t="shared" ref="CK133" si="155">S133+AG133+AU133+BI133+BW133</f>
        <v>0</v>
      </c>
      <c r="CL133" s="225"/>
    </row>
    <row r="134" spans="1:90" s="168" customFormat="1" ht="31.5">
      <c r="A134" s="219" t="s">
        <v>565</v>
      </c>
      <c r="B134" s="223" t="s">
        <v>825</v>
      </c>
      <c r="C134" s="225" t="s">
        <v>861</v>
      </c>
      <c r="D134" s="293">
        <v>16.975000000000001</v>
      </c>
      <c r="E134" s="293">
        <v>16.975000000000001</v>
      </c>
      <c r="F134" s="293">
        <v>0</v>
      </c>
      <c r="G134" s="293">
        <v>0</v>
      </c>
      <c r="H134" s="293">
        <v>0</v>
      </c>
      <c r="I134" s="293">
        <v>0</v>
      </c>
      <c r="J134" s="293">
        <v>0</v>
      </c>
      <c r="K134" s="293">
        <v>0</v>
      </c>
      <c r="L134" s="293">
        <v>0</v>
      </c>
      <c r="M134" s="225">
        <v>0</v>
      </c>
      <c r="N134" s="293">
        <v>0</v>
      </c>
      <c r="O134" s="296">
        <v>0</v>
      </c>
      <c r="P134" s="293">
        <v>0</v>
      </c>
      <c r="Q134" s="293">
        <v>0</v>
      </c>
      <c r="R134" s="293">
        <v>0</v>
      </c>
      <c r="S134" s="293">
        <v>0</v>
      </c>
      <c r="T134" s="293">
        <v>0</v>
      </c>
      <c r="U134" s="293">
        <v>0</v>
      </c>
      <c r="V134" s="293">
        <v>0</v>
      </c>
      <c r="W134" s="293">
        <v>0</v>
      </c>
      <c r="X134" s="293">
        <v>0</v>
      </c>
      <c r="Y134" s="293">
        <v>0</v>
      </c>
      <c r="Z134" s="293">
        <v>0</v>
      </c>
      <c r="AA134" s="225">
        <v>0</v>
      </c>
      <c r="AB134" s="225">
        <v>0</v>
      </c>
      <c r="AC134" s="225">
        <v>0</v>
      </c>
      <c r="AD134" s="225">
        <v>0</v>
      </c>
      <c r="AE134" s="225">
        <v>0</v>
      </c>
      <c r="AF134" s="225">
        <v>0</v>
      </c>
      <c r="AG134" s="225">
        <v>0</v>
      </c>
      <c r="AH134" s="293">
        <v>0</v>
      </c>
      <c r="AI134" s="293">
        <v>0</v>
      </c>
      <c r="AJ134" s="293">
        <v>0</v>
      </c>
      <c r="AK134" s="293">
        <v>0</v>
      </c>
      <c r="AL134" s="293">
        <v>0</v>
      </c>
      <c r="AM134" s="293">
        <v>0</v>
      </c>
      <c r="AN134" s="293">
        <v>0</v>
      </c>
      <c r="AO134" s="293">
        <v>0</v>
      </c>
      <c r="AP134" s="293">
        <v>16.975000000000001</v>
      </c>
      <c r="AQ134" s="296">
        <v>0</v>
      </c>
      <c r="AR134" s="293">
        <v>0</v>
      </c>
      <c r="AS134" s="293">
        <v>5.4</v>
      </c>
      <c r="AT134" s="293">
        <v>0</v>
      </c>
      <c r="AU134" s="293">
        <v>0</v>
      </c>
      <c r="AV134" s="293">
        <v>0</v>
      </c>
      <c r="AW134" s="293">
        <v>0</v>
      </c>
      <c r="AX134" s="293">
        <v>0</v>
      </c>
      <c r="AY134" s="293">
        <v>0</v>
      </c>
      <c r="AZ134" s="293">
        <v>0</v>
      </c>
      <c r="BA134" s="293">
        <v>0</v>
      </c>
      <c r="BB134" s="293">
        <v>0</v>
      </c>
      <c r="BC134" s="225">
        <v>0</v>
      </c>
      <c r="BD134" s="225">
        <v>0</v>
      </c>
      <c r="BE134" s="225">
        <v>0</v>
      </c>
      <c r="BF134" s="225">
        <v>0</v>
      </c>
      <c r="BG134" s="225">
        <v>0</v>
      </c>
      <c r="BH134" s="225">
        <v>0</v>
      </c>
      <c r="BI134" s="225">
        <v>0</v>
      </c>
      <c r="BJ134" s="293">
        <v>0</v>
      </c>
      <c r="BK134" s="293">
        <v>0</v>
      </c>
      <c r="BL134" s="293">
        <v>0</v>
      </c>
      <c r="BM134" s="293">
        <v>0</v>
      </c>
      <c r="BN134" s="293">
        <v>0</v>
      </c>
      <c r="BO134" s="293">
        <v>0</v>
      </c>
      <c r="BP134" s="293">
        <v>0</v>
      </c>
      <c r="BQ134" s="293">
        <v>0</v>
      </c>
      <c r="BR134" s="293">
        <v>0</v>
      </c>
      <c r="BS134" s="293">
        <v>0</v>
      </c>
      <c r="BT134" s="293">
        <v>0</v>
      </c>
      <c r="BU134" s="293">
        <v>0</v>
      </c>
      <c r="BV134" s="293">
        <v>0</v>
      </c>
      <c r="BW134" s="293">
        <v>0</v>
      </c>
      <c r="BX134" s="225">
        <f t="shared" si="128"/>
        <v>0</v>
      </c>
      <c r="BY134" s="225">
        <f t="shared" si="129"/>
        <v>0</v>
      </c>
      <c r="BZ134" s="225">
        <f t="shared" si="130"/>
        <v>0</v>
      </c>
      <c r="CA134" s="225">
        <f t="shared" si="131"/>
        <v>0</v>
      </c>
      <c r="CB134" s="225">
        <f t="shared" si="132"/>
        <v>0</v>
      </c>
      <c r="CC134" s="225">
        <f t="shared" si="133"/>
        <v>0</v>
      </c>
      <c r="CD134" s="225">
        <f t="shared" si="134"/>
        <v>0</v>
      </c>
      <c r="CE134" s="225">
        <f t="shared" si="135"/>
        <v>0</v>
      </c>
      <c r="CF134" s="225">
        <f t="shared" si="136"/>
        <v>16.975000000000001</v>
      </c>
      <c r="CG134" s="225">
        <f t="shared" si="137"/>
        <v>0</v>
      </c>
      <c r="CH134" s="225">
        <f t="shared" si="138"/>
        <v>0</v>
      </c>
      <c r="CI134" s="225">
        <f t="shared" si="139"/>
        <v>5.4</v>
      </c>
      <c r="CJ134" s="225">
        <f t="shared" si="140"/>
        <v>0</v>
      </c>
      <c r="CK134" s="225">
        <f t="shared" si="141"/>
        <v>0</v>
      </c>
      <c r="CL134" s="225"/>
    </row>
    <row r="135" spans="1:90" s="168" customFormat="1" ht="63">
      <c r="A135" s="219" t="s">
        <v>565</v>
      </c>
      <c r="B135" s="223" t="s">
        <v>826</v>
      </c>
      <c r="C135" s="225" t="s">
        <v>862</v>
      </c>
      <c r="D135" s="293">
        <v>20.56</v>
      </c>
      <c r="E135" s="293">
        <v>20.56</v>
      </c>
      <c r="F135" s="293">
        <v>0</v>
      </c>
      <c r="G135" s="293">
        <v>0</v>
      </c>
      <c r="H135" s="293">
        <v>0</v>
      </c>
      <c r="I135" s="293">
        <v>0</v>
      </c>
      <c r="J135" s="293">
        <v>0</v>
      </c>
      <c r="K135" s="293">
        <v>0</v>
      </c>
      <c r="L135" s="293">
        <v>0</v>
      </c>
      <c r="M135" s="225">
        <v>0</v>
      </c>
      <c r="N135" s="293">
        <v>16.975000000000001</v>
      </c>
      <c r="O135" s="296">
        <v>2.61</v>
      </c>
      <c r="P135" s="293">
        <v>0</v>
      </c>
      <c r="Q135" s="293">
        <v>4.96</v>
      </c>
      <c r="R135" s="293">
        <v>0</v>
      </c>
      <c r="S135" s="293">
        <v>0</v>
      </c>
      <c r="T135" s="293">
        <v>0</v>
      </c>
      <c r="U135" s="293">
        <v>0</v>
      </c>
      <c r="V135" s="293">
        <v>0</v>
      </c>
      <c r="W135" s="293">
        <v>0</v>
      </c>
      <c r="X135" s="293">
        <v>0</v>
      </c>
      <c r="Y135" s="293">
        <v>0</v>
      </c>
      <c r="Z135" s="293">
        <v>0</v>
      </c>
      <c r="AA135" s="225">
        <v>0</v>
      </c>
      <c r="AB135" s="225">
        <v>0</v>
      </c>
      <c r="AC135" s="225">
        <v>0</v>
      </c>
      <c r="AD135" s="225">
        <v>0</v>
      </c>
      <c r="AE135" s="225">
        <v>0</v>
      </c>
      <c r="AF135" s="225">
        <v>0</v>
      </c>
      <c r="AG135" s="225">
        <v>0</v>
      </c>
      <c r="AH135" s="293">
        <v>0</v>
      </c>
      <c r="AI135" s="293">
        <v>0</v>
      </c>
      <c r="AJ135" s="293">
        <v>0</v>
      </c>
      <c r="AK135" s="293">
        <v>0</v>
      </c>
      <c r="AL135" s="293">
        <v>0</v>
      </c>
      <c r="AM135" s="293">
        <v>0</v>
      </c>
      <c r="AN135" s="293">
        <v>0</v>
      </c>
      <c r="AO135" s="225">
        <v>0</v>
      </c>
      <c r="AP135" s="225">
        <v>0</v>
      </c>
      <c r="AQ135" s="225">
        <v>0</v>
      </c>
      <c r="AR135" s="225">
        <v>0</v>
      </c>
      <c r="AS135" s="225">
        <v>0</v>
      </c>
      <c r="AT135" s="225">
        <v>0</v>
      </c>
      <c r="AU135" s="225">
        <v>0</v>
      </c>
      <c r="AV135" s="293">
        <v>0</v>
      </c>
      <c r="AW135" s="293">
        <v>0</v>
      </c>
      <c r="AX135" s="293">
        <v>0</v>
      </c>
      <c r="AY135" s="293">
        <v>0</v>
      </c>
      <c r="AZ135" s="293">
        <v>0</v>
      </c>
      <c r="BA135" s="293">
        <v>0</v>
      </c>
      <c r="BB135" s="293">
        <v>0</v>
      </c>
      <c r="BC135" s="225">
        <v>0</v>
      </c>
      <c r="BD135" s="225">
        <v>0</v>
      </c>
      <c r="BE135" s="225">
        <v>0</v>
      </c>
      <c r="BF135" s="225">
        <v>0</v>
      </c>
      <c r="BG135" s="225">
        <v>0</v>
      </c>
      <c r="BH135" s="225">
        <v>0</v>
      </c>
      <c r="BI135" s="225">
        <v>0</v>
      </c>
      <c r="BJ135" s="293">
        <v>0</v>
      </c>
      <c r="BK135" s="293">
        <v>0</v>
      </c>
      <c r="BL135" s="293">
        <v>0</v>
      </c>
      <c r="BM135" s="293">
        <v>0</v>
      </c>
      <c r="BN135" s="293">
        <v>0</v>
      </c>
      <c r="BO135" s="293">
        <v>0</v>
      </c>
      <c r="BP135" s="293">
        <v>0</v>
      </c>
      <c r="BQ135" s="293">
        <v>0</v>
      </c>
      <c r="BR135" s="293">
        <v>0</v>
      </c>
      <c r="BS135" s="293">
        <v>0</v>
      </c>
      <c r="BT135" s="293">
        <v>0</v>
      </c>
      <c r="BU135" s="293">
        <v>0</v>
      </c>
      <c r="BV135" s="293">
        <v>0</v>
      </c>
      <c r="BW135" s="293">
        <v>0</v>
      </c>
      <c r="BX135" s="225">
        <f t="shared" si="128"/>
        <v>0</v>
      </c>
      <c r="BY135" s="225">
        <f t="shared" si="129"/>
        <v>0</v>
      </c>
      <c r="BZ135" s="225">
        <f t="shared" si="130"/>
        <v>0</v>
      </c>
      <c r="CA135" s="225">
        <f t="shared" si="131"/>
        <v>0</v>
      </c>
      <c r="CB135" s="225">
        <f t="shared" si="132"/>
        <v>0</v>
      </c>
      <c r="CC135" s="225">
        <f t="shared" si="133"/>
        <v>0</v>
      </c>
      <c r="CD135" s="225">
        <f t="shared" si="134"/>
        <v>0</v>
      </c>
      <c r="CE135" s="225">
        <f t="shared" si="135"/>
        <v>0</v>
      </c>
      <c r="CF135" s="225">
        <f t="shared" si="136"/>
        <v>16.975000000000001</v>
      </c>
      <c r="CG135" s="225">
        <f t="shared" si="137"/>
        <v>2.61</v>
      </c>
      <c r="CH135" s="225">
        <f t="shared" si="138"/>
        <v>0</v>
      </c>
      <c r="CI135" s="225">
        <f t="shared" si="139"/>
        <v>4.96</v>
      </c>
      <c r="CJ135" s="225">
        <f t="shared" si="140"/>
        <v>0</v>
      </c>
      <c r="CK135" s="225">
        <f t="shared" si="141"/>
        <v>0</v>
      </c>
      <c r="CL135" s="225"/>
    </row>
    <row r="136" spans="1:90" s="168" customFormat="1" ht="47.25">
      <c r="A136" s="219" t="s">
        <v>565</v>
      </c>
      <c r="B136" s="223" t="s">
        <v>993</v>
      </c>
      <c r="C136" s="225" t="s">
        <v>994</v>
      </c>
      <c r="D136" s="293">
        <v>10.632999999999999</v>
      </c>
      <c r="E136" s="293">
        <v>10.632999999999999</v>
      </c>
      <c r="F136" s="293">
        <v>0</v>
      </c>
      <c r="G136" s="293">
        <v>0</v>
      </c>
      <c r="H136" s="293">
        <v>0</v>
      </c>
      <c r="I136" s="293">
        <v>0</v>
      </c>
      <c r="J136" s="293">
        <v>0</v>
      </c>
      <c r="K136" s="293">
        <v>0</v>
      </c>
      <c r="L136" s="293">
        <v>0</v>
      </c>
      <c r="M136" s="225">
        <v>0</v>
      </c>
      <c r="N136" s="293">
        <v>10.632999999999999</v>
      </c>
      <c r="O136" s="293">
        <v>0</v>
      </c>
      <c r="P136" s="293">
        <v>0</v>
      </c>
      <c r="Q136" s="293">
        <v>4.2</v>
      </c>
      <c r="R136" s="293">
        <v>0</v>
      </c>
      <c r="S136" s="293">
        <v>0</v>
      </c>
      <c r="T136" s="293">
        <v>0</v>
      </c>
      <c r="U136" s="293">
        <v>0</v>
      </c>
      <c r="V136" s="293">
        <v>0</v>
      </c>
      <c r="W136" s="293">
        <v>0</v>
      </c>
      <c r="X136" s="293">
        <v>0</v>
      </c>
      <c r="Y136" s="293">
        <v>0</v>
      </c>
      <c r="Z136" s="293">
        <v>0</v>
      </c>
      <c r="AA136" s="225">
        <v>0</v>
      </c>
      <c r="AB136" s="225">
        <v>0</v>
      </c>
      <c r="AC136" s="225">
        <v>0</v>
      </c>
      <c r="AD136" s="225">
        <v>0</v>
      </c>
      <c r="AE136" s="225">
        <v>0</v>
      </c>
      <c r="AF136" s="225">
        <v>0</v>
      </c>
      <c r="AG136" s="225">
        <v>0</v>
      </c>
      <c r="AH136" s="293">
        <v>0</v>
      </c>
      <c r="AI136" s="293">
        <v>0</v>
      </c>
      <c r="AJ136" s="293">
        <v>0</v>
      </c>
      <c r="AK136" s="293">
        <v>0</v>
      </c>
      <c r="AL136" s="293">
        <v>0</v>
      </c>
      <c r="AM136" s="293">
        <v>0</v>
      </c>
      <c r="AN136" s="293">
        <v>0</v>
      </c>
      <c r="AO136" s="225">
        <v>0</v>
      </c>
      <c r="AP136" s="225">
        <v>0</v>
      </c>
      <c r="AQ136" s="225">
        <v>0</v>
      </c>
      <c r="AR136" s="225">
        <v>0</v>
      </c>
      <c r="AS136" s="225">
        <v>0</v>
      </c>
      <c r="AT136" s="225">
        <v>0</v>
      </c>
      <c r="AU136" s="225">
        <v>0</v>
      </c>
      <c r="AV136" s="293">
        <v>0</v>
      </c>
      <c r="AW136" s="293">
        <v>0</v>
      </c>
      <c r="AX136" s="293">
        <v>0</v>
      </c>
      <c r="AY136" s="293">
        <v>0</v>
      </c>
      <c r="AZ136" s="293">
        <v>0</v>
      </c>
      <c r="BA136" s="293">
        <v>0</v>
      </c>
      <c r="BB136" s="293">
        <v>0</v>
      </c>
      <c r="BC136" s="225">
        <v>0</v>
      </c>
      <c r="BD136" s="225">
        <v>0</v>
      </c>
      <c r="BE136" s="225">
        <v>0</v>
      </c>
      <c r="BF136" s="225">
        <v>0</v>
      </c>
      <c r="BG136" s="225">
        <v>0</v>
      </c>
      <c r="BH136" s="225">
        <v>0</v>
      </c>
      <c r="BI136" s="225">
        <v>0</v>
      </c>
      <c r="BJ136" s="293">
        <v>0</v>
      </c>
      <c r="BK136" s="293">
        <v>0</v>
      </c>
      <c r="BL136" s="293">
        <v>0</v>
      </c>
      <c r="BM136" s="293">
        <v>0</v>
      </c>
      <c r="BN136" s="293">
        <v>0</v>
      </c>
      <c r="BO136" s="293">
        <v>0</v>
      </c>
      <c r="BP136" s="293">
        <v>0</v>
      </c>
      <c r="BQ136" s="293">
        <v>0</v>
      </c>
      <c r="BR136" s="293">
        <v>0</v>
      </c>
      <c r="BS136" s="293">
        <v>0</v>
      </c>
      <c r="BT136" s="293">
        <v>0</v>
      </c>
      <c r="BU136" s="293">
        <v>0</v>
      </c>
      <c r="BV136" s="293">
        <v>0</v>
      </c>
      <c r="BW136" s="293">
        <v>0</v>
      </c>
      <c r="BX136" s="225">
        <f t="shared" ref="BX136" si="156">F136+T136+AH136+AV136+BJ136</f>
        <v>0</v>
      </c>
      <c r="BY136" s="225">
        <f t="shared" ref="BY136" si="157">G136+U136+AI136+AW136+BK136</f>
        <v>0</v>
      </c>
      <c r="BZ136" s="225">
        <f t="shared" ref="BZ136" si="158">H136+V136+AJ136+AX136+BL136</f>
        <v>0</v>
      </c>
      <c r="CA136" s="225">
        <f t="shared" ref="CA136" si="159">I136+W136+AK136+AY136+BM136</f>
        <v>0</v>
      </c>
      <c r="CB136" s="225">
        <f t="shared" ref="CB136" si="160">J136+X136+AL136+AZ136+BN136</f>
        <v>0</v>
      </c>
      <c r="CC136" s="225">
        <f t="shared" ref="CC136" si="161">K136+Y136+AM136+BA136+BO136</f>
        <v>0</v>
      </c>
      <c r="CD136" s="225">
        <f t="shared" ref="CD136" si="162">L136+Z136+AN136+BB136+BP136</f>
        <v>0</v>
      </c>
      <c r="CE136" s="225">
        <f t="shared" ref="CE136" si="163">M136+AA136+AO136+BC136+BQ136</f>
        <v>0</v>
      </c>
      <c r="CF136" s="225">
        <f t="shared" ref="CF136" si="164">N136+AB136+AP136+BD136+BR136</f>
        <v>10.632999999999999</v>
      </c>
      <c r="CG136" s="225">
        <f t="shared" ref="CG136" si="165">O136+AC136+AQ136+BE136+BS136</f>
        <v>0</v>
      </c>
      <c r="CH136" s="225">
        <f t="shared" ref="CH136" si="166">P136+AD136+AR136+BF136+BT136</f>
        <v>0</v>
      </c>
      <c r="CI136" s="225">
        <f t="shared" ref="CI136" si="167">Q136+AE136+AS136+BG136+BU136</f>
        <v>4.2</v>
      </c>
      <c r="CJ136" s="225">
        <f t="shared" ref="CJ136" si="168">R136+AF136+AT136+BH136+BV136</f>
        <v>0</v>
      </c>
      <c r="CK136" s="225">
        <f t="shared" ref="CK136" si="169">S136+AG136+AU136+BI136+BW136</f>
        <v>0</v>
      </c>
      <c r="CL136" s="225"/>
    </row>
    <row r="137" spans="1:90" s="168" customFormat="1" ht="63">
      <c r="A137" s="219" t="s">
        <v>565</v>
      </c>
      <c r="B137" s="223" t="s">
        <v>902</v>
      </c>
      <c r="C137" s="225" t="s">
        <v>863</v>
      </c>
      <c r="D137" s="293">
        <v>33.44</v>
      </c>
      <c r="E137" s="293">
        <v>33.44</v>
      </c>
      <c r="F137" s="293">
        <v>0</v>
      </c>
      <c r="G137" s="293">
        <v>0</v>
      </c>
      <c r="H137" s="293">
        <v>0</v>
      </c>
      <c r="I137" s="293">
        <v>0</v>
      </c>
      <c r="J137" s="293">
        <v>0</v>
      </c>
      <c r="K137" s="293">
        <v>0</v>
      </c>
      <c r="L137" s="293">
        <v>0</v>
      </c>
      <c r="M137" s="225">
        <v>0</v>
      </c>
      <c r="N137" s="293">
        <v>0</v>
      </c>
      <c r="O137" s="293">
        <v>0</v>
      </c>
      <c r="P137" s="293">
        <v>0</v>
      </c>
      <c r="Q137" s="293">
        <v>0</v>
      </c>
      <c r="R137" s="293">
        <v>0</v>
      </c>
      <c r="S137" s="293">
        <v>0</v>
      </c>
      <c r="T137" s="293">
        <v>0</v>
      </c>
      <c r="U137" s="293">
        <v>0</v>
      </c>
      <c r="V137" s="293">
        <v>0</v>
      </c>
      <c r="W137" s="293">
        <v>0</v>
      </c>
      <c r="X137" s="293">
        <v>0</v>
      </c>
      <c r="Y137" s="293">
        <v>0</v>
      </c>
      <c r="Z137" s="293">
        <v>0</v>
      </c>
      <c r="AA137" s="225">
        <v>0</v>
      </c>
      <c r="AB137" s="225">
        <v>0</v>
      </c>
      <c r="AC137" s="225">
        <v>0</v>
      </c>
      <c r="AD137" s="225">
        <v>0</v>
      </c>
      <c r="AE137" s="225">
        <v>0</v>
      </c>
      <c r="AF137" s="225">
        <v>0</v>
      </c>
      <c r="AG137" s="225">
        <v>0</v>
      </c>
      <c r="AH137" s="293">
        <v>0</v>
      </c>
      <c r="AI137" s="293">
        <v>0</v>
      </c>
      <c r="AJ137" s="293">
        <v>0</v>
      </c>
      <c r="AK137" s="293">
        <v>0</v>
      </c>
      <c r="AL137" s="293">
        <v>0</v>
      </c>
      <c r="AM137" s="293">
        <v>0</v>
      </c>
      <c r="AN137" s="293">
        <v>0</v>
      </c>
      <c r="AO137" s="293">
        <v>0</v>
      </c>
      <c r="AP137" s="293">
        <v>33.44</v>
      </c>
      <c r="AQ137" s="293">
        <v>0</v>
      </c>
      <c r="AR137" s="293">
        <v>0</v>
      </c>
      <c r="AS137" s="293">
        <v>8.65</v>
      </c>
      <c r="AT137" s="293">
        <v>0</v>
      </c>
      <c r="AU137" s="293">
        <v>0</v>
      </c>
      <c r="AV137" s="293">
        <v>0</v>
      </c>
      <c r="AW137" s="293">
        <v>0</v>
      </c>
      <c r="AX137" s="293">
        <v>0</v>
      </c>
      <c r="AY137" s="293">
        <v>0</v>
      </c>
      <c r="AZ137" s="293">
        <v>0</v>
      </c>
      <c r="BA137" s="293">
        <v>0</v>
      </c>
      <c r="BB137" s="293">
        <v>0</v>
      </c>
      <c r="BC137" s="225">
        <v>0</v>
      </c>
      <c r="BD137" s="225">
        <v>0</v>
      </c>
      <c r="BE137" s="225">
        <v>0</v>
      </c>
      <c r="BF137" s="225">
        <v>0</v>
      </c>
      <c r="BG137" s="225">
        <v>0</v>
      </c>
      <c r="BH137" s="225">
        <v>0</v>
      </c>
      <c r="BI137" s="225">
        <v>0</v>
      </c>
      <c r="BJ137" s="293">
        <v>0</v>
      </c>
      <c r="BK137" s="293">
        <v>0</v>
      </c>
      <c r="BL137" s="293">
        <v>0</v>
      </c>
      <c r="BM137" s="293">
        <v>0</v>
      </c>
      <c r="BN137" s="293">
        <v>0</v>
      </c>
      <c r="BO137" s="293">
        <v>0</v>
      </c>
      <c r="BP137" s="293">
        <v>0</v>
      </c>
      <c r="BQ137" s="293">
        <v>0</v>
      </c>
      <c r="BR137" s="293">
        <v>0</v>
      </c>
      <c r="BS137" s="293">
        <v>0</v>
      </c>
      <c r="BT137" s="293">
        <v>0</v>
      </c>
      <c r="BU137" s="293">
        <v>0</v>
      </c>
      <c r="BV137" s="293">
        <v>0</v>
      </c>
      <c r="BW137" s="293">
        <v>0</v>
      </c>
      <c r="BX137" s="225">
        <f t="shared" si="128"/>
        <v>0</v>
      </c>
      <c r="BY137" s="225">
        <f t="shared" si="129"/>
        <v>0</v>
      </c>
      <c r="BZ137" s="225">
        <f t="shared" si="130"/>
        <v>0</v>
      </c>
      <c r="CA137" s="225">
        <f t="shared" si="131"/>
        <v>0</v>
      </c>
      <c r="CB137" s="225">
        <f t="shared" si="132"/>
        <v>0</v>
      </c>
      <c r="CC137" s="225">
        <f t="shared" si="133"/>
        <v>0</v>
      </c>
      <c r="CD137" s="225">
        <f t="shared" si="134"/>
        <v>0</v>
      </c>
      <c r="CE137" s="225">
        <f t="shared" si="135"/>
        <v>0</v>
      </c>
      <c r="CF137" s="225">
        <f t="shared" si="136"/>
        <v>33.44</v>
      </c>
      <c r="CG137" s="225">
        <f t="shared" si="137"/>
        <v>0</v>
      </c>
      <c r="CH137" s="225">
        <f t="shared" si="138"/>
        <v>0</v>
      </c>
      <c r="CI137" s="225">
        <f t="shared" si="139"/>
        <v>8.65</v>
      </c>
      <c r="CJ137" s="225">
        <f t="shared" si="140"/>
        <v>0</v>
      </c>
      <c r="CK137" s="225">
        <f t="shared" si="141"/>
        <v>0</v>
      </c>
      <c r="CL137" s="225"/>
    </row>
    <row r="138" spans="1:90" s="168" customFormat="1" ht="47.25">
      <c r="A138" s="219" t="s">
        <v>565</v>
      </c>
      <c r="B138" s="223" t="s">
        <v>827</v>
      </c>
      <c r="C138" s="225" t="s">
        <v>864</v>
      </c>
      <c r="D138" s="293">
        <v>7.9779999999999998</v>
      </c>
      <c r="E138" s="293">
        <v>7.9779999999999998</v>
      </c>
      <c r="F138" s="293">
        <v>0</v>
      </c>
      <c r="G138" s="293">
        <v>0</v>
      </c>
      <c r="H138" s="293">
        <v>0</v>
      </c>
      <c r="I138" s="293">
        <v>0</v>
      </c>
      <c r="J138" s="293">
        <v>0</v>
      </c>
      <c r="K138" s="293">
        <v>0</v>
      </c>
      <c r="L138" s="293">
        <v>0</v>
      </c>
      <c r="M138" s="225">
        <v>0</v>
      </c>
      <c r="N138" s="293">
        <v>0</v>
      </c>
      <c r="O138" s="293">
        <v>0</v>
      </c>
      <c r="P138" s="293">
        <v>0</v>
      </c>
      <c r="Q138" s="293">
        <v>0</v>
      </c>
      <c r="R138" s="293">
        <v>0</v>
      </c>
      <c r="S138" s="293">
        <v>0</v>
      </c>
      <c r="T138" s="293">
        <v>0</v>
      </c>
      <c r="U138" s="293">
        <v>0</v>
      </c>
      <c r="V138" s="293">
        <v>0</v>
      </c>
      <c r="W138" s="293">
        <v>0</v>
      </c>
      <c r="X138" s="293">
        <v>0</v>
      </c>
      <c r="Y138" s="293">
        <v>0</v>
      </c>
      <c r="Z138" s="293">
        <v>0</v>
      </c>
      <c r="AA138" s="225">
        <v>0</v>
      </c>
      <c r="AB138" s="225">
        <v>0</v>
      </c>
      <c r="AC138" s="225">
        <v>0</v>
      </c>
      <c r="AD138" s="225">
        <v>0</v>
      </c>
      <c r="AE138" s="225">
        <v>0</v>
      </c>
      <c r="AF138" s="225">
        <v>0</v>
      </c>
      <c r="AG138" s="225">
        <v>0</v>
      </c>
      <c r="AH138" s="293">
        <v>0</v>
      </c>
      <c r="AI138" s="293">
        <v>0</v>
      </c>
      <c r="AJ138" s="293">
        <v>0</v>
      </c>
      <c r="AK138" s="293">
        <v>0</v>
      </c>
      <c r="AL138" s="293">
        <v>0</v>
      </c>
      <c r="AM138" s="293">
        <v>0</v>
      </c>
      <c r="AN138" s="293">
        <v>0</v>
      </c>
      <c r="AO138" s="293">
        <v>0</v>
      </c>
      <c r="AP138" s="293">
        <v>7.9779999999999998</v>
      </c>
      <c r="AQ138" s="293">
        <v>0</v>
      </c>
      <c r="AR138" s="293">
        <v>0</v>
      </c>
      <c r="AS138" s="293">
        <v>2.4</v>
      </c>
      <c r="AT138" s="293">
        <v>0</v>
      </c>
      <c r="AU138" s="293">
        <v>0</v>
      </c>
      <c r="AV138" s="293">
        <v>0</v>
      </c>
      <c r="AW138" s="293">
        <v>0</v>
      </c>
      <c r="AX138" s="293">
        <v>0</v>
      </c>
      <c r="AY138" s="293">
        <v>0</v>
      </c>
      <c r="AZ138" s="293">
        <v>0</v>
      </c>
      <c r="BA138" s="293">
        <v>0</v>
      </c>
      <c r="BB138" s="293">
        <v>0</v>
      </c>
      <c r="BC138" s="225">
        <v>0</v>
      </c>
      <c r="BD138" s="225">
        <v>0</v>
      </c>
      <c r="BE138" s="225">
        <v>0</v>
      </c>
      <c r="BF138" s="225">
        <v>0</v>
      </c>
      <c r="BG138" s="225">
        <v>0</v>
      </c>
      <c r="BH138" s="225">
        <v>0</v>
      </c>
      <c r="BI138" s="225">
        <v>0</v>
      </c>
      <c r="BJ138" s="293">
        <v>0</v>
      </c>
      <c r="BK138" s="293">
        <v>0</v>
      </c>
      <c r="BL138" s="293">
        <v>0</v>
      </c>
      <c r="BM138" s="293">
        <v>0</v>
      </c>
      <c r="BN138" s="293">
        <v>0</v>
      </c>
      <c r="BO138" s="293">
        <v>0</v>
      </c>
      <c r="BP138" s="293">
        <v>0</v>
      </c>
      <c r="BQ138" s="293">
        <v>0</v>
      </c>
      <c r="BR138" s="293">
        <v>0</v>
      </c>
      <c r="BS138" s="293">
        <v>0</v>
      </c>
      <c r="BT138" s="293">
        <v>0</v>
      </c>
      <c r="BU138" s="293">
        <v>0</v>
      </c>
      <c r="BV138" s="293">
        <v>0</v>
      </c>
      <c r="BW138" s="293">
        <v>0</v>
      </c>
      <c r="BX138" s="225">
        <f t="shared" si="128"/>
        <v>0</v>
      </c>
      <c r="BY138" s="225">
        <f t="shared" si="129"/>
        <v>0</v>
      </c>
      <c r="BZ138" s="225">
        <f t="shared" si="130"/>
        <v>0</v>
      </c>
      <c r="CA138" s="225">
        <f t="shared" si="131"/>
        <v>0</v>
      </c>
      <c r="CB138" s="225">
        <f t="shared" si="132"/>
        <v>0</v>
      </c>
      <c r="CC138" s="225">
        <f t="shared" si="133"/>
        <v>0</v>
      </c>
      <c r="CD138" s="225">
        <f t="shared" si="134"/>
        <v>0</v>
      </c>
      <c r="CE138" s="225">
        <f t="shared" si="135"/>
        <v>0</v>
      </c>
      <c r="CF138" s="225">
        <f t="shared" si="136"/>
        <v>7.9779999999999998</v>
      </c>
      <c r="CG138" s="225">
        <f t="shared" si="137"/>
        <v>0</v>
      </c>
      <c r="CH138" s="225">
        <f t="shared" si="138"/>
        <v>0</v>
      </c>
      <c r="CI138" s="225">
        <f t="shared" si="139"/>
        <v>2.4</v>
      </c>
      <c r="CJ138" s="225">
        <f t="shared" si="140"/>
        <v>0</v>
      </c>
      <c r="CK138" s="225">
        <f t="shared" si="141"/>
        <v>0</v>
      </c>
      <c r="CL138" s="225"/>
    </row>
    <row r="139" spans="1:90" s="168" customFormat="1" ht="63">
      <c r="A139" s="219" t="s">
        <v>565</v>
      </c>
      <c r="B139" s="223" t="s">
        <v>828</v>
      </c>
      <c r="C139" s="225" t="s">
        <v>865</v>
      </c>
      <c r="D139" s="293">
        <v>37.695999999999998</v>
      </c>
      <c r="E139" s="293">
        <v>37.695999999999998</v>
      </c>
      <c r="F139" s="293">
        <v>0</v>
      </c>
      <c r="G139" s="293">
        <v>0</v>
      </c>
      <c r="H139" s="293">
        <v>0</v>
      </c>
      <c r="I139" s="293">
        <v>0</v>
      </c>
      <c r="J139" s="293">
        <v>0</v>
      </c>
      <c r="K139" s="293">
        <v>0</v>
      </c>
      <c r="L139" s="293">
        <v>0</v>
      </c>
      <c r="M139" s="225">
        <v>0</v>
      </c>
      <c r="N139" s="293">
        <v>0</v>
      </c>
      <c r="O139" s="293">
        <v>0</v>
      </c>
      <c r="P139" s="293">
        <v>0</v>
      </c>
      <c r="Q139" s="293">
        <v>0</v>
      </c>
      <c r="R139" s="293">
        <v>0</v>
      </c>
      <c r="S139" s="293">
        <v>0</v>
      </c>
      <c r="T139" s="293">
        <v>0</v>
      </c>
      <c r="U139" s="293">
        <v>0</v>
      </c>
      <c r="V139" s="293">
        <v>0</v>
      </c>
      <c r="W139" s="293">
        <v>0</v>
      </c>
      <c r="X139" s="293">
        <v>0</v>
      </c>
      <c r="Y139" s="293">
        <v>0</v>
      </c>
      <c r="Z139" s="293">
        <v>0</v>
      </c>
      <c r="AA139" s="225">
        <v>0</v>
      </c>
      <c r="AB139" s="225">
        <v>0</v>
      </c>
      <c r="AC139" s="225">
        <v>0</v>
      </c>
      <c r="AD139" s="225">
        <v>0</v>
      </c>
      <c r="AE139" s="225">
        <v>0</v>
      </c>
      <c r="AF139" s="225">
        <v>0</v>
      </c>
      <c r="AG139" s="225">
        <v>0</v>
      </c>
      <c r="AH139" s="293">
        <v>0</v>
      </c>
      <c r="AI139" s="293">
        <v>0</v>
      </c>
      <c r="AJ139" s="293">
        <v>0</v>
      </c>
      <c r="AK139" s="293">
        <v>0</v>
      </c>
      <c r="AL139" s="293">
        <v>0</v>
      </c>
      <c r="AM139" s="293">
        <v>0</v>
      </c>
      <c r="AN139" s="293">
        <v>0</v>
      </c>
      <c r="AO139" s="293">
        <v>0</v>
      </c>
      <c r="AP139" s="293">
        <v>37.695999999999998</v>
      </c>
      <c r="AQ139" s="293">
        <v>0</v>
      </c>
      <c r="AR139" s="293">
        <v>0</v>
      </c>
      <c r="AS139" s="293">
        <v>11.2</v>
      </c>
      <c r="AT139" s="293">
        <v>0</v>
      </c>
      <c r="AU139" s="293">
        <v>0</v>
      </c>
      <c r="AV139" s="293">
        <v>0</v>
      </c>
      <c r="AW139" s="293">
        <v>0</v>
      </c>
      <c r="AX139" s="293">
        <v>0</v>
      </c>
      <c r="AY139" s="293">
        <v>0</v>
      </c>
      <c r="AZ139" s="293">
        <v>0</v>
      </c>
      <c r="BA139" s="293">
        <v>0</v>
      </c>
      <c r="BB139" s="293">
        <v>0</v>
      </c>
      <c r="BC139" s="225">
        <v>0</v>
      </c>
      <c r="BD139" s="225">
        <v>0</v>
      </c>
      <c r="BE139" s="225">
        <v>0</v>
      </c>
      <c r="BF139" s="225">
        <v>0</v>
      </c>
      <c r="BG139" s="225">
        <v>0</v>
      </c>
      <c r="BH139" s="225">
        <v>0</v>
      </c>
      <c r="BI139" s="225">
        <v>0</v>
      </c>
      <c r="BJ139" s="293">
        <v>0</v>
      </c>
      <c r="BK139" s="293">
        <v>0</v>
      </c>
      <c r="BL139" s="293">
        <v>0</v>
      </c>
      <c r="BM139" s="293">
        <v>0</v>
      </c>
      <c r="BN139" s="293">
        <v>0</v>
      </c>
      <c r="BO139" s="293">
        <v>0</v>
      </c>
      <c r="BP139" s="293">
        <v>0</v>
      </c>
      <c r="BQ139" s="293">
        <v>0</v>
      </c>
      <c r="BR139" s="293">
        <v>0</v>
      </c>
      <c r="BS139" s="293">
        <v>0</v>
      </c>
      <c r="BT139" s="293">
        <v>0</v>
      </c>
      <c r="BU139" s="293">
        <v>0</v>
      </c>
      <c r="BV139" s="293">
        <v>0</v>
      </c>
      <c r="BW139" s="293">
        <v>0</v>
      </c>
      <c r="BX139" s="225">
        <f t="shared" si="128"/>
        <v>0</v>
      </c>
      <c r="BY139" s="225">
        <f t="shared" si="129"/>
        <v>0</v>
      </c>
      <c r="BZ139" s="225">
        <f t="shared" si="130"/>
        <v>0</v>
      </c>
      <c r="CA139" s="225">
        <f t="shared" si="131"/>
        <v>0</v>
      </c>
      <c r="CB139" s="225">
        <f t="shared" si="132"/>
        <v>0</v>
      </c>
      <c r="CC139" s="225">
        <f t="shared" si="133"/>
        <v>0</v>
      </c>
      <c r="CD139" s="225">
        <f t="shared" si="134"/>
        <v>0</v>
      </c>
      <c r="CE139" s="225">
        <f t="shared" si="135"/>
        <v>0</v>
      </c>
      <c r="CF139" s="225">
        <f t="shared" si="136"/>
        <v>37.695999999999998</v>
      </c>
      <c r="CG139" s="225">
        <f t="shared" si="137"/>
        <v>0</v>
      </c>
      <c r="CH139" s="225">
        <f t="shared" si="138"/>
        <v>0</v>
      </c>
      <c r="CI139" s="225">
        <f t="shared" si="139"/>
        <v>11.2</v>
      </c>
      <c r="CJ139" s="225">
        <f t="shared" si="140"/>
        <v>0</v>
      </c>
      <c r="CK139" s="225">
        <f t="shared" si="141"/>
        <v>0</v>
      </c>
      <c r="CL139" s="225"/>
    </row>
    <row r="140" spans="1:90" s="168" customFormat="1" ht="47.25">
      <c r="A140" s="219" t="s">
        <v>565</v>
      </c>
      <c r="B140" s="223" t="s">
        <v>903</v>
      </c>
      <c r="C140" s="225" t="s">
        <v>866</v>
      </c>
      <c r="D140" s="293">
        <v>13.579000000000001</v>
      </c>
      <c r="E140" s="293">
        <v>13.579000000000001</v>
      </c>
      <c r="F140" s="293">
        <v>0</v>
      </c>
      <c r="G140" s="293">
        <v>0</v>
      </c>
      <c r="H140" s="293">
        <v>0</v>
      </c>
      <c r="I140" s="293">
        <v>0</v>
      </c>
      <c r="J140" s="293">
        <v>0</v>
      </c>
      <c r="K140" s="293">
        <v>0</v>
      </c>
      <c r="L140" s="293">
        <v>0</v>
      </c>
      <c r="M140" s="225">
        <v>0</v>
      </c>
      <c r="N140" s="293">
        <v>0</v>
      </c>
      <c r="O140" s="293">
        <v>0</v>
      </c>
      <c r="P140" s="293">
        <v>0</v>
      </c>
      <c r="Q140" s="293">
        <v>0</v>
      </c>
      <c r="R140" s="293">
        <v>0</v>
      </c>
      <c r="S140" s="293">
        <v>0</v>
      </c>
      <c r="T140" s="293">
        <v>0</v>
      </c>
      <c r="U140" s="293">
        <v>0</v>
      </c>
      <c r="V140" s="293">
        <v>0</v>
      </c>
      <c r="W140" s="293">
        <v>0</v>
      </c>
      <c r="X140" s="293">
        <v>0</v>
      </c>
      <c r="Y140" s="293">
        <v>0</v>
      </c>
      <c r="Z140" s="293">
        <v>0</v>
      </c>
      <c r="AA140" s="225">
        <v>0</v>
      </c>
      <c r="AB140" s="225">
        <v>0</v>
      </c>
      <c r="AC140" s="225">
        <v>0</v>
      </c>
      <c r="AD140" s="225">
        <v>0</v>
      </c>
      <c r="AE140" s="225">
        <v>0</v>
      </c>
      <c r="AF140" s="225">
        <v>0</v>
      </c>
      <c r="AG140" s="225">
        <v>0</v>
      </c>
      <c r="AH140" s="293">
        <v>0</v>
      </c>
      <c r="AI140" s="293">
        <v>0</v>
      </c>
      <c r="AJ140" s="293">
        <v>0</v>
      </c>
      <c r="AK140" s="293">
        <v>0</v>
      </c>
      <c r="AL140" s="293">
        <v>0</v>
      </c>
      <c r="AM140" s="293">
        <v>0</v>
      </c>
      <c r="AN140" s="293">
        <v>0</v>
      </c>
      <c r="AO140" s="293">
        <v>0</v>
      </c>
      <c r="AP140" s="293">
        <v>13.579000000000001</v>
      </c>
      <c r="AQ140" s="293">
        <v>0</v>
      </c>
      <c r="AR140" s="293">
        <v>0</v>
      </c>
      <c r="AS140" s="293">
        <v>6.2</v>
      </c>
      <c r="AT140" s="293">
        <v>0</v>
      </c>
      <c r="AU140" s="293">
        <v>0</v>
      </c>
      <c r="AV140" s="293">
        <v>0</v>
      </c>
      <c r="AW140" s="293">
        <v>0</v>
      </c>
      <c r="AX140" s="293">
        <v>0</v>
      </c>
      <c r="AY140" s="293">
        <v>0</v>
      </c>
      <c r="AZ140" s="293">
        <v>0</v>
      </c>
      <c r="BA140" s="293">
        <v>0</v>
      </c>
      <c r="BB140" s="293">
        <v>0</v>
      </c>
      <c r="BC140" s="225">
        <v>0</v>
      </c>
      <c r="BD140" s="225">
        <v>0</v>
      </c>
      <c r="BE140" s="225">
        <v>0</v>
      </c>
      <c r="BF140" s="225">
        <v>0</v>
      </c>
      <c r="BG140" s="225">
        <v>0</v>
      </c>
      <c r="BH140" s="225">
        <v>0</v>
      </c>
      <c r="BI140" s="225">
        <v>0</v>
      </c>
      <c r="BJ140" s="293">
        <v>0</v>
      </c>
      <c r="BK140" s="293">
        <v>0</v>
      </c>
      <c r="BL140" s="293">
        <v>0</v>
      </c>
      <c r="BM140" s="293">
        <v>0</v>
      </c>
      <c r="BN140" s="293">
        <v>0</v>
      </c>
      <c r="BO140" s="293">
        <v>0</v>
      </c>
      <c r="BP140" s="293">
        <v>0</v>
      </c>
      <c r="BQ140" s="293">
        <v>0</v>
      </c>
      <c r="BR140" s="293">
        <v>0</v>
      </c>
      <c r="BS140" s="293">
        <v>0</v>
      </c>
      <c r="BT140" s="293">
        <v>0</v>
      </c>
      <c r="BU140" s="293">
        <v>0</v>
      </c>
      <c r="BV140" s="293">
        <v>0</v>
      </c>
      <c r="BW140" s="293">
        <v>0</v>
      </c>
      <c r="BX140" s="225">
        <f t="shared" si="128"/>
        <v>0</v>
      </c>
      <c r="BY140" s="225">
        <f t="shared" si="129"/>
        <v>0</v>
      </c>
      <c r="BZ140" s="225">
        <f t="shared" si="130"/>
        <v>0</v>
      </c>
      <c r="CA140" s="225">
        <f t="shared" si="131"/>
        <v>0</v>
      </c>
      <c r="CB140" s="225">
        <f t="shared" si="132"/>
        <v>0</v>
      </c>
      <c r="CC140" s="225">
        <f t="shared" si="133"/>
        <v>0</v>
      </c>
      <c r="CD140" s="225">
        <f t="shared" si="134"/>
        <v>0</v>
      </c>
      <c r="CE140" s="225">
        <f t="shared" si="135"/>
        <v>0</v>
      </c>
      <c r="CF140" s="225">
        <f t="shared" si="136"/>
        <v>13.579000000000001</v>
      </c>
      <c r="CG140" s="225">
        <f t="shared" si="137"/>
        <v>0</v>
      </c>
      <c r="CH140" s="225">
        <f t="shared" si="138"/>
        <v>0</v>
      </c>
      <c r="CI140" s="225">
        <f t="shared" si="139"/>
        <v>6.2</v>
      </c>
      <c r="CJ140" s="225">
        <f t="shared" si="140"/>
        <v>0</v>
      </c>
      <c r="CK140" s="225">
        <f t="shared" si="141"/>
        <v>0</v>
      </c>
      <c r="CL140" s="225"/>
    </row>
    <row r="141" spans="1:90" s="168" customFormat="1" ht="47.25">
      <c r="A141" s="219" t="s">
        <v>565</v>
      </c>
      <c r="B141" s="223" t="s">
        <v>829</v>
      </c>
      <c r="C141" s="225" t="s">
        <v>867</v>
      </c>
      <c r="D141" s="293">
        <v>15.276</v>
      </c>
      <c r="E141" s="293">
        <v>15.276</v>
      </c>
      <c r="F141" s="293">
        <v>0</v>
      </c>
      <c r="G141" s="293">
        <v>0</v>
      </c>
      <c r="H141" s="293">
        <v>0</v>
      </c>
      <c r="I141" s="293">
        <v>0</v>
      </c>
      <c r="J141" s="293">
        <v>0</v>
      </c>
      <c r="K141" s="293">
        <v>0</v>
      </c>
      <c r="L141" s="293">
        <v>0</v>
      </c>
      <c r="M141" s="225">
        <v>0</v>
      </c>
      <c r="N141" s="293">
        <v>0</v>
      </c>
      <c r="O141" s="293">
        <v>0</v>
      </c>
      <c r="P141" s="293">
        <v>0</v>
      </c>
      <c r="Q141" s="293">
        <v>0</v>
      </c>
      <c r="R141" s="293">
        <v>0</v>
      </c>
      <c r="S141" s="293">
        <v>0</v>
      </c>
      <c r="T141" s="293">
        <v>0</v>
      </c>
      <c r="U141" s="293">
        <v>0</v>
      </c>
      <c r="V141" s="293">
        <v>0</v>
      </c>
      <c r="W141" s="293">
        <v>0</v>
      </c>
      <c r="X141" s="293">
        <v>0</v>
      </c>
      <c r="Y141" s="293">
        <v>0</v>
      </c>
      <c r="Z141" s="293">
        <v>0</v>
      </c>
      <c r="AA141" s="225">
        <v>0</v>
      </c>
      <c r="AB141" s="225">
        <v>0</v>
      </c>
      <c r="AC141" s="225">
        <v>0</v>
      </c>
      <c r="AD141" s="225">
        <v>0</v>
      </c>
      <c r="AE141" s="225">
        <v>0</v>
      </c>
      <c r="AF141" s="225">
        <v>0</v>
      </c>
      <c r="AG141" s="225">
        <v>0</v>
      </c>
      <c r="AH141" s="293">
        <v>0</v>
      </c>
      <c r="AI141" s="293">
        <v>0</v>
      </c>
      <c r="AJ141" s="293">
        <v>0</v>
      </c>
      <c r="AK141" s="293">
        <v>0</v>
      </c>
      <c r="AL141" s="293">
        <v>0</v>
      </c>
      <c r="AM141" s="293">
        <v>0</v>
      </c>
      <c r="AN141" s="293">
        <v>0</v>
      </c>
      <c r="AO141" s="293">
        <v>0</v>
      </c>
      <c r="AP141" s="293">
        <v>15.276</v>
      </c>
      <c r="AQ141" s="293">
        <v>0</v>
      </c>
      <c r="AR141" s="293">
        <v>0</v>
      </c>
      <c r="AS141" s="293">
        <v>4.5</v>
      </c>
      <c r="AT141" s="293">
        <v>0</v>
      </c>
      <c r="AU141" s="293">
        <v>0</v>
      </c>
      <c r="AV141" s="293">
        <v>0</v>
      </c>
      <c r="AW141" s="293">
        <v>0</v>
      </c>
      <c r="AX141" s="293">
        <v>0</v>
      </c>
      <c r="AY141" s="293">
        <v>0</v>
      </c>
      <c r="AZ141" s="293">
        <v>0</v>
      </c>
      <c r="BA141" s="293">
        <v>0</v>
      </c>
      <c r="BB141" s="293">
        <v>0</v>
      </c>
      <c r="BC141" s="225">
        <v>0</v>
      </c>
      <c r="BD141" s="225">
        <v>0</v>
      </c>
      <c r="BE141" s="225">
        <v>0</v>
      </c>
      <c r="BF141" s="225">
        <v>0</v>
      </c>
      <c r="BG141" s="225">
        <v>0</v>
      </c>
      <c r="BH141" s="225">
        <v>0</v>
      </c>
      <c r="BI141" s="225">
        <v>0</v>
      </c>
      <c r="BJ141" s="293">
        <v>0</v>
      </c>
      <c r="BK141" s="293">
        <v>0</v>
      </c>
      <c r="BL141" s="293">
        <v>0</v>
      </c>
      <c r="BM141" s="293">
        <v>0</v>
      </c>
      <c r="BN141" s="293">
        <v>0</v>
      </c>
      <c r="BO141" s="293">
        <v>0</v>
      </c>
      <c r="BP141" s="293">
        <v>0</v>
      </c>
      <c r="BQ141" s="293">
        <v>0</v>
      </c>
      <c r="BR141" s="293">
        <v>0</v>
      </c>
      <c r="BS141" s="293">
        <v>0</v>
      </c>
      <c r="BT141" s="293">
        <v>0</v>
      </c>
      <c r="BU141" s="293">
        <v>0</v>
      </c>
      <c r="BV141" s="293">
        <v>0</v>
      </c>
      <c r="BW141" s="293">
        <v>0</v>
      </c>
      <c r="BX141" s="225">
        <f t="shared" si="128"/>
        <v>0</v>
      </c>
      <c r="BY141" s="225">
        <f t="shared" si="129"/>
        <v>0</v>
      </c>
      <c r="BZ141" s="225">
        <f t="shared" si="130"/>
        <v>0</v>
      </c>
      <c r="CA141" s="225">
        <f t="shared" si="131"/>
        <v>0</v>
      </c>
      <c r="CB141" s="225">
        <f t="shared" si="132"/>
        <v>0</v>
      </c>
      <c r="CC141" s="225">
        <f t="shared" si="133"/>
        <v>0</v>
      </c>
      <c r="CD141" s="225">
        <f t="shared" si="134"/>
        <v>0</v>
      </c>
      <c r="CE141" s="225">
        <f t="shared" si="135"/>
        <v>0</v>
      </c>
      <c r="CF141" s="225">
        <f t="shared" si="136"/>
        <v>15.276</v>
      </c>
      <c r="CG141" s="225">
        <f t="shared" si="137"/>
        <v>0</v>
      </c>
      <c r="CH141" s="225">
        <f t="shared" si="138"/>
        <v>0</v>
      </c>
      <c r="CI141" s="225">
        <f t="shared" si="139"/>
        <v>4.5</v>
      </c>
      <c r="CJ141" s="225">
        <f t="shared" si="140"/>
        <v>0</v>
      </c>
      <c r="CK141" s="225">
        <f t="shared" si="141"/>
        <v>0</v>
      </c>
      <c r="CL141" s="225"/>
    </row>
    <row r="142" spans="1:90" s="168" customFormat="1" ht="47.25">
      <c r="A142" s="219" t="s">
        <v>565</v>
      </c>
      <c r="B142" s="223" t="s">
        <v>830</v>
      </c>
      <c r="C142" s="225" t="s">
        <v>868</v>
      </c>
      <c r="D142" s="293">
        <v>8.4870000000000001</v>
      </c>
      <c r="E142" s="293">
        <v>8.4870000000000001</v>
      </c>
      <c r="F142" s="293">
        <v>0</v>
      </c>
      <c r="G142" s="293">
        <v>0</v>
      </c>
      <c r="H142" s="293">
        <v>0</v>
      </c>
      <c r="I142" s="293">
        <v>0</v>
      </c>
      <c r="J142" s="293">
        <v>0</v>
      </c>
      <c r="K142" s="293">
        <v>0</v>
      </c>
      <c r="L142" s="293">
        <v>0</v>
      </c>
      <c r="M142" s="225">
        <v>0</v>
      </c>
      <c r="N142" s="293">
        <v>0</v>
      </c>
      <c r="O142" s="293">
        <v>0</v>
      </c>
      <c r="P142" s="293">
        <v>0</v>
      </c>
      <c r="Q142" s="293">
        <v>0</v>
      </c>
      <c r="R142" s="293">
        <v>0</v>
      </c>
      <c r="S142" s="293">
        <v>0</v>
      </c>
      <c r="T142" s="293">
        <v>0</v>
      </c>
      <c r="U142" s="293">
        <v>0</v>
      </c>
      <c r="V142" s="293">
        <v>0</v>
      </c>
      <c r="W142" s="293">
        <v>0</v>
      </c>
      <c r="X142" s="293">
        <v>0</v>
      </c>
      <c r="Y142" s="293">
        <v>0</v>
      </c>
      <c r="Z142" s="293">
        <v>0</v>
      </c>
      <c r="AA142" s="225">
        <v>0</v>
      </c>
      <c r="AB142" s="225">
        <v>0</v>
      </c>
      <c r="AC142" s="225">
        <v>0</v>
      </c>
      <c r="AD142" s="225">
        <v>0</v>
      </c>
      <c r="AE142" s="225">
        <v>0</v>
      </c>
      <c r="AF142" s="225">
        <v>0</v>
      </c>
      <c r="AG142" s="225">
        <v>0</v>
      </c>
      <c r="AH142" s="293">
        <v>0</v>
      </c>
      <c r="AI142" s="293">
        <v>0</v>
      </c>
      <c r="AJ142" s="293">
        <v>0</v>
      </c>
      <c r="AK142" s="293">
        <v>0</v>
      </c>
      <c r="AL142" s="293">
        <v>0</v>
      </c>
      <c r="AM142" s="293">
        <v>0</v>
      </c>
      <c r="AN142" s="293">
        <v>0</v>
      </c>
      <c r="AO142" s="293">
        <v>0</v>
      </c>
      <c r="AP142" s="293">
        <v>8.4870000000000001</v>
      </c>
      <c r="AQ142" s="293">
        <v>0</v>
      </c>
      <c r="AR142" s="293">
        <v>0</v>
      </c>
      <c r="AS142" s="293">
        <v>2.5</v>
      </c>
      <c r="AT142" s="293">
        <v>0</v>
      </c>
      <c r="AU142" s="293">
        <v>0</v>
      </c>
      <c r="AV142" s="293">
        <v>0</v>
      </c>
      <c r="AW142" s="293">
        <v>0</v>
      </c>
      <c r="AX142" s="293">
        <v>0</v>
      </c>
      <c r="AY142" s="293">
        <v>0</v>
      </c>
      <c r="AZ142" s="293">
        <v>0</v>
      </c>
      <c r="BA142" s="293">
        <v>0</v>
      </c>
      <c r="BB142" s="293">
        <v>0</v>
      </c>
      <c r="BC142" s="225">
        <v>0</v>
      </c>
      <c r="BD142" s="225">
        <v>0</v>
      </c>
      <c r="BE142" s="225">
        <v>0</v>
      </c>
      <c r="BF142" s="225">
        <v>0</v>
      </c>
      <c r="BG142" s="225">
        <v>0</v>
      </c>
      <c r="BH142" s="225">
        <v>0</v>
      </c>
      <c r="BI142" s="225">
        <v>0</v>
      </c>
      <c r="BJ142" s="293">
        <v>0</v>
      </c>
      <c r="BK142" s="293">
        <v>0</v>
      </c>
      <c r="BL142" s="293">
        <v>0</v>
      </c>
      <c r="BM142" s="293">
        <v>0</v>
      </c>
      <c r="BN142" s="293">
        <v>0</v>
      </c>
      <c r="BO142" s="293">
        <v>0</v>
      </c>
      <c r="BP142" s="293">
        <v>0</v>
      </c>
      <c r="BQ142" s="293">
        <v>0</v>
      </c>
      <c r="BR142" s="293">
        <v>0</v>
      </c>
      <c r="BS142" s="293">
        <v>0</v>
      </c>
      <c r="BT142" s="293">
        <v>0</v>
      </c>
      <c r="BU142" s="293">
        <v>0</v>
      </c>
      <c r="BV142" s="293">
        <v>0</v>
      </c>
      <c r="BW142" s="293">
        <v>0</v>
      </c>
      <c r="BX142" s="225">
        <f t="shared" si="128"/>
        <v>0</v>
      </c>
      <c r="BY142" s="225">
        <f t="shared" si="129"/>
        <v>0</v>
      </c>
      <c r="BZ142" s="225">
        <f t="shared" si="130"/>
        <v>0</v>
      </c>
      <c r="CA142" s="225">
        <f t="shared" si="131"/>
        <v>0</v>
      </c>
      <c r="CB142" s="225">
        <f t="shared" si="132"/>
        <v>0</v>
      </c>
      <c r="CC142" s="225">
        <f t="shared" si="133"/>
        <v>0</v>
      </c>
      <c r="CD142" s="225">
        <f t="shared" si="134"/>
        <v>0</v>
      </c>
      <c r="CE142" s="225">
        <f t="shared" si="135"/>
        <v>0</v>
      </c>
      <c r="CF142" s="225">
        <f t="shared" si="136"/>
        <v>8.4870000000000001</v>
      </c>
      <c r="CG142" s="225">
        <f t="shared" si="137"/>
        <v>0</v>
      </c>
      <c r="CH142" s="225">
        <f t="shared" si="138"/>
        <v>0</v>
      </c>
      <c r="CI142" s="225">
        <f t="shared" si="139"/>
        <v>2.5</v>
      </c>
      <c r="CJ142" s="225">
        <f t="shared" si="140"/>
        <v>0</v>
      </c>
      <c r="CK142" s="225">
        <f t="shared" si="141"/>
        <v>0</v>
      </c>
      <c r="CL142" s="225"/>
    </row>
    <row r="143" spans="1:90" s="168" customFormat="1" ht="63">
      <c r="A143" s="219" t="s">
        <v>565</v>
      </c>
      <c r="B143" s="223" t="s">
        <v>831</v>
      </c>
      <c r="C143" s="225" t="s">
        <v>869</v>
      </c>
      <c r="D143" s="293">
        <v>7.601</v>
      </c>
      <c r="E143" s="293">
        <v>7.601</v>
      </c>
      <c r="F143" s="293">
        <v>0</v>
      </c>
      <c r="G143" s="293">
        <v>0</v>
      </c>
      <c r="H143" s="293">
        <v>0</v>
      </c>
      <c r="I143" s="293">
        <v>0</v>
      </c>
      <c r="J143" s="293">
        <v>0</v>
      </c>
      <c r="K143" s="293">
        <v>0</v>
      </c>
      <c r="L143" s="293">
        <v>0</v>
      </c>
      <c r="M143" s="225">
        <v>0</v>
      </c>
      <c r="N143" s="293">
        <v>0</v>
      </c>
      <c r="O143" s="293">
        <v>0</v>
      </c>
      <c r="P143" s="293">
        <v>0</v>
      </c>
      <c r="Q143" s="293">
        <v>0</v>
      </c>
      <c r="R143" s="293">
        <v>0</v>
      </c>
      <c r="S143" s="293">
        <v>0</v>
      </c>
      <c r="T143" s="293">
        <v>0</v>
      </c>
      <c r="U143" s="293">
        <v>0</v>
      </c>
      <c r="V143" s="293">
        <v>0</v>
      </c>
      <c r="W143" s="293">
        <v>0</v>
      </c>
      <c r="X143" s="293">
        <v>0</v>
      </c>
      <c r="Y143" s="293">
        <v>0</v>
      </c>
      <c r="Z143" s="293">
        <v>0</v>
      </c>
      <c r="AA143" s="225">
        <v>0</v>
      </c>
      <c r="AB143" s="225">
        <v>0</v>
      </c>
      <c r="AC143" s="225">
        <v>0</v>
      </c>
      <c r="AD143" s="225">
        <v>0</v>
      </c>
      <c r="AE143" s="225">
        <v>0</v>
      </c>
      <c r="AF143" s="225">
        <v>0</v>
      </c>
      <c r="AG143" s="225">
        <v>0</v>
      </c>
      <c r="AH143" s="293">
        <v>0</v>
      </c>
      <c r="AI143" s="293">
        <v>0</v>
      </c>
      <c r="AJ143" s="293">
        <v>0</v>
      </c>
      <c r="AK143" s="293">
        <v>0</v>
      </c>
      <c r="AL143" s="293">
        <v>0</v>
      </c>
      <c r="AM143" s="293">
        <v>0</v>
      </c>
      <c r="AN143" s="293">
        <v>0</v>
      </c>
      <c r="AO143" s="293">
        <v>0</v>
      </c>
      <c r="AP143" s="293">
        <v>7.601</v>
      </c>
      <c r="AQ143" s="293">
        <v>0</v>
      </c>
      <c r="AR143" s="293">
        <v>0</v>
      </c>
      <c r="AS143" s="293">
        <v>2.6</v>
      </c>
      <c r="AT143" s="293">
        <v>0</v>
      </c>
      <c r="AU143" s="293">
        <v>0</v>
      </c>
      <c r="AV143" s="293">
        <v>0</v>
      </c>
      <c r="AW143" s="293">
        <v>0</v>
      </c>
      <c r="AX143" s="293">
        <v>0</v>
      </c>
      <c r="AY143" s="293">
        <v>0</v>
      </c>
      <c r="AZ143" s="293">
        <v>0</v>
      </c>
      <c r="BA143" s="293">
        <v>0</v>
      </c>
      <c r="BB143" s="293">
        <v>0</v>
      </c>
      <c r="BC143" s="225">
        <v>0</v>
      </c>
      <c r="BD143" s="225">
        <v>0</v>
      </c>
      <c r="BE143" s="225">
        <v>0</v>
      </c>
      <c r="BF143" s="225">
        <v>0</v>
      </c>
      <c r="BG143" s="225">
        <v>0</v>
      </c>
      <c r="BH143" s="225">
        <v>0</v>
      </c>
      <c r="BI143" s="225">
        <v>0</v>
      </c>
      <c r="BJ143" s="293">
        <v>0</v>
      </c>
      <c r="BK143" s="293">
        <v>0</v>
      </c>
      <c r="BL143" s="293">
        <v>0</v>
      </c>
      <c r="BM143" s="293">
        <v>0</v>
      </c>
      <c r="BN143" s="293">
        <v>0</v>
      </c>
      <c r="BO143" s="293">
        <v>0</v>
      </c>
      <c r="BP143" s="293">
        <v>0</v>
      </c>
      <c r="BQ143" s="293">
        <v>0</v>
      </c>
      <c r="BR143" s="293">
        <v>0</v>
      </c>
      <c r="BS143" s="293">
        <v>0</v>
      </c>
      <c r="BT143" s="293">
        <v>0</v>
      </c>
      <c r="BU143" s="293">
        <v>0</v>
      </c>
      <c r="BV143" s="293">
        <v>0</v>
      </c>
      <c r="BW143" s="293">
        <v>0</v>
      </c>
      <c r="BX143" s="225">
        <f t="shared" si="128"/>
        <v>0</v>
      </c>
      <c r="BY143" s="225">
        <f t="shared" si="129"/>
        <v>0</v>
      </c>
      <c r="BZ143" s="225">
        <f t="shared" si="130"/>
        <v>0</v>
      </c>
      <c r="CA143" s="225">
        <f t="shared" si="131"/>
        <v>0</v>
      </c>
      <c r="CB143" s="225">
        <f t="shared" si="132"/>
        <v>0</v>
      </c>
      <c r="CC143" s="225">
        <f t="shared" si="133"/>
        <v>0</v>
      </c>
      <c r="CD143" s="225">
        <f t="shared" si="134"/>
        <v>0</v>
      </c>
      <c r="CE143" s="225">
        <f t="shared" si="135"/>
        <v>0</v>
      </c>
      <c r="CF143" s="225">
        <f t="shared" si="136"/>
        <v>7.601</v>
      </c>
      <c r="CG143" s="225">
        <f t="shared" si="137"/>
        <v>0</v>
      </c>
      <c r="CH143" s="225">
        <f t="shared" si="138"/>
        <v>0</v>
      </c>
      <c r="CI143" s="225">
        <f t="shared" si="139"/>
        <v>2.6</v>
      </c>
      <c r="CJ143" s="225">
        <f t="shared" si="140"/>
        <v>0</v>
      </c>
      <c r="CK143" s="225">
        <f t="shared" si="141"/>
        <v>0</v>
      </c>
      <c r="CL143" s="225"/>
    </row>
    <row r="144" spans="1:90" s="168" customFormat="1" ht="47.25">
      <c r="A144" s="219" t="s">
        <v>565</v>
      </c>
      <c r="B144" s="223" t="s">
        <v>832</v>
      </c>
      <c r="C144" s="225" t="s">
        <v>870</v>
      </c>
      <c r="D144" s="293">
        <v>8.3509999999999991</v>
      </c>
      <c r="E144" s="293">
        <v>8.3509999999999991</v>
      </c>
      <c r="F144" s="293">
        <v>0</v>
      </c>
      <c r="G144" s="293">
        <v>0</v>
      </c>
      <c r="H144" s="293">
        <v>0</v>
      </c>
      <c r="I144" s="293">
        <v>0</v>
      </c>
      <c r="J144" s="293">
        <v>0</v>
      </c>
      <c r="K144" s="293">
        <v>0</v>
      </c>
      <c r="L144" s="293">
        <v>0</v>
      </c>
      <c r="M144" s="225">
        <v>0</v>
      </c>
      <c r="N144" s="293">
        <v>0</v>
      </c>
      <c r="O144" s="293">
        <v>0</v>
      </c>
      <c r="P144" s="293">
        <v>0</v>
      </c>
      <c r="Q144" s="293">
        <v>0</v>
      </c>
      <c r="R144" s="293">
        <v>0</v>
      </c>
      <c r="S144" s="293">
        <v>0</v>
      </c>
      <c r="T144" s="293">
        <v>0</v>
      </c>
      <c r="U144" s="293">
        <v>0</v>
      </c>
      <c r="V144" s="293">
        <v>0</v>
      </c>
      <c r="W144" s="293">
        <v>0</v>
      </c>
      <c r="X144" s="293">
        <v>0</v>
      </c>
      <c r="Y144" s="293">
        <v>0</v>
      </c>
      <c r="Z144" s="293">
        <v>0</v>
      </c>
      <c r="AA144" s="225">
        <v>0</v>
      </c>
      <c r="AB144" s="225">
        <v>0</v>
      </c>
      <c r="AC144" s="225">
        <v>0</v>
      </c>
      <c r="AD144" s="225">
        <v>0</v>
      </c>
      <c r="AE144" s="225">
        <v>0</v>
      </c>
      <c r="AF144" s="225">
        <v>0</v>
      </c>
      <c r="AG144" s="225">
        <v>0</v>
      </c>
      <c r="AH144" s="293">
        <v>0</v>
      </c>
      <c r="AI144" s="293">
        <v>0</v>
      </c>
      <c r="AJ144" s="293">
        <v>0</v>
      </c>
      <c r="AK144" s="293">
        <v>0</v>
      </c>
      <c r="AL144" s="293">
        <v>0</v>
      </c>
      <c r="AM144" s="293">
        <v>0</v>
      </c>
      <c r="AN144" s="293">
        <v>0</v>
      </c>
      <c r="AO144" s="293">
        <v>0</v>
      </c>
      <c r="AP144" s="293">
        <v>8.3509999999999991</v>
      </c>
      <c r="AQ144" s="293">
        <v>0</v>
      </c>
      <c r="AR144" s="293">
        <v>0</v>
      </c>
      <c r="AS144" s="293">
        <v>4.2</v>
      </c>
      <c r="AT144" s="293">
        <v>0</v>
      </c>
      <c r="AU144" s="293">
        <v>0</v>
      </c>
      <c r="AV144" s="293">
        <v>0</v>
      </c>
      <c r="AW144" s="293">
        <v>0</v>
      </c>
      <c r="AX144" s="293">
        <v>0</v>
      </c>
      <c r="AY144" s="293">
        <v>0</v>
      </c>
      <c r="AZ144" s="293">
        <v>0</v>
      </c>
      <c r="BA144" s="293">
        <v>0</v>
      </c>
      <c r="BB144" s="293">
        <v>0</v>
      </c>
      <c r="BC144" s="225">
        <v>0</v>
      </c>
      <c r="BD144" s="225">
        <v>0</v>
      </c>
      <c r="BE144" s="225">
        <v>0</v>
      </c>
      <c r="BF144" s="225">
        <v>0</v>
      </c>
      <c r="BG144" s="225">
        <v>0</v>
      </c>
      <c r="BH144" s="225">
        <v>0</v>
      </c>
      <c r="BI144" s="225">
        <v>0</v>
      </c>
      <c r="BJ144" s="293">
        <v>0</v>
      </c>
      <c r="BK144" s="293">
        <v>0</v>
      </c>
      <c r="BL144" s="293">
        <v>0</v>
      </c>
      <c r="BM144" s="293">
        <v>0</v>
      </c>
      <c r="BN144" s="293">
        <v>0</v>
      </c>
      <c r="BO144" s="293">
        <v>0</v>
      </c>
      <c r="BP144" s="293">
        <v>0</v>
      </c>
      <c r="BQ144" s="293">
        <v>0</v>
      </c>
      <c r="BR144" s="293">
        <v>0</v>
      </c>
      <c r="BS144" s="293">
        <v>0</v>
      </c>
      <c r="BT144" s="293">
        <v>0</v>
      </c>
      <c r="BU144" s="293">
        <v>0</v>
      </c>
      <c r="BV144" s="293">
        <v>0</v>
      </c>
      <c r="BW144" s="293">
        <v>0</v>
      </c>
      <c r="BX144" s="225">
        <f t="shared" si="128"/>
        <v>0</v>
      </c>
      <c r="BY144" s="225">
        <f t="shared" si="129"/>
        <v>0</v>
      </c>
      <c r="BZ144" s="225">
        <f t="shared" si="130"/>
        <v>0</v>
      </c>
      <c r="CA144" s="225">
        <f t="shared" si="131"/>
        <v>0</v>
      </c>
      <c r="CB144" s="225">
        <f t="shared" si="132"/>
        <v>0</v>
      </c>
      <c r="CC144" s="225">
        <f t="shared" si="133"/>
        <v>0</v>
      </c>
      <c r="CD144" s="225">
        <f t="shared" si="134"/>
        <v>0</v>
      </c>
      <c r="CE144" s="225">
        <f t="shared" si="135"/>
        <v>0</v>
      </c>
      <c r="CF144" s="225">
        <f t="shared" si="136"/>
        <v>8.3509999999999991</v>
      </c>
      <c r="CG144" s="225">
        <f t="shared" si="137"/>
        <v>0</v>
      </c>
      <c r="CH144" s="225">
        <f t="shared" si="138"/>
        <v>0</v>
      </c>
      <c r="CI144" s="225">
        <f t="shared" si="139"/>
        <v>4.2</v>
      </c>
      <c r="CJ144" s="225">
        <f t="shared" si="140"/>
        <v>0</v>
      </c>
      <c r="CK144" s="225">
        <f t="shared" si="141"/>
        <v>0</v>
      </c>
      <c r="CL144" s="225"/>
    </row>
    <row r="145" spans="1:90" s="168" customFormat="1" ht="47.25">
      <c r="A145" s="219" t="s">
        <v>565</v>
      </c>
      <c r="B145" s="223" t="s">
        <v>833</v>
      </c>
      <c r="C145" s="225" t="s">
        <v>871</v>
      </c>
      <c r="D145" s="293">
        <v>18.672000000000001</v>
      </c>
      <c r="E145" s="293">
        <v>18.672000000000001</v>
      </c>
      <c r="F145" s="293">
        <v>0</v>
      </c>
      <c r="G145" s="293">
        <v>0</v>
      </c>
      <c r="H145" s="293">
        <v>0</v>
      </c>
      <c r="I145" s="293">
        <v>0</v>
      </c>
      <c r="J145" s="293">
        <v>0</v>
      </c>
      <c r="K145" s="293">
        <v>0</v>
      </c>
      <c r="L145" s="293">
        <v>0</v>
      </c>
      <c r="M145" s="225">
        <v>0</v>
      </c>
      <c r="N145" s="293">
        <v>0</v>
      </c>
      <c r="O145" s="293">
        <v>0</v>
      </c>
      <c r="P145" s="293">
        <v>0</v>
      </c>
      <c r="Q145" s="293">
        <v>0</v>
      </c>
      <c r="R145" s="293">
        <v>0</v>
      </c>
      <c r="S145" s="293">
        <v>0</v>
      </c>
      <c r="T145" s="293">
        <v>0</v>
      </c>
      <c r="U145" s="293">
        <v>0</v>
      </c>
      <c r="V145" s="293">
        <v>0</v>
      </c>
      <c r="W145" s="293">
        <v>0</v>
      </c>
      <c r="X145" s="293">
        <v>0</v>
      </c>
      <c r="Y145" s="293">
        <v>0</v>
      </c>
      <c r="Z145" s="293">
        <v>0</v>
      </c>
      <c r="AA145" s="225">
        <v>0</v>
      </c>
      <c r="AB145" s="225">
        <v>0</v>
      </c>
      <c r="AC145" s="225">
        <v>0</v>
      </c>
      <c r="AD145" s="225">
        <v>0</v>
      </c>
      <c r="AE145" s="225">
        <v>0</v>
      </c>
      <c r="AF145" s="225">
        <v>0</v>
      </c>
      <c r="AG145" s="225">
        <v>0</v>
      </c>
      <c r="AH145" s="293">
        <v>0</v>
      </c>
      <c r="AI145" s="293">
        <v>0</v>
      </c>
      <c r="AJ145" s="293">
        <v>0</v>
      </c>
      <c r="AK145" s="293">
        <v>0</v>
      </c>
      <c r="AL145" s="293">
        <v>0</v>
      </c>
      <c r="AM145" s="293">
        <v>0</v>
      </c>
      <c r="AN145" s="293">
        <v>0</v>
      </c>
      <c r="AO145" s="293">
        <v>0</v>
      </c>
      <c r="AP145" s="293">
        <v>18.672000000000001</v>
      </c>
      <c r="AQ145" s="293">
        <v>0</v>
      </c>
      <c r="AR145" s="293">
        <v>0</v>
      </c>
      <c r="AS145" s="296">
        <v>5.5</v>
      </c>
      <c r="AT145" s="293">
        <v>0</v>
      </c>
      <c r="AU145" s="293">
        <v>0</v>
      </c>
      <c r="AV145" s="293">
        <v>0</v>
      </c>
      <c r="AW145" s="293">
        <v>0</v>
      </c>
      <c r="AX145" s="293">
        <v>0</v>
      </c>
      <c r="AY145" s="293">
        <v>0</v>
      </c>
      <c r="AZ145" s="293">
        <v>0</v>
      </c>
      <c r="BA145" s="293">
        <v>0</v>
      </c>
      <c r="BB145" s="293">
        <v>0</v>
      </c>
      <c r="BC145" s="225">
        <v>0</v>
      </c>
      <c r="BD145" s="225">
        <v>0</v>
      </c>
      <c r="BE145" s="225">
        <v>0</v>
      </c>
      <c r="BF145" s="225">
        <v>0</v>
      </c>
      <c r="BG145" s="225">
        <v>0</v>
      </c>
      <c r="BH145" s="225">
        <v>0</v>
      </c>
      <c r="BI145" s="225">
        <v>0</v>
      </c>
      <c r="BJ145" s="293">
        <v>0</v>
      </c>
      <c r="BK145" s="293">
        <v>0</v>
      </c>
      <c r="BL145" s="293">
        <v>0</v>
      </c>
      <c r="BM145" s="293">
        <v>0</v>
      </c>
      <c r="BN145" s="293">
        <v>0</v>
      </c>
      <c r="BO145" s="293">
        <v>0</v>
      </c>
      <c r="BP145" s="293">
        <v>0</v>
      </c>
      <c r="BQ145" s="293">
        <v>0</v>
      </c>
      <c r="BR145" s="293">
        <v>0</v>
      </c>
      <c r="BS145" s="293">
        <v>0</v>
      </c>
      <c r="BT145" s="293">
        <v>0</v>
      </c>
      <c r="BU145" s="293">
        <v>0</v>
      </c>
      <c r="BV145" s="293">
        <v>0</v>
      </c>
      <c r="BW145" s="293">
        <v>0</v>
      </c>
      <c r="BX145" s="225">
        <f t="shared" si="128"/>
        <v>0</v>
      </c>
      <c r="BY145" s="225">
        <f t="shared" si="129"/>
        <v>0</v>
      </c>
      <c r="BZ145" s="225">
        <f t="shared" si="130"/>
        <v>0</v>
      </c>
      <c r="CA145" s="225">
        <f t="shared" si="131"/>
        <v>0</v>
      </c>
      <c r="CB145" s="225">
        <f t="shared" si="132"/>
        <v>0</v>
      </c>
      <c r="CC145" s="225">
        <f t="shared" si="133"/>
        <v>0</v>
      </c>
      <c r="CD145" s="225">
        <f t="shared" si="134"/>
        <v>0</v>
      </c>
      <c r="CE145" s="225">
        <f t="shared" si="135"/>
        <v>0</v>
      </c>
      <c r="CF145" s="225">
        <f t="shared" si="136"/>
        <v>18.672000000000001</v>
      </c>
      <c r="CG145" s="225">
        <f t="shared" si="137"/>
        <v>0</v>
      </c>
      <c r="CH145" s="225">
        <f t="shared" si="138"/>
        <v>0</v>
      </c>
      <c r="CI145" s="225">
        <f t="shared" si="139"/>
        <v>5.5</v>
      </c>
      <c r="CJ145" s="225">
        <f t="shared" si="140"/>
        <v>0</v>
      </c>
      <c r="CK145" s="225">
        <f t="shared" si="141"/>
        <v>0</v>
      </c>
      <c r="CL145" s="225"/>
    </row>
    <row r="146" spans="1:90" s="168" customFormat="1" ht="69" customHeight="1">
      <c r="A146" s="219" t="s">
        <v>565</v>
      </c>
      <c r="B146" s="223" t="s">
        <v>834</v>
      </c>
      <c r="C146" s="225" t="s">
        <v>872</v>
      </c>
      <c r="D146" s="293">
        <v>25.088000000000001</v>
      </c>
      <c r="E146" s="293">
        <v>25.088000000000001</v>
      </c>
      <c r="F146" s="293">
        <v>0</v>
      </c>
      <c r="G146" s="293">
        <v>0</v>
      </c>
      <c r="H146" s="293">
        <v>0</v>
      </c>
      <c r="I146" s="293">
        <v>0</v>
      </c>
      <c r="J146" s="293">
        <v>0</v>
      </c>
      <c r="K146" s="293">
        <v>0</v>
      </c>
      <c r="L146" s="293">
        <v>0</v>
      </c>
      <c r="M146" s="225">
        <v>0</v>
      </c>
      <c r="N146" s="293">
        <v>0</v>
      </c>
      <c r="O146" s="293">
        <v>0</v>
      </c>
      <c r="P146" s="293">
        <v>0</v>
      </c>
      <c r="Q146" s="296">
        <v>0</v>
      </c>
      <c r="R146" s="293">
        <v>0</v>
      </c>
      <c r="S146" s="293">
        <v>0</v>
      </c>
      <c r="T146" s="293">
        <v>0</v>
      </c>
      <c r="U146" s="293">
        <v>0</v>
      </c>
      <c r="V146" s="293">
        <v>0</v>
      </c>
      <c r="W146" s="293">
        <v>0</v>
      </c>
      <c r="X146" s="293">
        <v>0</v>
      </c>
      <c r="Y146" s="293">
        <v>0</v>
      </c>
      <c r="Z146" s="293">
        <v>0</v>
      </c>
      <c r="AA146" s="225">
        <v>0</v>
      </c>
      <c r="AB146" s="293">
        <v>25.088000000000001</v>
      </c>
      <c r="AC146" s="293">
        <v>0</v>
      </c>
      <c r="AD146" s="293">
        <v>0</v>
      </c>
      <c r="AE146" s="296">
        <v>7.4</v>
      </c>
      <c r="AF146" s="293">
        <v>0</v>
      </c>
      <c r="AG146" s="293">
        <v>0</v>
      </c>
      <c r="AH146" s="293">
        <v>0</v>
      </c>
      <c r="AI146" s="293">
        <v>0</v>
      </c>
      <c r="AJ146" s="293">
        <v>0</v>
      </c>
      <c r="AK146" s="293">
        <v>0</v>
      </c>
      <c r="AL146" s="293">
        <v>0</v>
      </c>
      <c r="AM146" s="293">
        <v>0</v>
      </c>
      <c r="AN146" s="293">
        <v>0</v>
      </c>
      <c r="AO146" s="225">
        <v>0</v>
      </c>
      <c r="AP146" s="225">
        <v>0</v>
      </c>
      <c r="AQ146" s="225">
        <v>0</v>
      </c>
      <c r="AR146" s="225">
        <v>0</v>
      </c>
      <c r="AS146" s="225">
        <v>0</v>
      </c>
      <c r="AT146" s="225">
        <v>0</v>
      </c>
      <c r="AU146" s="225">
        <v>0</v>
      </c>
      <c r="AV146" s="293">
        <v>0</v>
      </c>
      <c r="AW146" s="293">
        <v>0</v>
      </c>
      <c r="AX146" s="293">
        <v>0</v>
      </c>
      <c r="AY146" s="293">
        <v>0</v>
      </c>
      <c r="AZ146" s="293">
        <v>0</v>
      </c>
      <c r="BA146" s="293">
        <v>0</v>
      </c>
      <c r="BB146" s="293">
        <v>0</v>
      </c>
      <c r="BC146" s="225">
        <v>0</v>
      </c>
      <c r="BD146" s="225">
        <v>0</v>
      </c>
      <c r="BE146" s="225">
        <v>0</v>
      </c>
      <c r="BF146" s="225">
        <v>0</v>
      </c>
      <c r="BG146" s="225">
        <v>0</v>
      </c>
      <c r="BH146" s="225">
        <v>0</v>
      </c>
      <c r="BI146" s="225">
        <v>0</v>
      </c>
      <c r="BJ146" s="293">
        <v>0</v>
      </c>
      <c r="BK146" s="293">
        <v>0</v>
      </c>
      <c r="BL146" s="293">
        <v>0</v>
      </c>
      <c r="BM146" s="293">
        <v>0</v>
      </c>
      <c r="BN146" s="293">
        <v>0</v>
      </c>
      <c r="BO146" s="293">
        <v>0</v>
      </c>
      <c r="BP146" s="293">
        <v>0</v>
      </c>
      <c r="BQ146" s="293">
        <v>0</v>
      </c>
      <c r="BR146" s="293">
        <v>0</v>
      </c>
      <c r="BS146" s="293">
        <v>0</v>
      </c>
      <c r="BT146" s="293">
        <v>0</v>
      </c>
      <c r="BU146" s="293">
        <v>0</v>
      </c>
      <c r="BV146" s="293">
        <v>0</v>
      </c>
      <c r="BW146" s="293">
        <v>0</v>
      </c>
      <c r="BX146" s="225">
        <f t="shared" si="128"/>
        <v>0</v>
      </c>
      <c r="BY146" s="225">
        <f t="shared" si="129"/>
        <v>0</v>
      </c>
      <c r="BZ146" s="225">
        <f t="shared" si="130"/>
        <v>0</v>
      </c>
      <c r="CA146" s="225">
        <f t="shared" si="131"/>
        <v>0</v>
      </c>
      <c r="CB146" s="225">
        <f t="shared" si="132"/>
        <v>0</v>
      </c>
      <c r="CC146" s="225">
        <f t="shared" si="133"/>
        <v>0</v>
      </c>
      <c r="CD146" s="225">
        <f t="shared" si="134"/>
        <v>0</v>
      </c>
      <c r="CE146" s="225">
        <f t="shared" si="135"/>
        <v>0</v>
      </c>
      <c r="CF146" s="225">
        <f t="shared" si="136"/>
        <v>25.088000000000001</v>
      </c>
      <c r="CG146" s="225">
        <f t="shared" si="137"/>
        <v>0</v>
      </c>
      <c r="CH146" s="225">
        <f t="shared" si="138"/>
        <v>0</v>
      </c>
      <c r="CI146" s="225">
        <f t="shared" si="139"/>
        <v>7.4</v>
      </c>
      <c r="CJ146" s="225">
        <f t="shared" si="140"/>
        <v>0</v>
      </c>
      <c r="CK146" s="225">
        <f t="shared" si="141"/>
        <v>0</v>
      </c>
      <c r="CL146" s="225"/>
    </row>
    <row r="147" spans="1:90" s="168" customFormat="1" ht="47.25">
      <c r="A147" s="219" t="s">
        <v>565</v>
      </c>
      <c r="B147" s="223" t="s">
        <v>835</v>
      </c>
      <c r="C147" s="225" t="s">
        <v>873</v>
      </c>
      <c r="D147" s="293">
        <v>11.88</v>
      </c>
      <c r="E147" s="293">
        <v>11.88</v>
      </c>
      <c r="F147" s="293">
        <v>0</v>
      </c>
      <c r="G147" s="293">
        <v>0</v>
      </c>
      <c r="H147" s="293">
        <v>0</v>
      </c>
      <c r="I147" s="293">
        <v>0</v>
      </c>
      <c r="J147" s="293">
        <v>0</v>
      </c>
      <c r="K147" s="293">
        <v>0</v>
      </c>
      <c r="L147" s="293">
        <v>0</v>
      </c>
      <c r="M147" s="225">
        <v>0</v>
      </c>
      <c r="N147" s="293">
        <v>0</v>
      </c>
      <c r="O147" s="293">
        <v>0</v>
      </c>
      <c r="P147" s="293">
        <v>0</v>
      </c>
      <c r="Q147" s="293">
        <v>0</v>
      </c>
      <c r="R147" s="293">
        <v>0</v>
      </c>
      <c r="S147" s="293">
        <v>0</v>
      </c>
      <c r="T147" s="293">
        <v>0</v>
      </c>
      <c r="U147" s="293">
        <v>0</v>
      </c>
      <c r="V147" s="293">
        <v>0</v>
      </c>
      <c r="W147" s="293">
        <v>0</v>
      </c>
      <c r="X147" s="293">
        <v>0</v>
      </c>
      <c r="Y147" s="293">
        <v>0</v>
      </c>
      <c r="Z147" s="293">
        <v>0</v>
      </c>
      <c r="AA147" s="225">
        <v>0</v>
      </c>
      <c r="AB147" s="225">
        <v>0</v>
      </c>
      <c r="AC147" s="225">
        <v>0</v>
      </c>
      <c r="AD147" s="225">
        <v>0</v>
      </c>
      <c r="AE147" s="225">
        <v>0</v>
      </c>
      <c r="AF147" s="225">
        <v>0</v>
      </c>
      <c r="AG147" s="225">
        <v>0</v>
      </c>
      <c r="AH147" s="293">
        <v>0</v>
      </c>
      <c r="AI147" s="293">
        <v>0</v>
      </c>
      <c r="AJ147" s="293">
        <v>0</v>
      </c>
      <c r="AK147" s="293">
        <v>0</v>
      </c>
      <c r="AL147" s="293">
        <v>0</v>
      </c>
      <c r="AM147" s="293">
        <v>0</v>
      </c>
      <c r="AN147" s="293">
        <v>0</v>
      </c>
      <c r="AO147" s="225">
        <v>0</v>
      </c>
      <c r="AP147" s="225">
        <v>0</v>
      </c>
      <c r="AQ147" s="225">
        <v>0</v>
      </c>
      <c r="AR147" s="225">
        <v>0</v>
      </c>
      <c r="AS147" s="225">
        <v>0</v>
      </c>
      <c r="AT147" s="225">
        <v>0</v>
      </c>
      <c r="AU147" s="225">
        <v>0</v>
      </c>
      <c r="AV147" s="293">
        <v>0</v>
      </c>
      <c r="AW147" s="293">
        <v>0</v>
      </c>
      <c r="AX147" s="293">
        <v>0</v>
      </c>
      <c r="AY147" s="293">
        <v>0</v>
      </c>
      <c r="AZ147" s="293">
        <v>0</v>
      </c>
      <c r="BA147" s="293">
        <v>0</v>
      </c>
      <c r="BB147" s="293">
        <v>0</v>
      </c>
      <c r="BC147" s="293">
        <v>0</v>
      </c>
      <c r="BD147" s="293">
        <v>11.88</v>
      </c>
      <c r="BE147" s="293">
        <v>0</v>
      </c>
      <c r="BF147" s="293">
        <v>0</v>
      </c>
      <c r="BG147" s="293">
        <v>3</v>
      </c>
      <c r="BH147" s="293">
        <v>0</v>
      </c>
      <c r="BI147" s="293">
        <v>0</v>
      </c>
      <c r="BJ147" s="293">
        <v>0</v>
      </c>
      <c r="BK147" s="293">
        <v>0</v>
      </c>
      <c r="BL147" s="293">
        <v>0</v>
      </c>
      <c r="BM147" s="293">
        <v>0</v>
      </c>
      <c r="BN147" s="293">
        <v>0</v>
      </c>
      <c r="BO147" s="293">
        <v>0</v>
      </c>
      <c r="BP147" s="293">
        <v>0</v>
      </c>
      <c r="BQ147" s="293">
        <v>0</v>
      </c>
      <c r="BR147" s="293">
        <v>0</v>
      </c>
      <c r="BS147" s="293">
        <v>0</v>
      </c>
      <c r="BT147" s="293">
        <v>0</v>
      </c>
      <c r="BU147" s="293">
        <v>0</v>
      </c>
      <c r="BV147" s="293">
        <v>0</v>
      </c>
      <c r="BW147" s="293">
        <v>0</v>
      </c>
      <c r="BX147" s="225">
        <f t="shared" si="128"/>
        <v>0</v>
      </c>
      <c r="BY147" s="225">
        <f t="shared" si="129"/>
        <v>0</v>
      </c>
      <c r="BZ147" s="225">
        <f t="shared" si="130"/>
        <v>0</v>
      </c>
      <c r="CA147" s="225">
        <f t="shared" si="131"/>
        <v>0</v>
      </c>
      <c r="CB147" s="225">
        <f t="shared" si="132"/>
        <v>0</v>
      </c>
      <c r="CC147" s="225">
        <f t="shared" si="133"/>
        <v>0</v>
      </c>
      <c r="CD147" s="225">
        <f t="shared" si="134"/>
        <v>0</v>
      </c>
      <c r="CE147" s="225">
        <f t="shared" si="135"/>
        <v>0</v>
      </c>
      <c r="CF147" s="225">
        <f t="shared" si="136"/>
        <v>11.88</v>
      </c>
      <c r="CG147" s="225">
        <f t="shared" si="137"/>
        <v>0</v>
      </c>
      <c r="CH147" s="225">
        <f t="shared" si="138"/>
        <v>0</v>
      </c>
      <c r="CI147" s="225">
        <f t="shared" si="139"/>
        <v>3</v>
      </c>
      <c r="CJ147" s="225">
        <f t="shared" si="140"/>
        <v>0</v>
      </c>
      <c r="CK147" s="225">
        <f t="shared" si="141"/>
        <v>0</v>
      </c>
      <c r="CL147" s="225"/>
    </row>
    <row r="148" spans="1:90" s="168" customFormat="1" ht="47.25">
      <c r="A148" s="219" t="s">
        <v>565</v>
      </c>
      <c r="B148" s="223" t="s">
        <v>904</v>
      </c>
      <c r="C148" s="225" t="s">
        <v>874</v>
      </c>
      <c r="D148" s="293">
        <v>17.515000000000001</v>
      </c>
      <c r="E148" s="293">
        <v>17.515000000000001</v>
      </c>
      <c r="F148" s="293">
        <v>0</v>
      </c>
      <c r="G148" s="293">
        <v>0</v>
      </c>
      <c r="H148" s="293">
        <v>0</v>
      </c>
      <c r="I148" s="293">
        <v>0</v>
      </c>
      <c r="J148" s="293">
        <v>0</v>
      </c>
      <c r="K148" s="293">
        <v>0</v>
      </c>
      <c r="L148" s="293">
        <v>0</v>
      </c>
      <c r="M148" s="225">
        <v>0</v>
      </c>
      <c r="N148" s="293">
        <v>0</v>
      </c>
      <c r="O148" s="293">
        <v>0</v>
      </c>
      <c r="P148" s="293">
        <v>0</v>
      </c>
      <c r="Q148" s="293">
        <v>0</v>
      </c>
      <c r="R148" s="293">
        <v>0</v>
      </c>
      <c r="S148" s="293">
        <v>0</v>
      </c>
      <c r="T148" s="293">
        <v>0</v>
      </c>
      <c r="U148" s="293">
        <v>0</v>
      </c>
      <c r="V148" s="293">
        <v>0</v>
      </c>
      <c r="W148" s="293">
        <v>0</v>
      </c>
      <c r="X148" s="293">
        <v>0</v>
      </c>
      <c r="Y148" s="293">
        <v>0</v>
      </c>
      <c r="Z148" s="293">
        <v>0</v>
      </c>
      <c r="AA148" s="225">
        <v>0</v>
      </c>
      <c r="AB148" s="225">
        <v>0</v>
      </c>
      <c r="AC148" s="225">
        <v>0</v>
      </c>
      <c r="AD148" s="225">
        <v>0</v>
      </c>
      <c r="AE148" s="225">
        <v>0</v>
      </c>
      <c r="AF148" s="225">
        <v>0</v>
      </c>
      <c r="AG148" s="225">
        <v>0</v>
      </c>
      <c r="AH148" s="293">
        <v>0</v>
      </c>
      <c r="AI148" s="293">
        <v>0</v>
      </c>
      <c r="AJ148" s="293">
        <v>0</v>
      </c>
      <c r="AK148" s="293">
        <v>0</v>
      </c>
      <c r="AL148" s="293">
        <v>0</v>
      </c>
      <c r="AM148" s="293">
        <v>0</v>
      </c>
      <c r="AN148" s="293">
        <v>0</v>
      </c>
      <c r="AO148" s="225">
        <v>0</v>
      </c>
      <c r="AP148" s="225">
        <v>0</v>
      </c>
      <c r="AQ148" s="225">
        <v>0</v>
      </c>
      <c r="AR148" s="225">
        <v>0</v>
      </c>
      <c r="AS148" s="225">
        <v>0</v>
      </c>
      <c r="AT148" s="225">
        <v>0</v>
      </c>
      <c r="AU148" s="225">
        <v>0</v>
      </c>
      <c r="AV148" s="293">
        <v>0</v>
      </c>
      <c r="AW148" s="293">
        <v>0</v>
      </c>
      <c r="AX148" s="293">
        <v>0</v>
      </c>
      <c r="AY148" s="293">
        <v>0</v>
      </c>
      <c r="AZ148" s="293">
        <v>0</v>
      </c>
      <c r="BA148" s="293">
        <v>0</v>
      </c>
      <c r="BB148" s="293">
        <v>0</v>
      </c>
      <c r="BC148" s="293">
        <v>0</v>
      </c>
      <c r="BD148" s="293">
        <v>17.515000000000001</v>
      </c>
      <c r="BE148" s="293">
        <v>0</v>
      </c>
      <c r="BF148" s="293">
        <v>0</v>
      </c>
      <c r="BG148" s="293">
        <v>4</v>
      </c>
      <c r="BH148" s="293">
        <v>0</v>
      </c>
      <c r="BI148" s="293">
        <v>0</v>
      </c>
      <c r="BJ148" s="293">
        <v>0</v>
      </c>
      <c r="BK148" s="293">
        <v>0</v>
      </c>
      <c r="BL148" s="293">
        <v>0</v>
      </c>
      <c r="BM148" s="293">
        <v>0</v>
      </c>
      <c r="BN148" s="293">
        <v>0</v>
      </c>
      <c r="BO148" s="293">
        <v>0</v>
      </c>
      <c r="BP148" s="293">
        <v>0</v>
      </c>
      <c r="BQ148" s="293">
        <v>0</v>
      </c>
      <c r="BR148" s="293">
        <v>0</v>
      </c>
      <c r="BS148" s="293">
        <v>0</v>
      </c>
      <c r="BT148" s="293">
        <v>0</v>
      </c>
      <c r="BU148" s="293">
        <v>0</v>
      </c>
      <c r="BV148" s="293">
        <v>0</v>
      </c>
      <c r="BW148" s="293">
        <v>0</v>
      </c>
      <c r="BX148" s="225">
        <f t="shared" si="128"/>
        <v>0</v>
      </c>
      <c r="BY148" s="225">
        <f t="shared" si="129"/>
        <v>0</v>
      </c>
      <c r="BZ148" s="225">
        <f t="shared" si="130"/>
        <v>0</v>
      </c>
      <c r="CA148" s="225">
        <f t="shared" si="131"/>
        <v>0</v>
      </c>
      <c r="CB148" s="225">
        <f t="shared" si="132"/>
        <v>0</v>
      </c>
      <c r="CC148" s="225">
        <f t="shared" si="133"/>
        <v>0</v>
      </c>
      <c r="CD148" s="225">
        <f t="shared" si="134"/>
        <v>0</v>
      </c>
      <c r="CE148" s="225">
        <f t="shared" si="135"/>
        <v>0</v>
      </c>
      <c r="CF148" s="225">
        <f t="shared" si="136"/>
        <v>17.515000000000001</v>
      </c>
      <c r="CG148" s="225">
        <f t="shared" si="137"/>
        <v>0</v>
      </c>
      <c r="CH148" s="225">
        <f t="shared" si="138"/>
        <v>0</v>
      </c>
      <c r="CI148" s="225">
        <f t="shared" si="139"/>
        <v>4</v>
      </c>
      <c r="CJ148" s="225">
        <f t="shared" si="140"/>
        <v>0</v>
      </c>
      <c r="CK148" s="225">
        <f t="shared" si="141"/>
        <v>0</v>
      </c>
      <c r="CL148" s="225"/>
    </row>
    <row r="149" spans="1:90" s="168" customFormat="1" ht="78.75">
      <c r="A149" s="219" t="s">
        <v>565</v>
      </c>
      <c r="B149" s="223" t="s">
        <v>915</v>
      </c>
      <c r="C149" s="225" t="s">
        <v>905</v>
      </c>
      <c r="D149" s="293">
        <v>19.850999999999999</v>
      </c>
      <c r="E149" s="293">
        <v>19.850999999999999</v>
      </c>
      <c r="F149" s="293">
        <v>0</v>
      </c>
      <c r="G149" s="293">
        <v>19.850999999999999</v>
      </c>
      <c r="H149" s="293">
        <v>0</v>
      </c>
      <c r="I149" s="293">
        <v>0</v>
      </c>
      <c r="J149" s="296">
        <v>6.5</v>
      </c>
      <c r="K149" s="293">
        <v>0</v>
      </c>
      <c r="L149" s="293">
        <v>0</v>
      </c>
      <c r="M149" s="225">
        <v>0</v>
      </c>
      <c r="N149" s="225">
        <v>0</v>
      </c>
      <c r="O149" s="225">
        <v>0</v>
      </c>
      <c r="P149" s="225">
        <v>0</v>
      </c>
      <c r="Q149" s="225">
        <v>0</v>
      </c>
      <c r="R149" s="225">
        <v>0</v>
      </c>
      <c r="S149" s="225">
        <v>0</v>
      </c>
      <c r="T149" s="293">
        <v>0</v>
      </c>
      <c r="U149" s="293">
        <v>0</v>
      </c>
      <c r="V149" s="293">
        <v>0</v>
      </c>
      <c r="W149" s="293">
        <v>0</v>
      </c>
      <c r="X149" s="293">
        <v>0</v>
      </c>
      <c r="Y149" s="293">
        <v>0</v>
      </c>
      <c r="Z149" s="293">
        <v>0</v>
      </c>
      <c r="AA149" s="225">
        <v>0</v>
      </c>
      <c r="AB149" s="293">
        <v>0</v>
      </c>
      <c r="AC149" s="293">
        <v>0</v>
      </c>
      <c r="AD149" s="293">
        <v>0</v>
      </c>
      <c r="AE149" s="296">
        <v>0</v>
      </c>
      <c r="AF149" s="293">
        <v>0</v>
      </c>
      <c r="AG149" s="293">
        <v>0</v>
      </c>
      <c r="AH149" s="293">
        <v>0</v>
      </c>
      <c r="AI149" s="293">
        <v>0</v>
      </c>
      <c r="AJ149" s="293">
        <v>0</v>
      </c>
      <c r="AK149" s="293">
        <v>0</v>
      </c>
      <c r="AL149" s="293">
        <v>0</v>
      </c>
      <c r="AM149" s="293">
        <v>0</v>
      </c>
      <c r="AN149" s="293">
        <v>0</v>
      </c>
      <c r="AO149" s="293">
        <v>0</v>
      </c>
      <c r="AP149" s="293">
        <v>0</v>
      </c>
      <c r="AQ149" s="293">
        <v>0</v>
      </c>
      <c r="AR149" s="293">
        <v>0</v>
      </c>
      <c r="AS149" s="293">
        <v>0</v>
      </c>
      <c r="AT149" s="293">
        <v>0</v>
      </c>
      <c r="AU149" s="293">
        <v>0</v>
      </c>
      <c r="AV149" s="293">
        <v>0</v>
      </c>
      <c r="AW149" s="293">
        <v>0</v>
      </c>
      <c r="AX149" s="293">
        <v>0</v>
      </c>
      <c r="AY149" s="293">
        <v>0</v>
      </c>
      <c r="AZ149" s="293">
        <v>0</v>
      </c>
      <c r="BA149" s="293">
        <v>0</v>
      </c>
      <c r="BB149" s="293">
        <v>0</v>
      </c>
      <c r="BC149" s="293">
        <v>0</v>
      </c>
      <c r="BD149" s="293">
        <v>0</v>
      </c>
      <c r="BE149" s="293">
        <v>0</v>
      </c>
      <c r="BF149" s="293">
        <v>0</v>
      </c>
      <c r="BG149" s="293">
        <v>0</v>
      </c>
      <c r="BH149" s="293">
        <v>0</v>
      </c>
      <c r="BI149" s="293">
        <v>0</v>
      </c>
      <c r="BJ149" s="293">
        <v>0</v>
      </c>
      <c r="BK149" s="293">
        <v>0</v>
      </c>
      <c r="BL149" s="293">
        <v>0</v>
      </c>
      <c r="BM149" s="293">
        <v>0</v>
      </c>
      <c r="BN149" s="293">
        <v>0</v>
      </c>
      <c r="BO149" s="293">
        <v>0</v>
      </c>
      <c r="BP149" s="293">
        <v>0</v>
      </c>
      <c r="BQ149" s="293">
        <v>0</v>
      </c>
      <c r="BR149" s="293">
        <v>0</v>
      </c>
      <c r="BS149" s="293">
        <v>0</v>
      </c>
      <c r="BT149" s="293">
        <v>0</v>
      </c>
      <c r="BU149" s="293">
        <v>0</v>
      </c>
      <c r="BV149" s="293">
        <v>0</v>
      </c>
      <c r="BW149" s="293">
        <v>0</v>
      </c>
      <c r="BX149" s="225">
        <f t="shared" si="128"/>
        <v>0</v>
      </c>
      <c r="BY149" s="225">
        <f t="shared" si="129"/>
        <v>19.850999999999999</v>
      </c>
      <c r="BZ149" s="225">
        <f t="shared" si="130"/>
        <v>0</v>
      </c>
      <c r="CA149" s="225">
        <f t="shared" si="131"/>
        <v>0</v>
      </c>
      <c r="CB149" s="225">
        <f t="shared" si="132"/>
        <v>6.5</v>
      </c>
      <c r="CC149" s="225">
        <f t="shared" si="133"/>
        <v>0</v>
      </c>
      <c r="CD149" s="225">
        <f t="shared" si="134"/>
        <v>0</v>
      </c>
      <c r="CE149" s="225">
        <f t="shared" si="135"/>
        <v>0</v>
      </c>
      <c r="CF149" s="225">
        <f t="shared" si="136"/>
        <v>0</v>
      </c>
      <c r="CG149" s="225">
        <f t="shared" si="137"/>
        <v>0</v>
      </c>
      <c r="CH149" s="225">
        <f t="shared" si="138"/>
        <v>0</v>
      </c>
      <c r="CI149" s="225">
        <f t="shared" si="139"/>
        <v>0</v>
      </c>
      <c r="CJ149" s="225">
        <f t="shared" si="140"/>
        <v>0</v>
      </c>
      <c r="CK149" s="225">
        <f t="shared" si="141"/>
        <v>0</v>
      </c>
      <c r="CL149" s="225"/>
    </row>
    <row r="150" spans="1:90" s="168" customFormat="1" ht="63">
      <c r="A150" s="219" t="s">
        <v>565</v>
      </c>
      <c r="B150" s="223" t="s">
        <v>916</v>
      </c>
      <c r="C150" s="225" t="s">
        <v>906</v>
      </c>
      <c r="D150" s="293">
        <v>15.731999999999999</v>
      </c>
      <c r="E150" s="293">
        <v>15.731999999999999</v>
      </c>
      <c r="F150" s="293">
        <v>0</v>
      </c>
      <c r="G150" s="293">
        <v>15.731999999999999</v>
      </c>
      <c r="H150" s="293">
        <v>0</v>
      </c>
      <c r="I150" s="293">
        <v>0</v>
      </c>
      <c r="J150" s="296">
        <v>5</v>
      </c>
      <c r="K150" s="293">
        <v>0</v>
      </c>
      <c r="L150" s="293">
        <v>0</v>
      </c>
      <c r="M150" s="225">
        <v>0</v>
      </c>
      <c r="N150" s="225">
        <v>0</v>
      </c>
      <c r="O150" s="225">
        <v>0</v>
      </c>
      <c r="P150" s="225">
        <v>0</v>
      </c>
      <c r="Q150" s="225">
        <v>0</v>
      </c>
      <c r="R150" s="225">
        <v>0</v>
      </c>
      <c r="S150" s="225">
        <v>0</v>
      </c>
      <c r="T150" s="293">
        <v>0</v>
      </c>
      <c r="U150" s="293">
        <v>0</v>
      </c>
      <c r="V150" s="293">
        <v>0</v>
      </c>
      <c r="W150" s="293">
        <v>0</v>
      </c>
      <c r="X150" s="293">
        <v>0</v>
      </c>
      <c r="Y150" s="293">
        <v>0</v>
      </c>
      <c r="Z150" s="293">
        <v>0</v>
      </c>
      <c r="AA150" s="225">
        <v>0</v>
      </c>
      <c r="AB150" s="293">
        <v>15.731999999999999</v>
      </c>
      <c r="AC150" s="293">
        <v>0</v>
      </c>
      <c r="AD150" s="293">
        <v>0</v>
      </c>
      <c r="AE150" s="296">
        <v>5</v>
      </c>
      <c r="AF150" s="293">
        <v>0</v>
      </c>
      <c r="AG150" s="293">
        <v>0</v>
      </c>
      <c r="AH150" s="293">
        <v>0</v>
      </c>
      <c r="AI150" s="293">
        <v>0</v>
      </c>
      <c r="AJ150" s="293">
        <v>0</v>
      </c>
      <c r="AK150" s="293">
        <v>0</v>
      </c>
      <c r="AL150" s="293">
        <v>0</v>
      </c>
      <c r="AM150" s="293">
        <v>0</v>
      </c>
      <c r="AN150" s="293">
        <v>0</v>
      </c>
      <c r="AO150" s="293">
        <v>0</v>
      </c>
      <c r="AP150" s="293">
        <v>0</v>
      </c>
      <c r="AQ150" s="293">
        <v>0</v>
      </c>
      <c r="AR150" s="293">
        <v>0</v>
      </c>
      <c r="AS150" s="293">
        <v>0</v>
      </c>
      <c r="AT150" s="293">
        <v>0</v>
      </c>
      <c r="AU150" s="293">
        <v>0</v>
      </c>
      <c r="AV150" s="293">
        <v>0</v>
      </c>
      <c r="AW150" s="293">
        <v>0</v>
      </c>
      <c r="AX150" s="293">
        <v>0</v>
      </c>
      <c r="AY150" s="293">
        <v>0</v>
      </c>
      <c r="AZ150" s="293">
        <v>0</v>
      </c>
      <c r="BA150" s="293">
        <v>0</v>
      </c>
      <c r="BB150" s="293">
        <v>0</v>
      </c>
      <c r="BC150" s="293">
        <v>0</v>
      </c>
      <c r="BD150" s="293">
        <v>15.731999999999999</v>
      </c>
      <c r="BE150" s="293">
        <v>0</v>
      </c>
      <c r="BF150" s="293">
        <v>0</v>
      </c>
      <c r="BG150" s="296">
        <v>5</v>
      </c>
      <c r="BH150" s="293">
        <v>0</v>
      </c>
      <c r="BI150" s="293">
        <v>0</v>
      </c>
      <c r="BJ150" s="293">
        <v>0</v>
      </c>
      <c r="BK150" s="293">
        <v>0</v>
      </c>
      <c r="BL150" s="293">
        <v>0</v>
      </c>
      <c r="BM150" s="293">
        <v>0</v>
      </c>
      <c r="BN150" s="293">
        <v>0</v>
      </c>
      <c r="BO150" s="293">
        <v>0</v>
      </c>
      <c r="BP150" s="293">
        <v>0</v>
      </c>
      <c r="BQ150" s="293">
        <v>0</v>
      </c>
      <c r="BR150" s="293">
        <v>0</v>
      </c>
      <c r="BS150" s="293">
        <v>0</v>
      </c>
      <c r="BT150" s="293">
        <v>0</v>
      </c>
      <c r="BU150" s="293">
        <v>0</v>
      </c>
      <c r="BV150" s="293">
        <v>0</v>
      </c>
      <c r="BW150" s="293">
        <v>0</v>
      </c>
      <c r="BX150" s="225">
        <f t="shared" si="100"/>
        <v>0</v>
      </c>
      <c r="BY150" s="225">
        <f t="shared" si="101"/>
        <v>15.731999999999999</v>
      </c>
      <c r="BZ150" s="225">
        <f t="shared" si="102"/>
        <v>0</v>
      </c>
      <c r="CA150" s="225">
        <f t="shared" si="103"/>
        <v>0</v>
      </c>
      <c r="CB150" s="225">
        <f t="shared" si="104"/>
        <v>5</v>
      </c>
      <c r="CC150" s="225">
        <f t="shared" si="105"/>
        <v>0</v>
      </c>
      <c r="CD150" s="225">
        <f t="shared" si="106"/>
        <v>0</v>
      </c>
      <c r="CE150" s="225">
        <f t="shared" si="107"/>
        <v>0</v>
      </c>
      <c r="CF150" s="225">
        <f t="shared" si="108"/>
        <v>31.463999999999999</v>
      </c>
      <c r="CG150" s="225">
        <f t="shared" si="109"/>
        <v>0</v>
      </c>
      <c r="CH150" s="225">
        <f t="shared" si="110"/>
        <v>0</v>
      </c>
      <c r="CI150" s="225">
        <f t="shared" si="111"/>
        <v>10</v>
      </c>
      <c r="CJ150" s="225">
        <f t="shared" si="112"/>
        <v>0</v>
      </c>
      <c r="CK150" s="225">
        <f t="shared" si="113"/>
        <v>0</v>
      </c>
      <c r="CL150" s="225"/>
    </row>
    <row r="151" spans="1:90" s="168" customFormat="1" ht="63">
      <c r="A151" s="219" t="s">
        <v>565</v>
      </c>
      <c r="B151" s="223" t="s">
        <v>917</v>
      </c>
      <c r="C151" s="225" t="s">
        <v>907</v>
      </c>
      <c r="D151" s="293">
        <v>32.463999999999999</v>
      </c>
      <c r="E151" s="293">
        <v>32.463999999999999</v>
      </c>
      <c r="F151" s="293">
        <v>0</v>
      </c>
      <c r="G151" s="293">
        <v>32.463999999999999</v>
      </c>
      <c r="H151" s="293">
        <v>0</v>
      </c>
      <c r="I151" s="293">
        <v>0</v>
      </c>
      <c r="J151" s="296">
        <v>10</v>
      </c>
      <c r="K151" s="293">
        <v>0</v>
      </c>
      <c r="L151" s="293">
        <v>0</v>
      </c>
      <c r="M151" s="225">
        <v>0</v>
      </c>
      <c r="N151" s="225">
        <v>0</v>
      </c>
      <c r="O151" s="225">
        <v>0</v>
      </c>
      <c r="P151" s="225">
        <v>0</v>
      </c>
      <c r="Q151" s="225">
        <v>0</v>
      </c>
      <c r="R151" s="225">
        <v>0</v>
      </c>
      <c r="S151" s="225">
        <v>0</v>
      </c>
      <c r="T151" s="293">
        <v>0</v>
      </c>
      <c r="U151" s="293">
        <v>0</v>
      </c>
      <c r="V151" s="293">
        <v>0</v>
      </c>
      <c r="W151" s="293">
        <v>0</v>
      </c>
      <c r="X151" s="293">
        <v>0</v>
      </c>
      <c r="Y151" s="293">
        <v>0</v>
      </c>
      <c r="Z151" s="293">
        <v>0</v>
      </c>
      <c r="AA151" s="225">
        <v>0</v>
      </c>
      <c r="AB151" s="293">
        <v>0</v>
      </c>
      <c r="AC151" s="293">
        <v>0</v>
      </c>
      <c r="AD151" s="293">
        <v>0</v>
      </c>
      <c r="AE151" s="296">
        <v>0</v>
      </c>
      <c r="AF151" s="293">
        <v>0</v>
      </c>
      <c r="AG151" s="293">
        <v>0</v>
      </c>
      <c r="AH151" s="293">
        <v>0</v>
      </c>
      <c r="AI151" s="293">
        <v>0</v>
      </c>
      <c r="AJ151" s="293">
        <v>0</v>
      </c>
      <c r="AK151" s="293">
        <v>0</v>
      </c>
      <c r="AL151" s="293">
        <v>0</v>
      </c>
      <c r="AM151" s="293">
        <v>0</v>
      </c>
      <c r="AN151" s="293">
        <v>0</v>
      </c>
      <c r="AO151" s="293">
        <v>0</v>
      </c>
      <c r="AP151" s="293">
        <v>0</v>
      </c>
      <c r="AQ151" s="293">
        <v>0</v>
      </c>
      <c r="AR151" s="293">
        <v>0</v>
      </c>
      <c r="AS151" s="293">
        <v>0</v>
      </c>
      <c r="AT151" s="293">
        <v>0</v>
      </c>
      <c r="AU151" s="293">
        <v>0</v>
      </c>
      <c r="AV151" s="293">
        <v>0</v>
      </c>
      <c r="AW151" s="293">
        <v>0</v>
      </c>
      <c r="AX151" s="293">
        <v>0</v>
      </c>
      <c r="AY151" s="293">
        <v>0</v>
      </c>
      <c r="AZ151" s="293">
        <v>0</v>
      </c>
      <c r="BA151" s="293">
        <v>0</v>
      </c>
      <c r="BB151" s="293">
        <v>0</v>
      </c>
      <c r="BC151" s="293">
        <v>0</v>
      </c>
      <c r="BD151" s="293">
        <v>32.463999999999999</v>
      </c>
      <c r="BE151" s="293">
        <v>0</v>
      </c>
      <c r="BF151" s="293">
        <v>0</v>
      </c>
      <c r="BG151" s="296">
        <v>10</v>
      </c>
      <c r="BH151" s="293">
        <v>0</v>
      </c>
      <c r="BI151" s="293">
        <v>0</v>
      </c>
      <c r="BJ151" s="293">
        <v>0</v>
      </c>
      <c r="BK151" s="293">
        <v>0</v>
      </c>
      <c r="BL151" s="293">
        <v>0</v>
      </c>
      <c r="BM151" s="293">
        <v>0</v>
      </c>
      <c r="BN151" s="293">
        <v>0</v>
      </c>
      <c r="BO151" s="293">
        <v>0</v>
      </c>
      <c r="BP151" s="293">
        <v>0</v>
      </c>
      <c r="BQ151" s="293">
        <v>0</v>
      </c>
      <c r="BR151" s="293">
        <v>0</v>
      </c>
      <c r="BS151" s="293">
        <v>0</v>
      </c>
      <c r="BT151" s="293">
        <v>0</v>
      </c>
      <c r="BU151" s="293">
        <v>0</v>
      </c>
      <c r="BV151" s="293">
        <v>0</v>
      </c>
      <c r="BW151" s="293">
        <v>0</v>
      </c>
      <c r="BX151" s="225">
        <f t="shared" si="100"/>
        <v>0</v>
      </c>
      <c r="BY151" s="225">
        <f t="shared" si="101"/>
        <v>32.463999999999999</v>
      </c>
      <c r="BZ151" s="225">
        <f t="shared" si="102"/>
        <v>0</v>
      </c>
      <c r="CA151" s="225">
        <f t="shared" si="103"/>
        <v>0</v>
      </c>
      <c r="CB151" s="225">
        <f t="shared" si="104"/>
        <v>10</v>
      </c>
      <c r="CC151" s="225">
        <f t="shared" si="105"/>
        <v>0</v>
      </c>
      <c r="CD151" s="225">
        <f t="shared" si="106"/>
        <v>0</v>
      </c>
      <c r="CE151" s="225">
        <f t="shared" si="107"/>
        <v>0</v>
      </c>
      <c r="CF151" s="225">
        <f t="shared" si="108"/>
        <v>32.463999999999999</v>
      </c>
      <c r="CG151" s="225">
        <f t="shared" si="109"/>
        <v>0</v>
      </c>
      <c r="CH151" s="225">
        <f t="shared" si="110"/>
        <v>0</v>
      </c>
      <c r="CI151" s="225">
        <f t="shared" si="111"/>
        <v>10</v>
      </c>
      <c r="CJ151" s="225">
        <f t="shared" si="112"/>
        <v>0</v>
      </c>
      <c r="CK151" s="225">
        <f t="shared" si="113"/>
        <v>0</v>
      </c>
      <c r="CL151" s="225"/>
    </row>
    <row r="152" spans="1:90" s="168" customFormat="1" ht="63">
      <c r="A152" s="219" t="s">
        <v>565</v>
      </c>
      <c r="B152" s="223" t="s">
        <v>918</v>
      </c>
      <c r="C152" s="225" t="s">
        <v>908</v>
      </c>
      <c r="D152" s="293">
        <v>11.612</v>
      </c>
      <c r="E152" s="293">
        <v>11.612</v>
      </c>
      <c r="F152" s="293">
        <v>0</v>
      </c>
      <c r="G152" s="293">
        <v>11.612</v>
      </c>
      <c r="H152" s="293">
        <v>0</v>
      </c>
      <c r="I152" s="293">
        <v>0</v>
      </c>
      <c r="J152" s="296">
        <v>3.5</v>
      </c>
      <c r="K152" s="293">
        <v>0</v>
      </c>
      <c r="L152" s="293">
        <v>0</v>
      </c>
      <c r="M152" s="225">
        <v>0</v>
      </c>
      <c r="N152" s="225">
        <v>0</v>
      </c>
      <c r="O152" s="225">
        <v>0</v>
      </c>
      <c r="P152" s="225">
        <v>0</v>
      </c>
      <c r="Q152" s="225">
        <v>0</v>
      </c>
      <c r="R152" s="225">
        <v>0</v>
      </c>
      <c r="S152" s="225">
        <v>0</v>
      </c>
      <c r="T152" s="293">
        <v>0</v>
      </c>
      <c r="U152" s="293">
        <v>0</v>
      </c>
      <c r="V152" s="293">
        <v>0</v>
      </c>
      <c r="W152" s="293">
        <v>0</v>
      </c>
      <c r="X152" s="293">
        <v>0</v>
      </c>
      <c r="Y152" s="293">
        <v>0</v>
      </c>
      <c r="Z152" s="293">
        <v>0</v>
      </c>
      <c r="AA152" s="225">
        <v>0</v>
      </c>
      <c r="AB152" s="293">
        <v>0</v>
      </c>
      <c r="AC152" s="293">
        <v>0</v>
      </c>
      <c r="AD152" s="293">
        <v>0</v>
      </c>
      <c r="AE152" s="296">
        <v>0</v>
      </c>
      <c r="AF152" s="293">
        <v>0</v>
      </c>
      <c r="AG152" s="293">
        <v>0</v>
      </c>
      <c r="AH152" s="293">
        <v>0</v>
      </c>
      <c r="AI152" s="293">
        <v>0</v>
      </c>
      <c r="AJ152" s="293">
        <v>0</v>
      </c>
      <c r="AK152" s="293">
        <v>0</v>
      </c>
      <c r="AL152" s="293">
        <v>0</v>
      </c>
      <c r="AM152" s="293">
        <v>0</v>
      </c>
      <c r="AN152" s="293">
        <v>0</v>
      </c>
      <c r="AO152" s="293">
        <v>0</v>
      </c>
      <c r="AP152" s="293">
        <v>0</v>
      </c>
      <c r="AQ152" s="293">
        <v>0</v>
      </c>
      <c r="AR152" s="293">
        <v>0</v>
      </c>
      <c r="AS152" s="293">
        <v>0</v>
      </c>
      <c r="AT152" s="293">
        <v>0</v>
      </c>
      <c r="AU152" s="293">
        <v>0</v>
      </c>
      <c r="AV152" s="293">
        <v>0</v>
      </c>
      <c r="AW152" s="293">
        <v>0</v>
      </c>
      <c r="AX152" s="293">
        <v>0</v>
      </c>
      <c r="AY152" s="293">
        <v>0</v>
      </c>
      <c r="AZ152" s="293">
        <v>0</v>
      </c>
      <c r="BA152" s="293">
        <v>0</v>
      </c>
      <c r="BB152" s="293">
        <v>0</v>
      </c>
      <c r="BC152" s="293">
        <v>0</v>
      </c>
      <c r="BD152" s="293">
        <v>11.612</v>
      </c>
      <c r="BE152" s="293">
        <v>0</v>
      </c>
      <c r="BF152" s="293">
        <v>0</v>
      </c>
      <c r="BG152" s="296">
        <v>3.5</v>
      </c>
      <c r="BH152" s="293">
        <v>0</v>
      </c>
      <c r="BI152" s="293">
        <v>0</v>
      </c>
      <c r="BJ152" s="293">
        <v>0</v>
      </c>
      <c r="BK152" s="293">
        <v>0</v>
      </c>
      <c r="BL152" s="293">
        <v>0</v>
      </c>
      <c r="BM152" s="293">
        <v>0</v>
      </c>
      <c r="BN152" s="293">
        <v>0</v>
      </c>
      <c r="BO152" s="293">
        <v>0</v>
      </c>
      <c r="BP152" s="293">
        <v>0</v>
      </c>
      <c r="BQ152" s="293">
        <v>0</v>
      </c>
      <c r="BR152" s="293">
        <v>0</v>
      </c>
      <c r="BS152" s="293">
        <v>0</v>
      </c>
      <c r="BT152" s="293">
        <v>0</v>
      </c>
      <c r="BU152" s="293">
        <v>0</v>
      </c>
      <c r="BV152" s="293">
        <v>0</v>
      </c>
      <c r="BW152" s="293">
        <v>0</v>
      </c>
      <c r="BX152" s="225">
        <f t="shared" si="100"/>
        <v>0</v>
      </c>
      <c r="BY152" s="225">
        <f t="shared" si="101"/>
        <v>11.612</v>
      </c>
      <c r="BZ152" s="225">
        <f t="shared" si="102"/>
        <v>0</v>
      </c>
      <c r="CA152" s="225">
        <f t="shared" si="103"/>
        <v>0</v>
      </c>
      <c r="CB152" s="225">
        <f t="shared" si="104"/>
        <v>3.5</v>
      </c>
      <c r="CC152" s="225">
        <f t="shared" si="105"/>
        <v>0</v>
      </c>
      <c r="CD152" s="225">
        <f t="shared" si="106"/>
        <v>0</v>
      </c>
      <c r="CE152" s="225">
        <f t="shared" si="107"/>
        <v>0</v>
      </c>
      <c r="CF152" s="225">
        <f t="shared" si="108"/>
        <v>11.612</v>
      </c>
      <c r="CG152" s="225">
        <f t="shared" si="109"/>
        <v>0</v>
      </c>
      <c r="CH152" s="225">
        <f t="shared" si="110"/>
        <v>0</v>
      </c>
      <c r="CI152" s="225">
        <f t="shared" si="111"/>
        <v>3.5</v>
      </c>
      <c r="CJ152" s="225">
        <f t="shared" si="112"/>
        <v>0</v>
      </c>
      <c r="CK152" s="225">
        <f t="shared" si="113"/>
        <v>0</v>
      </c>
      <c r="CL152" s="225"/>
    </row>
    <row r="153" spans="1:90" s="168" customFormat="1" ht="63">
      <c r="A153" s="219" t="s">
        <v>565</v>
      </c>
      <c r="B153" s="223" t="s">
        <v>919</v>
      </c>
      <c r="C153" s="225" t="s">
        <v>909</v>
      </c>
      <c r="D153" s="293">
        <v>10.24</v>
      </c>
      <c r="E153" s="293">
        <v>10.24</v>
      </c>
      <c r="F153" s="293">
        <v>0</v>
      </c>
      <c r="G153" s="293">
        <v>10.24</v>
      </c>
      <c r="H153" s="293">
        <v>0</v>
      </c>
      <c r="I153" s="293">
        <v>0</v>
      </c>
      <c r="J153" s="296">
        <v>3</v>
      </c>
      <c r="K153" s="293">
        <v>0</v>
      </c>
      <c r="L153" s="293">
        <v>0</v>
      </c>
      <c r="M153" s="225">
        <v>0</v>
      </c>
      <c r="N153" s="225">
        <v>0</v>
      </c>
      <c r="O153" s="225">
        <v>0</v>
      </c>
      <c r="P153" s="225">
        <v>0</v>
      </c>
      <c r="Q153" s="225">
        <v>0</v>
      </c>
      <c r="R153" s="225">
        <v>0</v>
      </c>
      <c r="S153" s="225">
        <v>0</v>
      </c>
      <c r="T153" s="293">
        <v>0</v>
      </c>
      <c r="U153" s="293">
        <v>0</v>
      </c>
      <c r="V153" s="293">
        <v>0</v>
      </c>
      <c r="W153" s="293">
        <v>0</v>
      </c>
      <c r="X153" s="293">
        <v>0</v>
      </c>
      <c r="Y153" s="293">
        <v>0</v>
      </c>
      <c r="Z153" s="293">
        <v>0</v>
      </c>
      <c r="AA153" s="225">
        <v>0</v>
      </c>
      <c r="AB153" s="293">
        <v>0</v>
      </c>
      <c r="AC153" s="293">
        <v>0</v>
      </c>
      <c r="AD153" s="293">
        <v>0</v>
      </c>
      <c r="AE153" s="296">
        <v>0</v>
      </c>
      <c r="AF153" s="293">
        <v>0</v>
      </c>
      <c r="AG153" s="293">
        <v>0</v>
      </c>
      <c r="AH153" s="293">
        <v>0</v>
      </c>
      <c r="AI153" s="293">
        <v>0</v>
      </c>
      <c r="AJ153" s="293">
        <v>0</v>
      </c>
      <c r="AK153" s="293">
        <v>0</v>
      </c>
      <c r="AL153" s="293">
        <v>0</v>
      </c>
      <c r="AM153" s="293">
        <v>0</v>
      </c>
      <c r="AN153" s="293">
        <v>0</v>
      </c>
      <c r="AO153" s="293">
        <v>0</v>
      </c>
      <c r="AP153" s="293">
        <v>0</v>
      </c>
      <c r="AQ153" s="293">
        <v>0</v>
      </c>
      <c r="AR153" s="293">
        <v>0</v>
      </c>
      <c r="AS153" s="293">
        <v>0</v>
      </c>
      <c r="AT153" s="293">
        <v>0</v>
      </c>
      <c r="AU153" s="293">
        <v>0</v>
      </c>
      <c r="AV153" s="293">
        <v>0</v>
      </c>
      <c r="AW153" s="293">
        <v>0</v>
      </c>
      <c r="AX153" s="293">
        <v>0</v>
      </c>
      <c r="AY153" s="293">
        <v>0</v>
      </c>
      <c r="AZ153" s="293">
        <v>0</v>
      </c>
      <c r="BA153" s="293">
        <v>0</v>
      </c>
      <c r="BB153" s="293">
        <v>0</v>
      </c>
      <c r="BC153" s="293">
        <v>0</v>
      </c>
      <c r="BD153" s="293">
        <v>10.24</v>
      </c>
      <c r="BE153" s="293">
        <v>0</v>
      </c>
      <c r="BF153" s="293">
        <v>0</v>
      </c>
      <c r="BG153" s="296">
        <v>3</v>
      </c>
      <c r="BH153" s="293">
        <v>0</v>
      </c>
      <c r="BI153" s="293">
        <v>0</v>
      </c>
      <c r="BJ153" s="293">
        <v>0</v>
      </c>
      <c r="BK153" s="293">
        <v>0</v>
      </c>
      <c r="BL153" s="293">
        <v>0</v>
      </c>
      <c r="BM153" s="293">
        <v>0</v>
      </c>
      <c r="BN153" s="293">
        <v>0</v>
      </c>
      <c r="BO153" s="293">
        <v>0</v>
      </c>
      <c r="BP153" s="293">
        <v>0</v>
      </c>
      <c r="BQ153" s="293">
        <v>0</v>
      </c>
      <c r="BR153" s="293">
        <v>0</v>
      </c>
      <c r="BS153" s="293">
        <v>0</v>
      </c>
      <c r="BT153" s="293">
        <v>0</v>
      </c>
      <c r="BU153" s="293">
        <v>0</v>
      </c>
      <c r="BV153" s="293">
        <v>0</v>
      </c>
      <c r="BW153" s="293">
        <v>0</v>
      </c>
      <c r="BX153" s="225">
        <f t="shared" si="100"/>
        <v>0</v>
      </c>
      <c r="BY153" s="225">
        <f t="shared" si="101"/>
        <v>10.24</v>
      </c>
      <c r="BZ153" s="225">
        <f t="shared" si="102"/>
        <v>0</v>
      </c>
      <c r="CA153" s="225">
        <f t="shared" si="103"/>
        <v>0</v>
      </c>
      <c r="CB153" s="225">
        <f t="shared" si="104"/>
        <v>3</v>
      </c>
      <c r="CC153" s="225">
        <f t="shared" si="105"/>
        <v>0</v>
      </c>
      <c r="CD153" s="225">
        <f t="shared" si="106"/>
        <v>0</v>
      </c>
      <c r="CE153" s="225">
        <f t="shared" si="107"/>
        <v>0</v>
      </c>
      <c r="CF153" s="225">
        <f t="shared" si="108"/>
        <v>10.24</v>
      </c>
      <c r="CG153" s="225">
        <f t="shared" si="109"/>
        <v>0</v>
      </c>
      <c r="CH153" s="225">
        <f t="shared" si="110"/>
        <v>0</v>
      </c>
      <c r="CI153" s="225">
        <f t="shared" si="111"/>
        <v>3</v>
      </c>
      <c r="CJ153" s="225">
        <f t="shared" si="112"/>
        <v>0</v>
      </c>
      <c r="CK153" s="225">
        <f t="shared" si="113"/>
        <v>0</v>
      </c>
      <c r="CL153" s="225"/>
    </row>
    <row r="154" spans="1:90" s="168" customFormat="1" ht="63">
      <c r="A154" s="219" t="s">
        <v>565</v>
      </c>
      <c r="B154" s="223" t="s">
        <v>920</v>
      </c>
      <c r="C154" s="225" t="s">
        <v>910</v>
      </c>
      <c r="D154" s="293">
        <v>10.24</v>
      </c>
      <c r="E154" s="293">
        <v>10.24</v>
      </c>
      <c r="F154" s="293">
        <v>0</v>
      </c>
      <c r="G154" s="293">
        <v>10.24</v>
      </c>
      <c r="H154" s="293">
        <v>0</v>
      </c>
      <c r="I154" s="293">
        <v>0</v>
      </c>
      <c r="J154" s="296">
        <v>3</v>
      </c>
      <c r="K154" s="293">
        <v>0</v>
      </c>
      <c r="L154" s="293">
        <v>0</v>
      </c>
      <c r="M154" s="225">
        <v>0</v>
      </c>
      <c r="N154" s="225">
        <v>0</v>
      </c>
      <c r="O154" s="225">
        <v>0</v>
      </c>
      <c r="P154" s="225">
        <v>0</v>
      </c>
      <c r="Q154" s="225">
        <v>0</v>
      </c>
      <c r="R154" s="225">
        <v>0</v>
      </c>
      <c r="S154" s="225">
        <v>0</v>
      </c>
      <c r="T154" s="293">
        <v>0</v>
      </c>
      <c r="U154" s="293">
        <v>0</v>
      </c>
      <c r="V154" s="293">
        <v>0</v>
      </c>
      <c r="W154" s="293">
        <v>0</v>
      </c>
      <c r="X154" s="293">
        <v>0</v>
      </c>
      <c r="Y154" s="293">
        <v>0</v>
      </c>
      <c r="Z154" s="293">
        <v>0</v>
      </c>
      <c r="AA154" s="225">
        <v>0</v>
      </c>
      <c r="AB154" s="293">
        <v>0</v>
      </c>
      <c r="AC154" s="293">
        <v>0</v>
      </c>
      <c r="AD154" s="293">
        <v>0</v>
      </c>
      <c r="AE154" s="296">
        <v>0</v>
      </c>
      <c r="AF154" s="293">
        <v>0</v>
      </c>
      <c r="AG154" s="293">
        <v>0</v>
      </c>
      <c r="AH154" s="293">
        <v>0</v>
      </c>
      <c r="AI154" s="293">
        <v>0</v>
      </c>
      <c r="AJ154" s="293">
        <v>0</v>
      </c>
      <c r="AK154" s="293">
        <v>0</v>
      </c>
      <c r="AL154" s="293">
        <v>0</v>
      </c>
      <c r="AM154" s="293">
        <v>0</v>
      </c>
      <c r="AN154" s="293">
        <v>0</v>
      </c>
      <c r="AO154" s="293">
        <v>0</v>
      </c>
      <c r="AP154" s="293">
        <v>0</v>
      </c>
      <c r="AQ154" s="293">
        <v>0</v>
      </c>
      <c r="AR154" s="293">
        <v>0</v>
      </c>
      <c r="AS154" s="293">
        <v>0</v>
      </c>
      <c r="AT154" s="293">
        <v>0</v>
      </c>
      <c r="AU154" s="293">
        <v>0</v>
      </c>
      <c r="AV154" s="293">
        <v>0</v>
      </c>
      <c r="AW154" s="293">
        <v>0</v>
      </c>
      <c r="AX154" s="293">
        <v>0</v>
      </c>
      <c r="AY154" s="293">
        <v>0</v>
      </c>
      <c r="AZ154" s="293">
        <v>0</v>
      </c>
      <c r="BA154" s="293">
        <v>0</v>
      </c>
      <c r="BB154" s="293">
        <v>0</v>
      </c>
      <c r="BC154" s="293">
        <v>0</v>
      </c>
      <c r="BD154" s="293">
        <v>10.24</v>
      </c>
      <c r="BE154" s="293">
        <v>0</v>
      </c>
      <c r="BF154" s="293">
        <v>0</v>
      </c>
      <c r="BG154" s="296">
        <v>3</v>
      </c>
      <c r="BH154" s="293">
        <v>0</v>
      </c>
      <c r="BI154" s="293">
        <v>0</v>
      </c>
      <c r="BJ154" s="293">
        <v>0</v>
      </c>
      <c r="BK154" s="293">
        <v>0</v>
      </c>
      <c r="BL154" s="293">
        <v>0</v>
      </c>
      <c r="BM154" s="293">
        <v>0</v>
      </c>
      <c r="BN154" s="293">
        <v>0</v>
      </c>
      <c r="BO154" s="293">
        <v>0</v>
      </c>
      <c r="BP154" s="293">
        <v>0</v>
      </c>
      <c r="BQ154" s="293">
        <v>0</v>
      </c>
      <c r="BR154" s="293">
        <v>0</v>
      </c>
      <c r="BS154" s="293">
        <v>0</v>
      </c>
      <c r="BT154" s="293">
        <v>0</v>
      </c>
      <c r="BU154" s="293">
        <v>0</v>
      </c>
      <c r="BV154" s="293">
        <v>0</v>
      </c>
      <c r="BW154" s="293">
        <v>0</v>
      </c>
      <c r="BX154" s="225">
        <f t="shared" si="100"/>
        <v>0</v>
      </c>
      <c r="BY154" s="225">
        <f t="shared" si="101"/>
        <v>10.24</v>
      </c>
      <c r="BZ154" s="225">
        <f t="shared" si="102"/>
        <v>0</v>
      </c>
      <c r="CA154" s="225">
        <f t="shared" si="103"/>
        <v>0</v>
      </c>
      <c r="CB154" s="225">
        <f t="shared" si="104"/>
        <v>3</v>
      </c>
      <c r="CC154" s="225">
        <f t="shared" si="105"/>
        <v>0</v>
      </c>
      <c r="CD154" s="225">
        <f t="shared" si="106"/>
        <v>0</v>
      </c>
      <c r="CE154" s="225">
        <f t="shared" si="107"/>
        <v>0</v>
      </c>
      <c r="CF154" s="225">
        <f t="shared" si="108"/>
        <v>10.24</v>
      </c>
      <c r="CG154" s="225">
        <f t="shared" si="109"/>
        <v>0</v>
      </c>
      <c r="CH154" s="225">
        <f t="shared" si="110"/>
        <v>0</v>
      </c>
      <c r="CI154" s="225">
        <f t="shared" si="111"/>
        <v>3</v>
      </c>
      <c r="CJ154" s="225">
        <f t="shared" si="112"/>
        <v>0</v>
      </c>
      <c r="CK154" s="225">
        <f t="shared" si="113"/>
        <v>0</v>
      </c>
      <c r="CL154" s="225"/>
    </row>
    <row r="155" spans="1:90" s="168" customFormat="1" ht="63">
      <c r="A155" s="219" t="s">
        <v>565</v>
      </c>
      <c r="B155" s="223" t="s">
        <v>963</v>
      </c>
      <c r="C155" s="225" t="s">
        <v>911</v>
      </c>
      <c r="D155" s="293">
        <v>11.11</v>
      </c>
      <c r="E155" s="293">
        <v>11.11</v>
      </c>
      <c r="F155" s="293">
        <v>0</v>
      </c>
      <c r="G155" s="293">
        <v>11.11</v>
      </c>
      <c r="H155" s="293">
        <v>0</v>
      </c>
      <c r="I155" s="293">
        <v>0</v>
      </c>
      <c r="J155" s="296">
        <v>3.5</v>
      </c>
      <c r="K155" s="293">
        <v>0</v>
      </c>
      <c r="L155" s="293">
        <v>0</v>
      </c>
      <c r="M155" s="225">
        <v>0</v>
      </c>
      <c r="N155" s="225">
        <v>0</v>
      </c>
      <c r="O155" s="225">
        <v>0</v>
      </c>
      <c r="P155" s="225">
        <v>0</v>
      </c>
      <c r="Q155" s="225">
        <v>0</v>
      </c>
      <c r="R155" s="225">
        <v>0</v>
      </c>
      <c r="S155" s="225">
        <v>0</v>
      </c>
      <c r="T155" s="293">
        <v>0</v>
      </c>
      <c r="U155" s="293">
        <v>0</v>
      </c>
      <c r="V155" s="293">
        <v>0</v>
      </c>
      <c r="W155" s="293">
        <v>0</v>
      </c>
      <c r="X155" s="293">
        <v>0</v>
      </c>
      <c r="Y155" s="293">
        <v>0</v>
      </c>
      <c r="Z155" s="293">
        <v>0</v>
      </c>
      <c r="AA155" s="225">
        <v>0</v>
      </c>
      <c r="AB155" s="293">
        <v>0</v>
      </c>
      <c r="AC155" s="293">
        <v>0</v>
      </c>
      <c r="AD155" s="293">
        <v>0</v>
      </c>
      <c r="AE155" s="296">
        <v>0</v>
      </c>
      <c r="AF155" s="293">
        <v>0</v>
      </c>
      <c r="AG155" s="293">
        <v>0</v>
      </c>
      <c r="AH155" s="293">
        <v>0</v>
      </c>
      <c r="AI155" s="293">
        <v>0</v>
      </c>
      <c r="AJ155" s="293">
        <v>0</v>
      </c>
      <c r="AK155" s="293">
        <v>0</v>
      </c>
      <c r="AL155" s="293">
        <v>0</v>
      </c>
      <c r="AM155" s="293">
        <v>0</v>
      </c>
      <c r="AN155" s="293">
        <v>0</v>
      </c>
      <c r="AO155" s="293">
        <v>0</v>
      </c>
      <c r="AP155" s="293">
        <v>0</v>
      </c>
      <c r="AQ155" s="293">
        <v>0</v>
      </c>
      <c r="AR155" s="293">
        <v>0</v>
      </c>
      <c r="AS155" s="293">
        <v>0</v>
      </c>
      <c r="AT155" s="293">
        <v>0</v>
      </c>
      <c r="AU155" s="293">
        <v>0</v>
      </c>
      <c r="AV155" s="293">
        <v>0</v>
      </c>
      <c r="AW155" s="293">
        <v>0</v>
      </c>
      <c r="AX155" s="293">
        <v>0</v>
      </c>
      <c r="AY155" s="293">
        <v>0</v>
      </c>
      <c r="AZ155" s="293">
        <v>0</v>
      </c>
      <c r="BA155" s="293">
        <v>0</v>
      </c>
      <c r="BB155" s="293">
        <v>0</v>
      </c>
      <c r="BC155" s="293">
        <v>0</v>
      </c>
      <c r="BD155" s="293">
        <v>11.11</v>
      </c>
      <c r="BE155" s="293">
        <v>0</v>
      </c>
      <c r="BF155" s="293">
        <v>0</v>
      </c>
      <c r="BG155" s="296">
        <v>3.5</v>
      </c>
      <c r="BH155" s="293">
        <v>0</v>
      </c>
      <c r="BI155" s="293">
        <v>0</v>
      </c>
      <c r="BJ155" s="293">
        <v>0</v>
      </c>
      <c r="BK155" s="293">
        <v>0</v>
      </c>
      <c r="BL155" s="293">
        <v>0</v>
      </c>
      <c r="BM155" s="293">
        <v>0</v>
      </c>
      <c r="BN155" s="293">
        <v>0</v>
      </c>
      <c r="BO155" s="293">
        <v>0</v>
      </c>
      <c r="BP155" s="293">
        <v>0</v>
      </c>
      <c r="BQ155" s="293">
        <v>0</v>
      </c>
      <c r="BR155" s="293">
        <v>0</v>
      </c>
      <c r="BS155" s="293">
        <v>0</v>
      </c>
      <c r="BT155" s="293">
        <v>0</v>
      </c>
      <c r="BU155" s="293">
        <v>0</v>
      </c>
      <c r="BV155" s="293">
        <v>0</v>
      </c>
      <c r="BW155" s="293">
        <v>0</v>
      </c>
      <c r="BX155" s="225">
        <f t="shared" si="100"/>
        <v>0</v>
      </c>
      <c r="BY155" s="225">
        <f t="shared" si="101"/>
        <v>11.11</v>
      </c>
      <c r="BZ155" s="225">
        <f t="shared" si="102"/>
        <v>0</v>
      </c>
      <c r="CA155" s="225">
        <f t="shared" si="103"/>
        <v>0</v>
      </c>
      <c r="CB155" s="225">
        <f t="shared" si="104"/>
        <v>3.5</v>
      </c>
      <c r="CC155" s="225">
        <f t="shared" si="105"/>
        <v>0</v>
      </c>
      <c r="CD155" s="225">
        <f t="shared" si="106"/>
        <v>0</v>
      </c>
      <c r="CE155" s="225">
        <f t="shared" si="107"/>
        <v>0</v>
      </c>
      <c r="CF155" s="225">
        <f t="shared" si="108"/>
        <v>11.11</v>
      </c>
      <c r="CG155" s="225">
        <f t="shared" si="109"/>
        <v>0</v>
      </c>
      <c r="CH155" s="225">
        <f t="shared" si="110"/>
        <v>0</v>
      </c>
      <c r="CI155" s="225">
        <f t="shared" si="111"/>
        <v>3.5</v>
      </c>
      <c r="CJ155" s="225">
        <f t="shared" si="112"/>
        <v>0</v>
      </c>
      <c r="CK155" s="225">
        <f t="shared" si="113"/>
        <v>0</v>
      </c>
      <c r="CL155" s="225"/>
    </row>
    <row r="156" spans="1:90" s="168" customFormat="1" ht="47.25">
      <c r="A156" s="219" t="s">
        <v>565</v>
      </c>
      <c r="B156" s="223" t="s">
        <v>979</v>
      </c>
      <c r="C156" s="225" t="s">
        <v>912</v>
      </c>
      <c r="D156" s="293">
        <v>282.447</v>
      </c>
      <c r="E156" s="293">
        <v>282.447</v>
      </c>
      <c r="F156" s="293">
        <v>0</v>
      </c>
      <c r="G156" s="293">
        <v>25</v>
      </c>
      <c r="H156" s="293">
        <v>0</v>
      </c>
      <c r="I156" s="293">
        <v>0</v>
      </c>
      <c r="J156" s="293">
        <v>0</v>
      </c>
      <c r="K156" s="293">
        <v>0</v>
      </c>
      <c r="L156" s="293">
        <v>0</v>
      </c>
      <c r="M156" s="225">
        <v>0</v>
      </c>
      <c r="N156" s="225">
        <v>0</v>
      </c>
      <c r="O156" s="225">
        <v>0</v>
      </c>
      <c r="P156" s="225">
        <v>0</v>
      </c>
      <c r="Q156" s="225">
        <v>0</v>
      </c>
      <c r="R156" s="225">
        <v>0</v>
      </c>
      <c r="S156" s="225">
        <v>0</v>
      </c>
      <c r="T156" s="293">
        <v>0</v>
      </c>
      <c r="U156" s="293">
        <v>100</v>
      </c>
      <c r="V156" s="293">
        <v>0</v>
      </c>
      <c r="W156" s="293">
        <v>0</v>
      </c>
      <c r="X156" s="293">
        <v>0</v>
      </c>
      <c r="Y156" s="293">
        <v>0</v>
      </c>
      <c r="Z156" s="293">
        <v>0</v>
      </c>
      <c r="AA156" s="225">
        <v>0</v>
      </c>
      <c r="AB156" s="293">
        <v>0</v>
      </c>
      <c r="AC156" s="293">
        <v>0</v>
      </c>
      <c r="AD156" s="293">
        <v>0</v>
      </c>
      <c r="AE156" s="293">
        <v>0</v>
      </c>
      <c r="AF156" s="293">
        <v>0</v>
      </c>
      <c r="AG156" s="293">
        <v>0</v>
      </c>
      <c r="AH156" s="293">
        <v>0</v>
      </c>
      <c r="AI156" s="293">
        <v>100</v>
      </c>
      <c r="AJ156" s="293">
        <v>0</v>
      </c>
      <c r="AK156" s="293">
        <v>0</v>
      </c>
      <c r="AL156" s="293">
        <v>0</v>
      </c>
      <c r="AM156" s="293">
        <v>0</v>
      </c>
      <c r="AN156" s="293">
        <v>0</v>
      </c>
      <c r="AO156" s="293">
        <v>0</v>
      </c>
      <c r="AP156" s="293">
        <v>0</v>
      </c>
      <c r="AQ156" s="293">
        <v>0</v>
      </c>
      <c r="AR156" s="293">
        <v>0</v>
      </c>
      <c r="AS156" s="293">
        <v>0</v>
      </c>
      <c r="AT156" s="293">
        <v>0</v>
      </c>
      <c r="AU156" s="293">
        <v>0</v>
      </c>
      <c r="AV156" s="293">
        <v>0</v>
      </c>
      <c r="AW156" s="293">
        <v>57.447000000000003</v>
      </c>
      <c r="AX156" s="293">
        <v>5.7</v>
      </c>
      <c r="AY156" s="293">
        <v>0</v>
      </c>
      <c r="AZ156" s="293">
        <v>70</v>
      </c>
      <c r="BA156" s="293">
        <v>0</v>
      </c>
      <c r="BB156" s="293">
        <v>0</v>
      </c>
      <c r="BC156" s="293">
        <v>0</v>
      </c>
      <c r="BD156" s="293">
        <v>57.447000000000003</v>
      </c>
      <c r="BE156" s="293">
        <v>5.7</v>
      </c>
      <c r="BF156" s="293">
        <v>0</v>
      </c>
      <c r="BG156" s="293">
        <v>70</v>
      </c>
      <c r="BH156" s="293">
        <v>0</v>
      </c>
      <c r="BI156" s="293">
        <v>0</v>
      </c>
      <c r="BJ156" s="293">
        <v>0</v>
      </c>
      <c r="BK156" s="293">
        <v>0</v>
      </c>
      <c r="BL156" s="293">
        <v>0</v>
      </c>
      <c r="BM156" s="293">
        <v>0</v>
      </c>
      <c r="BN156" s="293">
        <v>0</v>
      </c>
      <c r="BO156" s="293">
        <v>0</v>
      </c>
      <c r="BP156" s="293">
        <v>0</v>
      </c>
      <c r="BQ156" s="293">
        <v>0</v>
      </c>
      <c r="BR156" s="293">
        <v>0</v>
      </c>
      <c r="BS156" s="293">
        <v>0</v>
      </c>
      <c r="BT156" s="293">
        <v>0</v>
      </c>
      <c r="BU156" s="293">
        <v>0</v>
      </c>
      <c r="BV156" s="293">
        <v>0</v>
      </c>
      <c r="BW156" s="293">
        <v>0</v>
      </c>
      <c r="BX156" s="225">
        <f t="shared" si="100"/>
        <v>0</v>
      </c>
      <c r="BY156" s="225">
        <f t="shared" si="101"/>
        <v>282.447</v>
      </c>
      <c r="BZ156" s="225">
        <f t="shared" si="102"/>
        <v>5.7</v>
      </c>
      <c r="CA156" s="225">
        <f t="shared" si="103"/>
        <v>0</v>
      </c>
      <c r="CB156" s="225">
        <f t="shared" si="104"/>
        <v>70</v>
      </c>
      <c r="CC156" s="225">
        <f t="shared" si="105"/>
        <v>0</v>
      </c>
      <c r="CD156" s="225">
        <f t="shared" si="106"/>
        <v>0</v>
      </c>
      <c r="CE156" s="225">
        <f t="shared" si="107"/>
        <v>0</v>
      </c>
      <c r="CF156" s="225">
        <f t="shared" si="108"/>
        <v>57.447000000000003</v>
      </c>
      <c r="CG156" s="225">
        <f t="shared" si="109"/>
        <v>5.7</v>
      </c>
      <c r="CH156" s="225">
        <f t="shared" si="110"/>
        <v>0</v>
      </c>
      <c r="CI156" s="225">
        <f t="shared" si="111"/>
        <v>70</v>
      </c>
      <c r="CJ156" s="225">
        <f t="shared" si="112"/>
        <v>0</v>
      </c>
      <c r="CK156" s="225">
        <f t="shared" si="113"/>
        <v>0</v>
      </c>
      <c r="CL156" s="225"/>
    </row>
    <row r="157" spans="1:90" s="168" customFormat="1" ht="63.75" customHeight="1">
      <c r="A157" s="219" t="s">
        <v>565</v>
      </c>
      <c r="B157" s="223" t="s">
        <v>995</v>
      </c>
      <c r="C157" s="225" t="s">
        <v>913</v>
      </c>
      <c r="D157" s="293">
        <v>107.99</v>
      </c>
      <c r="E157" s="293">
        <v>107.99</v>
      </c>
      <c r="F157" s="293">
        <v>0</v>
      </c>
      <c r="G157" s="293">
        <v>9.8000000000000007</v>
      </c>
      <c r="H157" s="293">
        <v>0</v>
      </c>
      <c r="I157" s="293">
        <v>0</v>
      </c>
      <c r="J157" s="293">
        <v>0</v>
      </c>
      <c r="K157" s="293">
        <v>0</v>
      </c>
      <c r="L157" s="293">
        <v>0</v>
      </c>
      <c r="M157" s="225">
        <v>0</v>
      </c>
      <c r="N157" s="225">
        <v>0</v>
      </c>
      <c r="O157" s="225">
        <v>0</v>
      </c>
      <c r="P157" s="225">
        <v>0</v>
      </c>
      <c r="Q157" s="225">
        <v>0</v>
      </c>
      <c r="R157" s="225">
        <v>0</v>
      </c>
      <c r="S157" s="225">
        <v>0</v>
      </c>
      <c r="T157" s="293">
        <v>0</v>
      </c>
      <c r="U157" s="293">
        <v>48.19</v>
      </c>
      <c r="V157" s="293">
        <v>0</v>
      </c>
      <c r="W157" s="293">
        <v>0</v>
      </c>
      <c r="X157" s="293">
        <v>0</v>
      </c>
      <c r="Y157" s="293">
        <v>0</v>
      </c>
      <c r="Z157" s="293">
        <v>0</v>
      </c>
      <c r="AA157" s="225">
        <v>0</v>
      </c>
      <c r="AB157" s="293">
        <v>0</v>
      </c>
      <c r="AC157" s="293">
        <v>0</v>
      </c>
      <c r="AD157" s="293">
        <v>0</v>
      </c>
      <c r="AE157" s="293">
        <v>0</v>
      </c>
      <c r="AF157" s="293">
        <v>0</v>
      </c>
      <c r="AG157" s="293">
        <v>0</v>
      </c>
      <c r="AH157" s="293">
        <v>0</v>
      </c>
      <c r="AI157" s="293">
        <v>50</v>
      </c>
      <c r="AJ157" s="293">
        <v>2.92</v>
      </c>
      <c r="AK157" s="293">
        <v>0</v>
      </c>
      <c r="AL157" s="293">
        <v>3.7</v>
      </c>
      <c r="AM157" s="293">
        <v>0</v>
      </c>
      <c r="AN157" s="293">
        <v>0</v>
      </c>
      <c r="AO157" s="293">
        <v>0</v>
      </c>
      <c r="AP157" s="293">
        <v>0</v>
      </c>
      <c r="AQ157" s="293">
        <v>0</v>
      </c>
      <c r="AR157" s="293">
        <v>0</v>
      </c>
      <c r="AS157" s="293">
        <v>0</v>
      </c>
      <c r="AT157" s="293">
        <v>0</v>
      </c>
      <c r="AU157" s="293">
        <v>0</v>
      </c>
      <c r="AV157" s="293">
        <v>0</v>
      </c>
      <c r="AW157" s="293">
        <v>0</v>
      </c>
      <c r="AX157" s="293">
        <v>0</v>
      </c>
      <c r="AY157" s="293">
        <v>0</v>
      </c>
      <c r="AZ157" s="293">
        <v>0</v>
      </c>
      <c r="BA157" s="293">
        <v>0</v>
      </c>
      <c r="BB157" s="293">
        <v>0</v>
      </c>
      <c r="BC157" s="293">
        <v>0</v>
      </c>
      <c r="BD157" s="293">
        <v>0</v>
      </c>
      <c r="BE157" s="293">
        <v>0</v>
      </c>
      <c r="BF157" s="293">
        <v>0</v>
      </c>
      <c r="BG157" s="293">
        <v>0</v>
      </c>
      <c r="BH157" s="293">
        <v>0</v>
      </c>
      <c r="BI157" s="293">
        <v>0</v>
      </c>
      <c r="BJ157" s="293">
        <v>0</v>
      </c>
      <c r="BK157" s="293">
        <v>0</v>
      </c>
      <c r="BL157" s="293">
        <v>0</v>
      </c>
      <c r="BM157" s="293">
        <v>0</v>
      </c>
      <c r="BN157" s="293">
        <v>0</v>
      </c>
      <c r="BO157" s="293">
        <v>0</v>
      </c>
      <c r="BP157" s="293">
        <v>0</v>
      </c>
      <c r="BQ157" s="293">
        <v>0</v>
      </c>
      <c r="BR157" s="293">
        <v>0</v>
      </c>
      <c r="BS157" s="293">
        <v>0</v>
      </c>
      <c r="BT157" s="293">
        <v>0</v>
      </c>
      <c r="BU157" s="293">
        <v>0</v>
      </c>
      <c r="BV157" s="293">
        <v>0</v>
      </c>
      <c r="BW157" s="293">
        <v>0</v>
      </c>
      <c r="BX157" s="225">
        <f t="shared" si="100"/>
        <v>0</v>
      </c>
      <c r="BY157" s="225">
        <f t="shared" si="101"/>
        <v>107.99</v>
      </c>
      <c r="BZ157" s="225">
        <f t="shared" si="102"/>
        <v>2.92</v>
      </c>
      <c r="CA157" s="225">
        <f t="shared" si="103"/>
        <v>0</v>
      </c>
      <c r="CB157" s="225">
        <f t="shared" si="104"/>
        <v>3.7</v>
      </c>
      <c r="CC157" s="225">
        <f t="shared" si="105"/>
        <v>0</v>
      </c>
      <c r="CD157" s="225">
        <f t="shared" si="106"/>
        <v>0</v>
      </c>
      <c r="CE157" s="225">
        <f t="shared" si="107"/>
        <v>0</v>
      </c>
      <c r="CF157" s="225">
        <f t="shared" si="108"/>
        <v>0</v>
      </c>
      <c r="CG157" s="225">
        <f t="shared" si="109"/>
        <v>0</v>
      </c>
      <c r="CH157" s="225">
        <f t="shared" si="110"/>
        <v>0</v>
      </c>
      <c r="CI157" s="225">
        <f t="shared" si="111"/>
        <v>0</v>
      </c>
      <c r="CJ157" s="225">
        <f t="shared" si="112"/>
        <v>0</v>
      </c>
      <c r="CK157" s="225">
        <f t="shared" si="113"/>
        <v>0</v>
      </c>
      <c r="CL157" s="225"/>
    </row>
    <row r="158" spans="1:90" s="168" customFormat="1" ht="63">
      <c r="A158" s="219" t="s">
        <v>565</v>
      </c>
      <c r="B158" s="223" t="s">
        <v>996</v>
      </c>
      <c r="C158" s="225" t="s">
        <v>914</v>
      </c>
      <c r="D158" s="293">
        <v>7.67</v>
      </c>
      <c r="E158" s="293">
        <v>7.67</v>
      </c>
      <c r="F158" s="293">
        <v>0</v>
      </c>
      <c r="G158" s="293">
        <v>0.8</v>
      </c>
      <c r="H158" s="293">
        <v>0</v>
      </c>
      <c r="I158" s="293">
        <v>0</v>
      </c>
      <c r="J158" s="293">
        <v>0</v>
      </c>
      <c r="K158" s="293">
        <v>0</v>
      </c>
      <c r="L158" s="293">
        <v>0</v>
      </c>
      <c r="M158" s="225">
        <v>0</v>
      </c>
      <c r="N158" s="225">
        <v>0</v>
      </c>
      <c r="O158" s="225">
        <v>0</v>
      </c>
      <c r="P158" s="225">
        <v>0</v>
      </c>
      <c r="Q158" s="225">
        <v>0</v>
      </c>
      <c r="R158" s="225">
        <v>0</v>
      </c>
      <c r="S158" s="225">
        <v>0</v>
      </c>
      <c r="T158" s="293">
        <v>0</v>
      </c>
      <c r="U158" s="293">
        <v>6.87</v>
      </c>
      <c r="V158" s="293">
        <v>0</v>
      </c>
      <c r="W158" s="293">
        <v>0</v>
      </c>
      <c r="X158" s="293">
        <v>2.5</v>
      </c>
      <c r="Y158" s="293">
        <v>0</v>
      </c>
      <c r="Z158" s="293">
        <v>0</v>
      </c>
      <c r="AA158" s="225">
        <v>0</v>
      </c>
      <c r="AB158" s="293">
        <v>0</v>
      </c>
      <c r="AC158" s="293">
        <v>0</v>
      </c>
      <c r="AD158" s="293">
        <v>0</v>
      </c>
      <c r="AE158" s="293">
        <v>0</v>
      </c>
      <c r="AF158" s="293">
        <v>0</v>
      </c>
      <c r="AG158" s="293">
        <v>0</v>
      </c>
      <c r="AH158" s="293">
        <v>0</v>
      </c>
      <c r="AI158" s="293">
        <v>0</v>
      </c>
      <c r="AJ158" s="293">
        <v>0</v>
      </c>
      <c r="AK158" s="293">
        <v>0</v>
      </c>
      <c r="AL158" s="293">
        <v>0</v>
      </c>
      <c r="AM158" s="293">
        <v>0</v>
      </c>
      <c r="AN158" s="293">
        <v>0</v>
      </c>
      <c r="AO158" s="293">
        <v>0</v>
      </c>
      <c r="AP158" s="293">
        <v>0</v>
      </c>
      <c r="AQ158" s="293">
        <v>0</v>
      </c>
      <c r="AR158" s="293">
        <v>0</v>
      </c>
      <c r="AS158" s="293">
        <v>0</v>
      </c>
      <c r="AT158" s="293">
        <v>0</v>
      </c>
      <c r="AU158" s="293">
        <v>0</v>
      </c>
      <c r="AV158" s="293">
        <v>0</v>
      </c>
      <c r="AW158" s="293">
        <v>0</v>
      </c>
      <c r="AX158" s="293">
        <v>0</v>
      </c>
      <c r="AY158" s="293">
        <v>0</v>
      </c>
      <c r="AZ158" s="293">
        <v>0</v>
      </c>
      <c r="BA158" s="293">
        <v>0</v>
      </c>
      <c r="BB158" s="293">
        <v>0</v>
      </c>
      <c r="BC158" s="293">
        <v>0</v>
      </c>
      <c r="BD158" s="293">
        <v>0</v>
      </c>
      <c r="BE158" s="293">
        <v>0</v>
      </c>
      <c r="BF158" s="293">
        <v>0</v>
      </c>
      <c r="BG158" s="293">
        <v>0</v>
      </c>
      <c r="BH158" s="293">
        <v>0</v>
      </c>
      <c r="BI158" s="293">
        <v>0</v>
      </c>
      <c r="BJ158" s="293">
        <v>0</v>
      </c>
      <c r="BK158" s="293">
        <v>0</v>
      </c>
      <c r="BL158" s="293">
        <v>0</v>
      </c>
      <c r="BM158" s="293">
        <v>0</v>
      </c>
      <c r="BN158" s="293">
        <v>0</v>
      </c>
      <c r="BO158" s="293">
        <v>0</v>
      </c>
      <c r="BP158" s="293">
        <v>0</v>
      </c>
      <c r="BQ158" s="293">
        <v>0</v>
      </c>
      <c r="BR158" s="293">
        <v>0</v>
      </c>
      <c r="BS158" s="293">
        <v>0</v>
      </c>
      <c r="BT158" s="293">
        <v>0</v>
      </c>
      <c r="BU158" s="293">
        <v>0</v>
      </c>
      <c r="BV158" s="293">
        <v>0</v>
      </c>
      <c r="BW158" s="293">
        <v>0</v>
      </c>
      <c r="BX158" s="225">
        <f t="shared" si="100"/>
        <v>0</v>
      </c>
      <c r="BY158" s="225">
        <f t="shared" si="101"/>
        <v>7.67</v>
      </c>
      <c r="BZ158" s="225">
        <f t="shared" si="102"/>
        <v>0</v>
      </c>
      <c r="CA158" s="225">
        <f t="shared" si="103"/>
        <v>0</v>
      </c>
      <c r="CB158" s="225">
        <f t="shared" si="104"/>
        <v>2.5</v>
      </c>
      <c r="CC158" s="225">
        <f t="shared" si="105"/>
        <v>0</v>
      </c>
      <c r="CD158" s="225">
        <f t="shared" si="106"/>
        <v>0</v>
      </c>
      <c r="CE158" s="225">
        <f t="shared" si="107"/>
        <v>0</v>
      </c>
      <c r="CF158" s="225">
        <f t="shared" si="108"/>
        <v>0</v>
      </c>
      <c r="CG158" s="225">
        <f t="shared" si="109"/>
        <v>0</v>
      </c>
      <c r="CH158" s="225">
        <f t="shared" si="110"/>
        <v>0</v>
      </c>
      <c r="CI158" s="225">
        <f t="shared" si="111"/>
        <v>0</v>
      </c>
      <c r="CJ158" s="225">
        <f t="shared" si="112"/>
        <v>0</v>
      </c>
      <c r="CK158" s="225">
        <f t="shared" si="113"/>
        <v>0</v>
      </c>
      <c r="CL158" s="225"/>
    </row>
    <row r="159" spans="1:90" s="168" customFormat="1" ht="63">
      <c r="A159" s="219" t="s">
        <v>565</v>
      </c>
      <c r="B159" s="223" t="s">
        <v>997</v>
      </c>
      <c r="C159" s="225" t="s">
        <v>970</v>
      </c>
      <c r="D159" s="293">
        <v>6.72</v>
      </c>
      <c r="E159" s="293">
        <v>6.72</v>
      </c>
      <c r="F159" s="293">
        <v>0</v>
      </c>
      <c r="G159" s="293">
        <v>0.7</v>
      </c>
      <c r="H159" s="293">
        <v>0</v>
      </c>
      <c r="I159" s="293">
        <v>0</v>
      </c>
      <c r="J159" s="293">
        <v>0</v>
      </c>
      <c r="K159" s="293">
        <v>0</v>
      </c>
      <c r="L159" s="293">
        <v>0</v>
      </c>
      <c r="M159" s="225">
        <v>0</v>
      </c>
      <c r="N159" s="225">
        <v>0</v>
      </c>
      <c r="O159" s="225">
        <v>0</v>
      </c>
      <c r="P159" s="225">
        <v>0</v>
      </c>
      <c r="Q159" s="225">
        <v>0</v>
      </c>
      <c r="R159" s="225">
        <v>0</v>
      </c>
      <c r="S159" s="225">
        <v>0</v>
      </c>
      <c r="T159" s="293">
        <v>0</v>
      </c>
      <c r="U159" s="293">
        <v>6.0149999999999997</v>
      </c>
      <c r="V159" s="293">
        <v>0</v>
      </c>
      <c r="W159" s="293">
        <v>0</v>
      </c>
      <c r="X159" s="293">
        <v>2</v>
      </c>
      <c r="Y159" s="293">
        <v>0</v>
      </c>
      <c r="Z159" s="293">
        <v>0</v>
      </c>
      <c r="AA159" s="225">
        <v>0</v>
      </c>
      <c r="AB159" s="293">
        <v>0</v>
      </c>
      <c r="AC159" s="293">
        <v>0</v>
      </c>
      <c r="AD159" s="293">
        <v>0</v>
      </c>
      <c r="AE159" s="293">
        <v>0</v>
      </c>
      <c r="AF159" s="293">
        <v>0</v>
      </c>
      <c r="AG159" s="293">
        <v>0</v>
      </c>
      <c r="AH159" s="293">
        <v>0</v>
      </c>
      <c r="AI159" s="293">
        <v>0</v>
      </c>
      <c r="AJ159" s="293">
        <v>0</v>
      </c>
      <c r="AK159" s="293">
        <v>0</v>
      </c>
      <c r="AL159" s="293">
        <v>0</v>
      </c>
      <c r="AM159" s="293">
        <v>0</v>
      </c>
      <c r="AN159" s="293">
        <v>0</v>
      </c>
      <c r="AO159" s="293">
        <v>0</v>
      </c>
      <c r="AP159" s="293">
        <v>0</v>
      </c>
      <c r="AQ159" s="293">
        <v>0</v>
      </c>
      <c r="AR159" s="293">
        <v>0</v>
      </c>
      <c r="AS159" s="293">
        <v>0</v>
      </c>
      <c r="AT159" s="293">
        <v>0</v>
      </c>
      <c r="AU159" s="293">
        <v>0</v>
      </c>
      <c r="AV159" s="293">
        <v>0</v>
      </c>
      <c r="AW159" s="293">
        <v>0</v>
      </c>
      <c r="AX159" s="293">
        <v>0</v>
      </c>
      <c r="AY159" s="293">
        <v>0</v>
      </c>
      <c r="AZ159" s="293">
        <v>0</v>
      </c>
      <c r="BA159" s="293">
        <v>0</v>
      </c>
      <c r="BB159" s="293">
        <v>0</v>
      </c>
      <c r="BC159" s="293">
        <v>0</v>
      </c>
      <c r="BD159" s="293">
        <v>0</v>
      </c>
      <c r="BE159" s="293">
        <v>0</v>
      </c>
      <c r="BF159" s="293">
        <v>0</v>
      </c>
      <c r="BG159" s="293">
        <v>0</v>
      </c>
      <c r="BH159" s="293">
        <v>0</v>
      </c>
      <c r="BI159" s="293">
        <v>0</v>
      </c>
      <c r="BJ159" s="293">
        <v>0</v>
      </c>
      <c r="BK159" s="293">
        <v>0</v>
      </c>
      <c r="BL159" s="293">
        <v>0</v>
      </c>
      <c r="BM159" s="293">
        <v>0</v>
      </c>
      <c r="BN159" s="293">
        <v>0</v>
      </c>
      <c r="BO159" s="293">
        <v>0</v>
      </c>
      <c r="BP159" s="293">
        <v>0</v>
      </c>
      <c r="BQ159" s="293">
        <v>0</v>
      </c>
      <c r="BR159" s="293">
        <v>0</v>
      </c>
      <c r="BS159" s="293">
        <v>0</v>
      </c>
      <c r="BT159" s="293">
        <v>0</v>
      </c>
      <c r="BU159" s="293">
        <v>0</v>
      </c>
      <c r="BV159" s="293">
        <v>0</v>
      </c>
      <c r="BW159" s="293">
        <v>0</v>
      </c>
      <c r="BX159" s="225">
        <f t="shared" si="100"/>
        <v>0</v>
      </c>
      <c r="BY159" s="225">
        <f t="shared" si="101"/>
        <v>6.7149999999999999</v>
      </c>
      <c r="BZ159" s="225">
        <f t="shared" si="102"/>
        <v>0</v>
      </c>
      <c r="CA159" s="225">
        <f t="shared" si="103"/>
        <v>0</v>
      </c>
      <c r="CB159" s="225">
        <f t="shared" si="104"/>
        <v>2</v>
      </c>
      <c r="CC159" s="225">
        <f t="shared" si="105"/>
        <v>0</v>
      </c>
      <c r="CD159" s="225">
        <f t="shared" si="106"/>
        <v>0</v>
      </c>
      <c r="CE159" s="225">
        <f t="shared" si="107"/>
        <v>0</v>
      </c>
      <c r="CF159" s="225">
        <f t="shared" si="108"/>
        <v>0</v>
      </c>
      <c r="CG159" s="225">
        <f t="shared" si="109"/>
        <v>0</v>
      </c>
      <c r="CH159" s="225">
        <f t="shared" si="110"/>
        <v>0</v>
      </c>
      <c r="CI159" s="225">
        <f t="shared" si="111"/>
        <v>0</v>
      </c>
      <c r="CJ159" s="225">
        <f t="shared" si="112"/>
        <v>0</v>
      </c>
      <c r="CK159" s="225">
        <f t="shared" si="113"/>
        <v>0</v>
      </c>
      <c r="CL159" s="225"/>
    </row>
    <row r="160" spans="1:90" s="168" customFormat="1" ht="63">
      <c r="A160" s="219" t="s">
        <v>565</v>
      </c>
      <c r="B160" s="223" t="s">
        <v>1000</v>
      </c>
      <c r="C160" s="225" t="s">
        <v>971</v>
      </c>
      <c r="D160" s="293">
        <v>3.7</v>
      </c>
      <c r="E160" s="293">
        <v>3.7</v>
      </c>
      <c r="F160" s="293">
        <v>0</v>
      </c>
      <c r="G160" s="293">
        <v>0.4</v>
      </c>
      <c r="H160" s="293">
        <v>0</v>
      </c>
      <c r="I160" s="293">
        <v>0</v>
      </c>
      <c r="J160" s="293">
        <v>0</v>
      </c>
      <c r="K160" s="293">
        <v>0</v>
      </c>
      <c r="L160" s="293">
        <v>0</v>
      </c>
      <c r="M160" s="225">
        <v>0</v>
      </c>
      <c r="N160" s="225">
        <v>0</v>
      </c>
      <c r="O160" s="225">
        <v>0</v>
      </c>
      <c r="P160" s="225">
        <v>0</v>
      </c>
      <c r="Q160" s="225">
        <v>0</v>
      </c>
      <c r="R160" s="225">
        <v>0</v>
      </c>
      <c r="S160" s="225">
        <v>0</v>
      </c>
      <c r="T160" s="293">
        <v>0</v>
      </c>
      <c r="U160" s="293">
        <v>3.3</v>
      </c>
      <c r="V160" s="293">
        <v>0</v>
      </c>
      <c r="W160" s="293">
        <v>0</v>
      </c>
      <c r="X160" s="293">
        <v>1</v>
      </c>
      <c r="Y160" s="293">
        <v>0</v>
      </c>
      <c r="Z160" s="293">
        <v>0</v>
      </c>
      <c r="AA160" s="225">
        <v>0</v>
      </c>
      <c r="AB160" s="293">
        <v>0</v>
      </c>
      <c r="AC160" s="293">
        <v>0</v>
      </c>
      <c r="AD160" s="293">
        <v>0</v>
      </c>
      <c r="AE160" s="293">
        <v>0</v>
      </c>
      <c r="AF160" s="293">
        <v>0</v>
      </c>
      <c r="AG160" s="293">
        <v>0</v>
      </c>
      <c r="AH160" s="293">
        <v>0</v>
      </c>
      <c r="AI160" s="293">
        <v>0</v>
      </c>
      <c r="AJ160" s="293">
        <v>0</v>
      </c>
      <c r="AK160" s="293">
        <v>0</v>
      </c>
      <c r="AL160" s="293">
        <v>0</v>
      </c>
      <c r="AM160" s="293">
        <v>0</v>
      </c>
      <c r="AN160" s="293">
        <v>0</v>
      </c>
      <c r="AO160" s="293">
        <v>0</v>
      </c>
      <c r="AP160" s="293">
        <v>0</v>
      </c>
      <c r="AQ160" s="293">
        <v>0</v>
      </c>
      <c r="AR160" s="293">
        <v>0</v>
      </c>
      <c r="AS160" s="293">
        <v>0</v>
      </c>
      <c r="AT160" s="293">
        <v>0</v>
      </c>
      <c r="AU160" s="293">
        <v>0</v>
      </c>
      <c r="AV160" s="293">
        <v>0</v>
      </c>
      <c r="AW160" s="293">
        <v>0</v>
      </c>
      <c r="AX160" s="293">
        <v>0</v>
      </c>
      <c r="AY160" s="293">
        <v>0</v>
      </c>
      <c r="AZ160" s="293">
        <v>0</v>
      </c>
      <c r="BA160" s="293">
        <v>0</v>
      </c>
      <c r="BB160" s="293">
        <v>0</v>
      </c>
      <c r="BC160" s="293">
        <v>0</v>
      </c>
      <c r="BD160" s="293">
        <v>0</v>
      </c>
      <c r="BE160" s="293">
        <v>0</v>
      </c>
      <c r="BF160" s="293">
        <v>0</v>
      </c>
      <c r="BG160" s="293">
        <v>0</v>
      </c>
      <c r="BH160" s="293">
        <v>0</v>
      </c>
      <c r="BI160" s="293">
        <v>0</v>
      </c>
      <c r="BJ160" s="293">
        <v>0</v>
      </c>
      <c r="BK160" s="293">
        <v>0</v>
      </c>
      <c r="BL160" s="293">
        <v>0</v>
      </c>
      <c r="BM160" s="293">
        <v>0</v>
      </c>
      <c r="BN160" s="293">
        <v>0</v>
      </c>
      <c r="BO160" s="293">
        <v>0</v>
      </c>
      <c r="BP160" s="293">
        <v>0</v>
      </c>
      <c r="BQ160" s="293">
        <v>0</v>
      </c>
      <c r="BR160" s="293">
        <v>0</v>
      </c>
      <c r="BS160" s="293">
        <v>0</v>
      </c>
      <c r="BT160" s="293">
        <v>0</v>
      </c>
      <c r="BU160" s="293">
        <v>0</v>
      </c>
      <c r="BV160" s="293">
        <v>0</v>
      </c>
      <c r="BW160" s="293">
        <v>0</v>
      </c>
      <c r="BX160" s="225">
        <f t="shared" si="100"/>
        <v>0</v>
      </c>
      <c r="BY160" s="225">
        <f t="shared" si="101"/>
        <v>3.6999999999999997</v>
      </c>
      <c r="BZ160" s="225">
        <f t="shared" si="102"/>
        <v>0</v>
      </c>
      <c r="CA160" s="225">
        <f t="shared" si="103"/>
        <v>0</v>
      </c>
      <c r="CB160" s="225">
        <f t="shared" si="104"/>
        <v>1</v>
      </c>
      <c r="CC160" s="225">
        <f t="shared" si="105"/>
        <v>0</v>
      </c>
      <c r="CD160" s="225">
        <f t="shared" si="106"/>
        <v>0</v>
      </c>
      <c r="CE160" s="225">
        <f t="shared" si="107"/>
        <v>0</v>
      </c>
      <c r="CF160" s="225">
        <f t="shared" si="108"/>
        <v>0</v>
      </c>
      <c r="CG160" s="225">
        <f t="shared" si="109"/>
        <v>0</v>
      </c>
      <c r="CH160" s="225">
        <f t="shared" si="110"/>
        <v>0</v>
      </c>
      <c r="CI160" s="225">
        <f t="shared" si="111"/>
        <v>0</v>
      </c>
      <c r="CJ160" s="225">
        <f t="shared" si="112"/>
        <v>0</v>
      </c>
      <c r="CK160" s="225">
        <f t="shared" si="113"/>
        <v>0</v>
      </c>
      <c r="CL160" s="225"/>
    </row>
    <row r="161" spans="1:90" s="168" customFormat="1" ht="63">
      <c r="A161" s="219" t="s">
        <v>565</v>
      </c>
      <c r="B161" s="223" t="s">
        <v>1001</v>
      </c>
      <c r="C161" s="225" t="s">
        <v>972</v>
      </c>
      <c r="D161" s="293">
        <v>152</v>
      </c>
      <c r="E161" s="293">
        <v>152</v>
      </c>
      <c r="F161" s="293">
        <v>0</v>
      </c>
      <c r="G161" s="293">
        <v>14</v>
      </c>
      <c r="H161" s="293">
        <v>0</v>
      </c>
      <c r="I161" s="293">
        <v>0</v>
      </c>
      <c r="J161" s="293">
        <v>0</v>
      </c>
      <c r="K161" s="293">
        <v>0</v>
      </c>
      <c r="L161" s="293">
        <v>0</v>
      </c>
      <c r="M161" s="225">
        <v>0</v>
      </c>
      <c r="N161" s="225">
        <v>0</v>
      </c>
      <c r="O161" s="225">
        <v>0</v>
      </c>
      <c r="P161" s="225">
        <v>0</v>
      </c>
      <c r="Q161" s="225">
        <v>0</v>
      </c>
      <c r="R161" s="225">
        <v>0</v>
      </c>
      <c r="S161" s="225">
        <v>0</v>
      </c>
      <c r="T161" s="293">
        <v>0</v>
      </c>
      <c r="U161" s="293">
        <v>91</v>
      </c>
      <c r="V161" s="293">
        <v>0</v>
      </c>
      <c r="W161" s="293">
        <v>0</v>
      </c>
      <c r="X161" s="293">
        <v>0</v>
      </c>
      <c r="Y161" s="293">
        <v>0</v>
      </c>
      <c r="Z161" s="293">
        <v>0</v>
      </c>
      <c r="AA161" s="225">
        <v>0</v>
      </c>
      <c r="AB161" s="293">
        <v>0</v>
      </c>
      <c r="AC161" s="293">
        <v>0</v>
      </c>
      <c r="AD161" s="293">
        <v>0</v>
      </c>
      <c r="AE161" s="293">
        <v>0</v>
      </c>
      <c r="AF161" s="293">
        <v>0</v>
      </c>
      <c r="AG161" s="293">
        <v>0</v>
      </c>
      <c r="AH161" s="293">
        <v>0</v>
      </c>
      <c r="AI161" s="293">
        <v>47</v>
      </c>
      <c r="AJ161" s="293">
        <v>1.03</v>
      </c>
      <c r="AK161" s="293">
        <v>0</v>
      </c>
      <c r="AL161" s="293">
        <v>9.4</v>
      </c>
      <c r="AM161" s="293">
        <v>0</v>
      </c>
      <c r="AN161" s="293">
        <v>0</v>
      </c>
      <c r="AO161" s="293">
        <v>0</v>
      </c>
      <c r="AP161" s="293">
        <v>0</v>
      </c>
      <c r="AQ161" s="293">
        <v>0</v>
      </c>
      <c r="AR161" s="293">
        <v>0</v>
      </c>
      <c r="AS161" s="293">
        <v>0</v>
      </c>
      <c r="AT161" s="293">
        <v>0</v>
      </c>
      <c r="AU161" s="293">
        <v>0</v>
      </c>
      <c r="AV161" s="293">
        <v>0</v>
      </c>
      <c r="AW161" s="293">
        <v>0</v>
      </c>
      <c r="AX161" s="293">
        <v>0</v>
      </c>
      <c r="AY161" s="293">
        <v>0</v>
      </c>
      <c r="AZ161" s="293">
        <v>0</v>
      </c>
      <c r="BA161" s="293">
        <v>0</v>
      </c>
      <c r="BB161" s="293">
        <v>0</v>
      </c>
      <c r="BC161" s="293">
        <v>0</v>
      </c>
      <c r="BD161" s="293">
        <v>0</v>
      </c>
      <c r="BE161" s="293">
        <v>0</v>
      </c>
      <c r="BF161" s="293">
        <v>0</v>
      </c>
      <c r="BG161" s="293">
        <v>0</v>
      </c>
      <c r="BH161" s="293">
        <v>0</v>
      </c>
      <c r="BI161" s="293">
        <v>0</v>
      </c>
      <c r="BJ161" s="293">
        <v>0</v>
      </c>
      <c r="BK161" s="293">
        <v>0</v>
      </c>
      <c r="BL161" s="293">
        <v>0</v>
      </c>
      <c r="BM161" s="293">
        <v>0</v>
      </c>
      <c r="BN161" s="293">
        <v>0</v>
      </c>
      <c r="BO161" s="293">
        <v>0</v>
      </c>
      <c r="BP161" s="293">
        <v>0</v>
      </c>
      <c r="BQ161" s="293">
        <v>0</v>
      </c>
      <c r="BR161" s="293">
        <v>0</v>
      </c>
      <c r="BS161" s="293">
        <v>0</v>
      </c>
      <c r="BT161" s="293">
        <v>0</v>
      </c>
      <c r="BU161" s="293">
        <v>0</v>
      </c>
      <c r="BV161" s="293">
        <v>0</v>
      </c>
      <c r="BW161" s="293">
        <v>0</v>
      </c>
      <c r="BX161" s="225">
        <f t="shared" ref="BX161:BX167" si="170">F161+T161+AH161+AV161+BJ161</f>
        <v>0</v>
      </c>
      <c r="BY161" s="225">
        <f t="shared" ref="BY161:BY167" si="171">G161+U161+AI161+AW161+BK161</f>
        <v>152</v>
      </c>
      <c r="BZ161" s="225">
        <f t="shared" ref="BZ161:BZ167" si="172">H161+V161+AJ161+AX161+BL161</f>
        <v>1.03</v>
      </c>
      <c r="CA161" s="225">
        <f t="shared" ref="CA161:CA167" si="173">I161+W161+AK161+AY161+BM161</f>
        <v>0</v>
      </c>
      <c r="CB161" s="225">
        <f t="shared" ref="CB161:CB167" si="174">J161+X161+AL161+AZ161+BN161</f>
        <v>9.4</v>
      </c>
      <c r="CC161" s="225">
        <f t="shared" ref="CC161:CC167" si="175">K161+Y161+AM161+BA161+BO161</f>
        <v>0</v>
      </c>
      <c r="CD161" s="225">
        <f t="shared" ref="CD161:CD167" si="176">L161+Z161+AN161+BB161+BP161</f>
        <v>0</v>
      </c>
      <c r="CE161" s="225">
        <f t="shared" ref="CE161:CE167" si="177">M161+AA161+AO161+BC161+BQ161</f>
        <v>0</v>
      </c>
      <c r="CF161" s="225">
        <f t="shared" ref="CF161:CF167" si="178">N161+AB161+AP161+BD161+BR161</f>
        <v>0</v>
      </c>
      <c r="CG161" s="225">
        <f t="shared" ref="CG161:CG167" si="179">O161+AC161+AQ161+BE161+BS161</f>
        <v>0</v>
      </c>
      <c r="CH161" s="225">
        <f t="shared" ref="CH161:CH167" si="180">P161+AD161+AR161+BF161+BT161</f>
        <v>0</v>
      </c>
      <c r="CI161" s="225">
        <f t="shared" ref="CI161:CI167" si="181">Q161+AE161+AS161+BG161+BU161</f>
        <v>0</v>
      </c>
      <c r="CJ161" s="225">
        <f t="shared" ref="CJ161:CJ167" si="182">R161+AF161+AT161+BH161+BV161</f>
        <v>0</v>
      </c>
      <c r="CK161" s="225">
        <f t="shared" ref="CK161:CK167" si="183">S161+AG161+AU161+BI161+BW161</f>
        <v>0</v>
      </c>
      <c r="CL161" s="225"/>
    </row>
    <row r="162" spans="1:90" s="168" customFormat="1" ht="47.25">
      <c r="A162" s="219" t="s">
        <v>565</v>
      </c>
      <c r="B162" s="223" t="s">
        <v>1002</v>
      </c>
      <c r="C162" s="225" t="s">
        <v>973</v>
      </c>
      <c r="D162" s="293">
        <v>183.1</v>
      </c>
      <c r="E162" s="293">
        <v>183.1</v>
      </c>
      <c r="F162" s="293">
        <v>0</v>
      </c>
      <c r="G162" s="293">
        <v>18.2</v>
      </c>
      <c r="H162" s="293">
        <v>0</v>
      </c>
      <c r="I162" s="293">
        <v>0</v>
      </c>
      <c r="J162" s="293">
        <v>0</v>
      </c>
      <c r="K162" s="293">
        <v>0</v>
      </c>
      <c r="L162" s="293">
        <v>0</v>
      </c>
      <c r="M162" s="225">
        <v>0</v>
      </c>
      <c r="N162" s="225">
        <v>0</v>
      </c>
      <c r="O162" s="225">
        <v>0</v>
      </c>
      <c r="P162" s="225">
        <v>0</v>
      </c>
      <c r="Q162" s="225">
        <v>0</v>
      </c>
      <c r="R162" s="225">
        <v>0</v>
      </c>
      <c r="S162" s="225">
        <v>0</v>
      </c>
      <c r="T162" s="293">
        <v>0</v>
      </c>
      <c r="U162" s="293">
        <v>56.8</v>
      </c>
      <c r="V162" s="293">
        <v>0</v>
      </c>
      <c r="W162" s="293">
        <v>0</v>
      </c>
      <c r="X162" s="293">
        <v>0</v>
      </c>
      <c r="Y162" s="293">
        <v>0</v>
      </c>
      <c r="Z162" s="293">
        <v>0</v>
      </c>
      <c r="AA162" s="225">
        <v>0</v>
      </c>
      <c r="AB162" s="293">
        <v>0</v>
      </c>
      <c r="AC162" s="293">
        <v>0</v>
      </c>
      <c r="AD162" s="293">
        <v>0</v>
      </c>
      <c r="AE162" s="293">
        <v>0</v>
      </c>
      <c r="AF162" s="293">
        <v>0</v>
      </c>
      <c r="AG162" s="293">
        <v>0</v>
      </c>
      <c r="AH162" s="293">
        <v>0</v>
      </c>
      <c r="AI162" s="293">
        <v>50</v>
      </c>
      <c r="AJ162" s="293">
        <v>0</v>
      </c>
      <c r="AK162" s="293">
        <v>0</v>
      </c>
      <c r="AL162" s="293">
        <v>0</v>
      </c>
      <c r="AM162" s="293">
        <v>0</v>
      </c>
      <c r="AN162" s="293">
        <v>0</v>
      </c>
      <c r="AO162" s="293">
        <v>0</v>
      </c>
      <c r="AP162" s="293">
        <v>0</v>
      </c>
      <c r="AQ162" s="293">
        <v>0</v>
      </c>
      <c r="AR162" s="293">
        <v>0</v>
      </c>
      <c r="AS162" s="293">
        <v>0</v>
      </c>
      <c r="AT162" s="293">
        <v>0</v>
      </c>
      <c r="AU162" s="293">
        <v>0</v>
      </c>
      <c r="AV162" s="293">
        <v>0</v>
      </c>
      <c r="AW162" s="293">
        <v>58.1</v>
      </c>
      <c r="AX162" s="293">
        <v>4.62</v>
      </c>
      <c r="AY162" s="293">
        <v>0</v>
      </c>
      <c r="AZ162" s="293">
        <v>23.05</v>
      </c>
      <c r="BA162" s="293">
        <v>0</v>
      </c>
      <c r="BB162" s="293">
        <v>0</v>
      </c>
      <c r="BC162" s="293">
        <v>0</v>
      </c>
      <c r="BD162" s="293">
        <v>0</v>
      </c>
      <c r="BE162" s="293">
        <v>0</v>
      </c>
      <c r="BF162" s="293">
        <v>0</v>
      </c>
      <c r="BG162" s="293">
        <v>0</v>
      </c>
      <c r="BH162" s="293">
        <v>0</v>
      </c>
      <c r="BI162" s="293">
        <v>0</v>
      </c>
      <c r="BJ162" s="293">
        <v>0</v>
      </c>
      <c r="BK162" s="293">
        <v>0</v>
      </c>
      <c r="BL162" s="293">
        <v>0</v>
      </c>
      <c r="BM162" s="293">
        <v>0</v>
      </c>
      <c r="BN162" s="293">
        <v>0</v>
      </c>
      <c r="BO162" s="293">
        <v>0</v>
      </c>
      <c r="BP162" s="293">
        <v>0</v>
      </c>
      <c r="BQ162" s="293">
        <v>0</v>
      </c>
      <c r="BR162" s="293">
        <v>0</v>
      </c>
      <c r="BS162" s="293">
        <v>0</v>
      </c>
      <c r="BT162" s="293">
        <v>0</v>
      </c>
      <c r="BU162" s="293">
        <v>0</v>
      </c>
      <c r="BV162" s="293">
        <v>0</v>
      </c>
      <c r="BW162" s="293">
        <v>0</v>
      </c>
      <c r="BX162" s="225">
        <f t="shared" si="170"/>
        <v>0</v>
      </c>
      <c r="BY162" s="225">
        <f t="shared" si="171"/>
        <v>183.1</v>
      </c>
      <c r="BZ162" s="225">
        <f t="shared" si="172"/>
        <v>4.62</v>
      </c>
      <c r="CA162" s="225">
        <f t="shared" si="173"/>
        <v>0</v>
      </c>
      <c r="CB162" s="225">
        <f t="shared" si="174"/>
        <v>23.05</v>
      </c>
      <c r="CC162" s="225">
        <f t="shared" si="175"/>
        <v>0</v>
      </c>
      <c r="CD162" s="225">
        <f t="shared" si="176"/>
        <v>0</v>
      </c>
      <c r="CE162" s="225">
        <f t="shared" si="177"/>
        <v>0</v>
      </c>
      <c r="CF162" s="225">
        <f t="shared" si="178"/>
        <v>0</v>
      </c>
      <c r="CG162" s="225">
        <f t="shared" si="179"/>
        <v>0</v>
      </c>
      <c r="CH162" s="225">
        <f t="shared" si="180"/>
        <v>0</v>
      </c>
      <c r="CI162" s="225">
        <f t="shared" si="181"/>
        <v>0</v>
      </c>
      <c r="CJ162" s="225">
        <f t="shared" si="182"/>
        <v>0</v>
      </c>
      <c r="CK162" s="225">
        <f t="shared" si="183"/>
        <v>0</v>
      </c>
      <c r="CL162" s="225"/>
    </row>
    <row r="163" spans="1:90" s="168" customFormat="1" ht="63">
      <c r="A163" s="219" t="s">
        <v>565</v>
      </c>
      <c r="B163" s="223" t="s">
        <v>1003</v>
      </c>
      <c r="C163" s="225" t="s">
        <v>974</v>
      </c>
      <c r="D163" s="293">
        <v>154.80000000000001</v>
      </c>
      <c r="E163" s="293">
        <v>154.80000000000001</v>
      </c>
      <c r="F163" s="293">
        <v>0</v>
      </c>
      <c r="G163" s="293">
        <v>0</v>
      </c>
      <c r="H163" s="293">
        <v>0</v>
      </c>
      <c r="I163" s="293">
        <v>0</v>
      </c>
      <c r="J163" s="293">
        <v>0</v>
      </c>
      <c r="K163" s="293">
        <v>0</v>
      </c>
      <c r="L163" s="293">
        <v>0</v>
      </c>
      <c r="M163" s="225">
        <v>0</v>
      </c>
      <c r="N163" s="225">
        <v>0</v>
      </c>
      <c r="O163" s="225">
        <v>0</v>
      </c>
      <c r="P163" s="225">
        <v>0</v>
      </c>
      <c r="Q163" s="225">
        <v>0</v>
      </c>
      <c r="R163" s="225">
        <v>0</v>
      </c>
      <c r="S163" s="225">
        <v>0</v>
      </c>
      <c r="T163" s="293">
        <v>0</v>
      </c>
      <c r="U163" s="293">
        <v>15.3</v>
      </c>
      <c r="V163" s="293">
        <v>0</v>
      </c>
      <c r="W163" s="293">
        <v>0</v>
      </c>
      <c r="X163" s="293">
        <v>0</v>
      </c>
      <c r="Y163" s="293">
        <v>0</v>
      </c>
      <c r="Z163" s="293">
        <v>0</v>
      </c>
      <c r="AA163" s="225">
        <v>0</v>
      </c>
      <c r="AB163" s="293">
        <v>0</v>
      </c>
      <c r="AC163" s="293">
        <v>0</v>
      </c>
      <c r="AD163" s="293">
        <v>0</v>
      </c>
      <c r="AE163" s="293">
        <v>0</v>
      </c>
      <c r="AF163" s="293">
        <v>0</v>
      </c>
      <c r="AG163" s="293">
        <v>0</v>
      </c>
      <c r="AH163" s="293">
        <v>0</v>
      </c>
      <c r="AI163" s="293">
        <v>67.2</v>
      </c>
      <c r="AJ163" s="293">
        <v>0</v>
      </c>
      <c r="AK163" s="293">
        <v>0</v>
      </c>
      <c r="AL163" s="293">
        <v>0</v>
      </c>
      <c r="AM163" s="293">
        <v>0</v>
      </c>
      <c r="AN163" s="293">
        <v>0</v>
      </c>
      <c r="AO163" s="293">
        <v>0</v>
      </c>
      <c r="AP163" s="293">
        <v>0</v>
      </c>
      <c r="AQ163" s="293">
        <v>0</v>
      </c>
      <c r="AR163" s="293">
        <v>0</v>
      </c>
      <c r="AS163" s="293">
        <v>0</v>
      </c>
      <c r="AT163" s="293">
        <v>0</v>
      </c>
      <c r="AU163" s="293">
        <v>0</v>
      </c>
      <c r="AV163" s="293">
        <v>0</v>
      </c>
      <c r="AW163" s="293">
        <v>72.3</v>
      </c>
      <c r="AX163" s="293">
        <v>1.26</v>
      </c>
      <c r="AY163" s="293">
        <v>0</v>
      </c>
      <c r="AZ163" s="293">
        <v>36</v>
      </c>
      <c r="BA163" s="293">
        <v>0</v>
      </c>
      <c r="BB163" s="293">
        <v>0</v>
      </c>
      <c r="BC163" s="293">
        <v>0</v>
      </c>
      <c r="BD163" s="293">
        <v>0</v>
      </c>
      <c r="BE163" s="293">
        <v>0</v>
      </c>
      <c r="BF163" s="293">
        <v>0</v>
      </c>
      <c r="BG163" s="293">
        <v>0</v>
      </c>
      <c r="BH163" s="293">
        <v>0</v>
      </c>
      <c r="BI163" s="293">
        <v>0</v>
      </c>
      <c r="BJ163" s="293">
        <v>0</v>
      </c>
      <c r="BK163" s="293">
        <v>0</v>
      </c>
      <c r="BL163" s="293">
        <v>0</v>
      </c>
      <c r="BM163" s="293">
        <v>0</v>
      </c>
      <c r="BN163" s="293">
        <v>0</v>
      </c>
      <c r="BO163" s="293">
        <v>0</v>
      </c>
      <c r="BP163" s="293">
        <v>0</v>
      </c>
      <c r="BQ163" s="293">
        <v>0</v>
      </c>
      <c r="BR163" s="293">
        <v>0</v>
      </c>
      <c r="BS163" s="293">
        <v>0</v>
      </c>
      <c r="BT163" s="293">
        <v>0</v>
      </c>
      <c r="BU163" s="293">
        <v>0</v>
      </c>
      <c r="BV163" s="293">
        <v>0</v>
      </c>
      <c r="BW163" s="293">
        <v>0</v>
      </c>
      <c r="BX163" s="225">
        <f t="shared" si="170"/>
        <v>0</v>
      </c>
      <c r="BY163" s="225">
        <f t="shared" si="171"/>
        <v>154.80000000000001</v>
      </c>
      <c r="BZ163" s="225">
        <f t="shared" si="172"/>
        <v>1.26</v>
      </c>
      <c r="CA163" s="225">
        <f t="shared" si="173"/>
        <v>0</v>
      </c>
      <c r="CB163" s="225">
        <f t="shared" si="174"/>
        <v>36</v>
      </c>
      <c r="CC163" s="225">
        <f t="shared" si="175"/>
        <v>0</v>
      </c>
      <c r="CD163" s="225">
        <f t="shared" si="176"/>
        <v>0</v>
      </c>
      <c r="CE163" s="225">
        <f t="shared" si="177"/>
        <v>0</v>
      </c>
      <c r="CF163" s="225">
        <f t="shared" si="178"/>
        <v>0</v>
      </c>
      <c r="CG163" s="225">
        <f t="shared" si="179"/>
        <v>0</v>
      </c>
      <c r="CH163" s="225">
        <f t="shared" si="180"/>
        <v>0</v>
      </c>
      <c r="CI163" s="225">
        <f t="shared" si="181"/>
        <v>0</v>
      </c>
      <c r="CJ163" s="225">
        <f t="shared" si="182"/>
        <v>0</v>
      </c>
      <c r="CK163" s="225">
        <f t="shared" si="183"/>
        <v>0</v>
      </c>
      <c r="CL163" s="225"/>
    </row>
    <row r="164" spans="1:90" s="168" customFormat="1" ht="63">
      <c r="A164" s="219" t="s">
        <v>565</v>
      </c>
      <c r="B164" s="223" t="s">
        <v>1004</v>
      </c>
      <c r="C164" s="225" t="s">
        <v>975</v>
      </c>
      <c r="D164" s="293">
        <v>8.1</v>
      </c>
      <c r="E164" s="293">
        <v>8.1</v>
      </c>
      <c r="F164" s="293">
        <v>0</v>
      </c>
      <c r="G164" s="293">
        <v>1.2</v>
      </c>
      <c r="H164" s="293">
        <v>0</v>
      </c>
      <c r="I164" s="293">
        <v>0</v>
      </c>
      <c r="J164" s="293">
        <v>0</v>
      </c>
      <c r="K164" s="293">
        <v>0</v>
      </c>
      <c r="L164" s="293">
        <v>0</v>
      </c>
      <c r="M164" s="225">
        <v>0</v>
      </c>
      <c r="N164" s="225">
        <v>0</v>
      </c>
      <c r="O164" s="225">
        <v>0</v>
      </c>
      <c r="P164" s="225">
        <v>0</v>
      </c>
      <c r="Q164" s="225">
        <v>0</v>
      </c>
      <c r="R164" s="225">
        <v>0</v>
      </c>
      <c r="S164" s="225">
        <v>0</v>
      </c>
      <c r="T164" s="293">
        <v>0</v>
      </c>
      <c r="U164" s="293">
        <v>6.9</v>
      </c>
      <c r="V164" s="293">
        <v>0</v>
      </c>
      <c r="W164" s="293">
        <v>0</v>
      </c>
      <c r="X164" s="293">
        <v>2.14</v>
      </c>
      <c r="Y164" s="293">
        <v>0</v>
      </c>
      <c r="Z164" s="293">
        <v>0</v>
      </c>
      <c r="AA164" s="225">
        <v>0</v>
      </c>
      <c r="AB164" s="293">
        <v>0</v>
      </c>
      <c r="AC164" s="293">
        <v>0</v>
      </c>
      <c r="AD164" s="293">
        <v>0</v>
      </c>
      <c r="AE164" s="293">
        <v>0</v>
      </c>
      <c r="AF164" s="293">
        <v>0</v>
      </c>
      <c r="AG164" s="293">
        <v>0</v>
      </c>
      <c r="AH164" s="293">
        <v>0</v>
      </c>
      <c r="AI164" s="293">
        <v>0</v>
      </c>
      <c r="AJ164" s="293">
        <v>0</v>
      </c>
      <c r="AK164" s="293">
        <v>0</v>
      </c>
      <c r="AL164" s="293">
        <v>0</v>
      </c>
      <c r="AM164" s="293">
        <v>0</v>
      </c>
      <c r="AN164" s="293">
        <v>0</v>
      </c>
      <c r="AO164" s="293">
        <v>0</v>
      </c>
      <c r="AP164" s="293">
        <v>0</v>
      </c>
      <c r="AQ164" s="293">
        <v>0</v>
      </c>
      <c r="AR164" s="293">
        <v>0</v>
      </c>
      <c r="AS164" s="293">
        <v>0</v>
      </c>
      <c r="AT164" s="293">
        <v>0</v>
      </c>
      <c r="AU164" s="293">
        <v>0</v>
      </c>
      <c r="AV164" s="293">
        <v>0</v>
      </c>
      <c r="AW164" s="293">
        <v>0</v>
      </c>
      <c r="AX164" s="293">
        <v>0</v>
      </c>
      <c r="AY164" s="293">
        <v>0</v>
      </c>
      <c r="AZ164" s="293">
        <v>0</v>
      </c>
      <c r="BA164" s="293">
        <v>0</v>
      </c>
      <c r="BB164" s="293">
        <v>0</v>
      </c>
      <c r="BC164" s="293">
        <v>0</v>
      </c>
      <c r="BD164" s="293">
        <v>6.9</v>
      </c>
      <c r="BE164" s="293">
        <v>0</v>
      </c>
      <c r="BF164" s="293">
        <v>0</v>
      </c>
      <c r="BG164" s="293">
        <v>2.14</v>
      </c>
      <c r="BH164" s="293">
        <v>0</v>
      </c>
      <c r="BI164" s="293">
        <v>0</v>
      </c>
      <c r="BJ164" s="293">
        <v>0</v>
      </c>
      <c r="BK164" s="293">
        <v>0</v>
      </c>
      <c r="BL164" s="293">
        <v>0</v>
      </c>
      <c r="BM164" s="293">
        <v>0</v>
      </c>
      <c r="BN164" s="293">
        <v>0</v>
      </c>
      <c r="BO164" s="293">
        <v>0</v>
      </c>
      <c r="BP164" s="293">
        <v>0</v>
      </c>
      <c r="BQ164" s="293">
        <v>0</v>
      </c>
      <c r="BR164" s="293">
        <v>0</v>
      </c>
      <c r="BS164" s="293">
        <v>0</v>
      </c>
      <c r="BT164" s="293">
        <v>0</v>
      </c>
      <c r="BU164" s="293">
        <v>0</v>
      </c>
      <c r="BV164" s="293">
        <v>0</v>
      </c>
      <c r="BW164" s="293">
        <v>0</v>
      </c>
      <c r="BX164" s="225">
        <f t="shared" si="170"/>
        <v>0</v>
      </c>
      <c r="BY164" s="225">
        <f t="shared" si="171"/>
        <v>8.1</v>
      </c>
      <c r="BZ164" s="225">
        <f t="shared" si="172"/>
        <v>0</v>
      </c>
      <c r="CA164" s="225">
        <f t="shared" si="173"/>
        <v>0</v>
      </c>
      <c r="CB164" s="225">
        <f t="shared" si="174"/>
        <v>2.14</v>
      </c>
      <c r="CC164" s="225">
        <f t="shared" si="175"/>
        <v>0</v>
      </c>
      <c r="CD164" s="225">
        <f t="shared" si="176"/>
        <v>0</v>
      </c>
      <c r="CE164" s="225">
        <f t="shared" si="177"/>
        <v>0</v>
      </c>
      <c r="CF164" s="225">
        <f t="shared" si="178"/>
        <v>6.9</v>
      </c>
      <c r="CG164" s="225">
        <f t="shared" si="179"/>
        <v>0</v>
      </c>
      <c r="CH164" s="225">
        <f t="shared" si="180"/>
        <v>0</v>
      </c>
      <c r="CI164" s="225">
        <f t="shared" si="181"/>
        <v>2.14</v>
      </c>
      <c r="CJ164" s="225">
        <f t="shared" si="182"/>
        <v>0</v>
      </c>
      <c r="CK164" s="225">
        <f t="shared" si="183"/>
        <v>0</v>
      </c>
      <c r="CL164" s="225"/>
    </row>
    <row r="165" spans="1:90" s="168" customFormat="1" ht="63">
      <c r="A165" s="219" t="s">
        <v>565</v>
      </c>
      <c r="B165" s="223" t="s">
        <v>1005</v>
      </c>
      <c r="C165" s="225" t="s">
        <v>976</v>
      </c>
      <c r="D165" s="293">
        <v>66.7</v>
      </c>
      <c r="E165" s="293">
        <v>66.7</v>
      </c>
      <c r="F165" s="293">
        <v>0</v>
      </c>
      <c r="G165" s="293">
        <v>0</v>
      </c>
      <c r="H165" s="293">
        <v>0</v>
      </c>
      <c r="I165" s="293">
        <v>0</v>
      </c>
      <c r="J165" s="293">
        <v>0</v>
      </c>
      <c r="K165" s="293">
        <v>0</v>
      </c>
      <c r="L165" s="293">
        <v>0</v>
      </c>
      <c r="M165" s="225">
        <v>0</v>
      </c>
      <c r="N165" s="225">
        <v>0</v>
      </c>
      <c r="O165" s="225">
        <v>0</v>
      </c>
      <c r="P165" s="225">
        <v>0</v>
      </c>
      <c r="Q165" s="225">
        <v>0</v>
      </c>
      <c r="R165" s="225">
        <v>0</v>
      </c>
      <c r="S165" s="225">
        <v>0</v>
      </c>
      <c r="T165" s="293">
        <v>0</v>
      </c>
      <c r="U165" s="293">
        <v>0</v>
      </c>
      <c r="V165" s="293">
        <v>0</v>
      </c>
      <c r="W165" s="293">
        <v>0</v>
      </c>
      <c r="X165" s="293">
        <v>0</v>
      </c>
      <c r="Y165" s="293">
        <v>0</v>
      </c>
      <c r="Z165" s="293">
        <v>0</v>
      </c>
      <c r="AA165" s="225">
        <v>0</v>
      </c>
      <c r="AB165" s="293">
        <v>0</v>
      </c>
      <c r="AC165" s="293">
        <v>0</v>
      </c>
      <c r="AD165" s="293">
        <v>0</v>
      </c>
      <c r="AE165" s="293">
        <v>0</v>
      </c>
      <c r="AF165" s="293">
        <v>0</v>
      </c>
      <c r="AG165" s="293">
        <v>0</v>
      </c>
      <c r="AH165" s="293">
        <v>0</v>
      </c>
      <c r="AI165" s="293">
        <v>6.1</v>
      </c>
      <c r="AJ165" s="293">
        <v>0</v>
      </c>
      <c r="AK165" s="293">
        <v>0</v>
      </c>
      <c r="AL165" s="293">
        <v>0</v>
      </c>
      <c r="AM165" s="293">
        <v>0</v>
      </c>
      <c r="AN165" s="293">
        <v>0</v>
      </c>
      <c r="AO165" s="293">
        <v>0</v>
      </c>
      <c r="AP165" s="293">
        <v>0</v>
      </c>
      <c r="AQ165" s="293">
        <v>0</v>
      </c>
      <c r="AR165" s="293">
        <v>0</v>
      </c>
      <c r="AS165" s="293">
        <v>0</v>
      </c>
      <c r="AT165" s="293">
        <v>0</v>
      </c>
      <c r="AU165" s="293">
        <v>0</v>
      </c>
      <c r="AV165" s="293">
        <v>0</v>
      </c>
      <c r="AW165" s="293">
        <v>60.6</v>
      </c>
      <c r="AX165" s="293">
        <v>2.56</v>
      </c>
      <c r="AY165" s="293">
        <v>0</v>
      </c>
      <c r="AZ165" s="293">
        <v>11.6</v>
      </c>
      <c r="BA165" s="293">
        <v>0</v>
      </c>
      <c r="BB165" s="293">
        <v>0</v>
      </c>
      <c r="BC165" s="293">
        <v>0</v>
      </c>
      <c r="BD165" s="293">
        <v>0</v>
      </c>
      <c r="BE165" s="293">
        <v>0</v>
      </c>
      <c r="BF165" s="293">
        <v>0</v>
      </c>
      <c r="BG165" s="293">
        <v>0</v>
      </c>
      <c r="BH165" s="293">
        <v>0</v>
      </c>
      <c r="BI165" s="293">
        <v>0</v>
      </c>
      <c r="BJ165" s="293">
        <v>0</v>
      </c>
      <c r="BK165" s="293">
        <v>0</v>
      </c>
      <c r="BL165" s="293">
        <v>0</v>
      </c>
      <c r="BM165" s="293">
        <v>0</v>
      </c>
      <c r="BN165" s="293">
        <v>0</v>
      </c>
      <c r="BO165" s="293">
        <v>0</v>
      </c>
      <c r="BP165" s="293">
        <v>0</v>
      </c>
      <c r="BQ165" s="293">
        <v>0</v>
      </c>
      <c r="BR165" s="293">
        <v>0</v>
      </c>
      <c r="BS165" s="293">
        <v>0</v>
      </c>
      <c r="BT165" s="293">
        <v>0</v>
      </c>
      <c r="BU165" s="293">
        <v>0</v>
      </c>
      <c r="BV165" s="293">
        <v>0</v>
      </c>
      <c r="BW165" s="293">
        <v>0</v>
      </c>
      <c r="BX165" s="225">
        <f t="shared" si="170"/>
        <v>0</v>
      </c>
      <c r="BY165" s="225">
        <f t="shared" si="171"/>
        <v>66.7</v>
      </c>
      <c r="BZ165" s="225">
        <f t="shared" si="172"/>
        <v>2.56</v>
      </c>
      <c r="CA165" s="225">
        <f t="shared" si="173"/>
        <v>0</v>
      </c>
      <c r="CB165" s="225">
        <f t="shared" si="174"/>
        <v>11.6</v>
      </c>
      <c r="CC165" s="225">
        <f t="shared" si="175"/>
        <v>0</v>
      </c>
      <c r="CD165" s="225">
        <f t="shared" si="176"/>
        <v>0</v>
      </c>
      <c r="CE165" s="225">
        <f t="shared" si="177"/>
        <v>0</v>
      </c>
      <c r="CF165" s="225">
        <f t="shared" si="178"/>
        <v>0</v>
      </c>
      <c r="CG165" s="225">
        <f t="shared" si="179"/>
        <v>0</v>
      </c>
      <c r="CH165" s="225">
        <f t="shared" si="180"/>
        <v>0</v>
      </c>
      <c r="CI165" s="225">
        <f t="shared" si="181"/>
        <v>0</v>
      </c>
      <c r="CJ165" s="225">
        <f t="shared" si="182"/>
        <v>0</v>
      </c>
      <c r="CK165" s="225">
        <f t="shared" si="183"/>
        <v>0</v>
      </c>
      <c r="CL165" s="225"/>
    </row>
    <row r="166" spans="1:90" s="168" customFormat="1" ht="63">
      <c r="A166" s="219" t="s">
        <v>565</v>
      </c>
      <c r="B166" s="223" t="s">
        <v>1006</v>
      </c>
      <c r="C166" s="225" t="s">
        <v>977</v>
      </c>
      <c r="D166" s="293">
        <v>47.64</v>
      </c>
      <c r="E166" s="293">
        <v>47.64</v>
      </c>
      <c r="F166" s="293">
        <v>0</v>
      </c>
      <c r="G166" s="293">
        <v>0</v>
      </c>
      <c r="H166" s="293">
        <v>0</v>
      </c>
      <c r="I166" s="293">
        <v>0</v>
      </c>
      <c r="J166" s="293">
        <v>0</v>
      </c>
      <c r="K166" s="293">
        <v>0</v>
      </c>
      <c r="L166" s="293">
        <v>0</v>
      </c>
      <c r="M166" s="225">
        <v>0</v>
      </c>
      <c r="N166" s="225">
        <v>0</v>
      </c>
      <c r="O166" s="225">
        <v>0</v>
      </c>
      <c r="P166" s="225">
        <v>0</v>
      </c>
      <c r="Q166" s="225">
        <v>0</v>
      </c>
      <c r="R166" s="225">
        <v>0</v>
      </c>
      <c r="S166" s="225">
        <v>0</v>
      </c>
      <c r="T166" s="293">
        <v>0</v>
      </c>
      <c r="U166" s="293">
        <v>4.4000000000000004</v>
      </c>
      <c r="V166" s="293">
        <v>0</v>
      </c>
      <c r="W166" s="293">
        <v>0</v>
      </c>
      <c r="X166" s="293">
        <v>0</v>
      </c>
      <c r="Y166" s="293">
        <v>0</v>
      </c>
      <c r="Z166" s="293">
        <v>0</v>
      </c>
      <c r="AA166" s="225">
        <v>0</v>
      </c>
      <c r="AB166" s="293">
        <v>0</v>
      </c>
      <c r="AC166" s="293">
        <v>0</v>
      </c>
      <c r="AD166" s="293">
        <v>0</v>
      </c>
      <c r="AE166" s="293">
        <v>0</v>
      </c>
      <c r="AF166" s="293">
        <v>0</v>
      </c>
      <c r="AG166" s="293">
        <v>0</v>
      </c>
      <c r="AH166" s="293">
        <v>0</v>
      </c>
      <c r="AI166" s="293">
        <v>43.24</v>
      </c>
      <c r="AJ166" s="293">
        <v>1.26</v>
      </c>
      <c r="AK166" s="293">
        <v>0</v>
      </c>
      <c r="AL166" s="293">
        <v>6.4</v>
      </c>
      <c r="AM166" s="293">
        <v>0</v>
      </c>
      <c r="AN166" s="293">
        <v>0</v>
      </c>
      <c r="AO166" s="293">
        <v>0</v>
      </c>
      <c r="AP166" s="293">
        <v>0</v>
      </c>
      <c r="AQ166" s="293">
        <v>0</v>
      </c>
      <c r="AR166" s="293">
        <v>0</v>
      </c>
      <c r="AS166" s="293">
        <v>0</v>
      </c>
      <c r="AT166" s="293">
        <v>0</v>
      </c>
      <c r="AU166" s="293">
        <v>0</v>
      </c>
      <c r="AV166" s="293">
        <v>0</v>
      </c>
      <c r="AW166" s="293">
        <v>0</v>
      </c>
      <c r="AX166" s="293">
        <v>0</v>
      </c>
      <c r="AY166" s="293">
        <v>0</v>
      </c>
      <c r="AZ166" s="293">
        <v>0</v>
      </c>
      <c r="BA166" s="293">
        <v>0</v>
      </c>
      <c r="BB166" s="293">
        <v>0</v>
      </c>
      <c r="BC166" s="293">
        <v>0</v>
      </c>
      <c r="BD166" s="293">
        <v>0</v>
      </c>
      <c r="BE166" s="293">
        <v>0</v>
      </c>
      <c r="BF166" s="293">
        <v>0</v>
      </c>
      <c r="BG166" s="293">
        <v>0</v>
      </c>
      <c r="BH166" s="293">
        <v>0</v>
      </c>
      <c r="BI166" s="293">
        <v>0</v>
      </c>
      <c r="BJ166" s="293">
        <v>0</v>
      </c>
      <c r="BK166" s="293">
        <v>0</v>
      </c>
      <c r="BL166" s="293">
        <v>0</v>
      </c>
      <c r="BM166" s="293">
        <v>0</v>
      </c>
      <c r="BN166" s="293">
        <v>0</v>
      </c>
      <c r="BO166" s="293">
        <v>0</v>
      </c>
      <c r="BP166" s="293">
        <v>0</v>
      </c>
      <c r="BQ166" s="293">
        <v>0</v>
      </c>
      <c r="BR166" s="293">
        <v>0</v>
      </c>
      <c r="BS166" s="293">
        <v>0</v>
      </c>
      <c r="BT166" s="293">
        <v>0</v>
      </c>
      <c r="BU166" s="293">
        <v>0</v>
      </c>
      <c r="BV166" s="293">
        <v>0</v>
      </c>
      <c r="BW166" s="293">
        <v>0</v>
      </c>
      <c r="BX166" s="225">
        <f t="shared" si="170"/>
        <v>0</v>
      </c>
      <c r="BY166" s="225">
        <f t="shared" si="171"/>
        <v>47.64</v>
      </c>
      <c r="BZ166" s="225">
        <f t="shared" si="172"/>
        <v>1.26</v>
      </c>
      <c r="CA166" s="225">
        <f t="shared" si="173"/>
        <v>0</v>
      </c>
      <c r="CB166" s="225">
        <f t="shared" si="174"/>
        <v>6.4</v>
      </c>
      <c r="CC166" s="225">
        <f t="shared" si="175"/>
        <v>0</v>
      </c>
      <c r="CD166" s="225">
        <f t="shared" si="176"/>
        <v>0</v>
      </c>
      <c r="CE166" s="225">
        <f t="shared" si="177"/>
        <v>0</v>
      </c>
      <c r="CF166" s="225">
        <f t="shared" si="178"/>
        <v>0</v>
      </c>
      <c r="CG166" s="225">
        <f t="shared" si="179"/>
        <v>0</v>
      </c>
      <c r="CH166" s="225">
        <f t="shared" si="180"/>
        <v>0</v>
      </c>
      <c r="CI166" s="225">
        <f t="shared" si="181"/>
        <v>0</v>
      </c>
      <c r="CJ166" s="225">
        <f t="shared" si="182"/>
        <v>0</v>
      </c>
      <c r="CK166" s="225">
        <f t="shared" si="183"/>
        <v>0</v>
      </c>
      <c r="CL166" s="225"/>
    </row>
    <row r="167" spans="1:90" s="168" customFormat="1" ht="63">
      <c r="A167" s="219" t="s">
        <v>565</v>
      </c>
      <c r="B167" s="223" t="s">
        <v>1007</v>
      </c>
      <c r="C167" s="225" t="s">
        <v>978</v>
      </c>
      <c r="D167" s="293">
        <v>183.5</v>
      </c>
      <c r="E167" s="293">
        <v>183.5</v>
      </c>
      <c r="F167" s="293">
        <v>0</v>
      </c>
      <c r="G167" s="293">
        <v>0</v>
      </c>
      <c r="H167" s="293">
        <v>0</v>
      </c>
      <c r="I167" s="293">
        <v>0</v>
      </c>
      <c r="J167" s="293">
        <v>0</v>
      </c>
      <c r="K167" s="293">
        <v>0</v>
      </c>
      <c r="L167" s="293">
        <v>0</v>
      </c>
      <c r="M167" s="225">
        <v>0</v>
      </c>
      <c r="N167" s="225">
        <v>0</v>
      </c>
      <c r="O167" s="225">
        <v>0</v>
      </c>
      <c r="P167" s="225">
        <v>0</v>
      </c>
      <c r="Q167" s="225">
        <v>0</v>
      </c>
      <c r="R167" s="225">
        <v>0</v>
      </c>
      <c r="S167" s="225">
        <v>0</v>
      </c>
      <c r="T167" s="293">
        <v>0</v>
      </c>
      <c r="U167" s="293">
        <v>16.899999999999999</v>
      </c>
      <c r="V167" s="293">
        <v>0</v>
      </c>
      <c r="W167" s="293">
        <v>0</v>
      </c>
      <c r="X167" s="293">
        <v>0</v>
      </c>
      <c r="Y167" s="293">
        <v>0</v>
      </c>
      <c r="Z167" s="293">
        <v>0</v>
      </c>
      <c r="AA167" s="225">
        <v>0</v>
      </c>
      <c r="AB167" s="293">
        <v>0</v>
      </c>
      <c r="AC167" s="293">
        <v>0</v>
      </c>
      <c r="AD167" s="293">
        <v>0</v>
      </c>
      <c r="AE167" s="293">
        <v>0</v>
      </c>
      <c r="AF167" s="293">
        <v>0</v>
      </c>
      <c r="AG167" s="293">
        <v>0</v>
      </c>
      <c r="AH167" s="293">
        <v>0</v>
      </c>
      <c r="AI167" s="293">
        <v>83.3</v>
      </c>
      <c r="AJ167" s="293">
        <v>0</v>
      </c>
      <c r="AK167" s="293">
        <v>0</v>
      </c>
      <c r="AL167" s="293">
        <v>0</v>
      </c>
      <c r="AM167" s="293">
        <v>0</v>
      </c>
      <c r="AN167" s="293">
        <v>0</v>
      </c>
      <c r="AO167" s="293">
        <v>0</v>
      </c>
      <c r="AP167" s="293">
        <v>0</v>
      </c>
      <c r="AQ167" s="293">
        <v>0</v>
      </c>
      <c r="AR167" s="293">
        <v>0</v>
      </c>
      <c r="AS167" s="293">
        <v>0</v>
      </c>
      <c r="AT167" s="293">
        <v>0</v>
      </c>
      <c r="AU167" s="293">
        <v>0</v>
      </c>
      <c r="AV167" s="293">
        <v>0</v>
      </c>
      <c r="AW167" s="293">
        <v>83.3</v>
      </c>
      <c r="AX167" s="293">
        <v>1.51</v>
      </c>
      <c r="AY167" s="293">
        <v>0</v>
      </c>
      <c r="AZ167" s="293">
        <v>46</v>
      </c>
      <c r="BA167" s="293">
        <v>0</v>
      </c>
      <c r="BB167" s="293">
        <v>0</v>
      </c>
      <c r="BC167" s="293">
        <v>0</v>
      </c>
      <c r="BD167" s="293">
        <v>0</v>
      </c>
      <c r="BE167" s="293">
        <v>0</v>
      </c>
      <c r="BF167" s="293">
        <v>0</v>
      </c>
      <c r="BG167" s="293">
        <v>0</v>
      </c>
      <c r="BH167" s="293">
        <v>0</v>
      </c>
      <c r="BI167" s="293">
        <v>0</v>
      </c>
      <c r="BJ167" s="293">
        <v>0</v>
      </c>
      <c r="BK167" s="293">
        <v>0</v>
      </c>
      <c r="BL167" s="293">
        <v>0</v>
      </c>
      <c r="BM167" s="293">
        <v>0</v>
      </c>
      <c r="BN167" s="293">
        <v>0</v>
      </c>
      <c r="BO167" s="293">
        <v>0</v>
      </c>
      <c r="BP167" s="293">
        <v>0</v>
      </c>
      <c r="BQ167" s="293">
        <v>0</v>
      </c>
      <c r="BR167" s="293">
        <v>0</v>
      </c>
      <c r="BS167" s="293">
        <v>0</v>
      </c>
      <c r="BT167" s="293">
        <v>0</v>
      </c>
      <c r="BU167" s="293">
        <v>0</v>
      </c>
      <c r="BV167" s="293">
        <v>0</v>
      </c>
      <c r="BW167" s="293">
        <v>0</v>
      </c>
      <c r="BX167" s="225">
        <f t="shared" si="170"/>
        <v>0</v>
      </c>
      <c r="BY167" s="225">
        <f t="shared" si="171"/>
        <v>183.5</v>
      </c>
      <c r="BZ167" s="225">
        <f t="shared" si="172"/>
        <v>1.51</v>
      </c>
      <c r="CA167" s="225">
        <f t="shared" si="173"/>
        <v>0</v>
      </c>
      <c r="CB167" s="225">
        <f t="shared" si="174"/>
        <v>46</v>
      </c>
      <c r="CC167" s="225">
        <f t="shared" si="175"/>
        <v>0</v>
      </c>
      <c r="CD167" s="225">
        <f t="shared" si="176"/>
        <v>0</v>
      </c>
      <c r="CE167" s="225">
        <f t="shared" si="177"/>
        <v>0</v>
      </c>
      <c r="CF167" s="225">
        <f t="shared" si="178"/>
        <v>0</v>
      </c>
      <c r="CG167" s="225">
        <f t="shared" si="179"/>
        <v>0</v>
      </c>
      <c r="CH167" s="225">
        <f t="shared" si="180"/>
        <v>0</v>
      </c>
      <c r="CI167" s="225">
        <f t="shared" si="181"/>
        <v>0</v>
      </c>
      <c r="CJ167" s="225">
        <f t="shared" si="182"/>
        <v>0</v>
      </c>
      <c r="CK167" s="225">
        <f t="shared" si="183"/>
        <v>0</v>
      </c>
      <c r="CL167" s="225"/>
    </row>
    <row r="168" spans="1:90" s="281" customFormat="1" ht="78.75">
      <c r="A168" s="288" t="s">
        <v>565</v>
      </c>
      <c r="B168" s="291" t="s">
        <v>1037</v>
      </c>
      <c r="C168" s="293" t="s">
        <v>1036</v>
      </c>
      <c r="D168" s="293">
        <v>54.831999999999994</v>
      </c>
      <c r="E168" s="293">
        <v>54.831999999999994</v>
      </c>
      <c r="F168" s="293">
        <v>0</v>
      </c>
      <c r="G168" s="293">
        <v>0</v>
      </c>
      <c r="H168" s="293">
        <v>0</v>
      </c>
      <c r="I168" s="293">
        <v>0</v>
      </c>
      <c r="J168" s="293">
        <v>0</v>
      </c>
      <c r="K168" s="293">
        <v>0</v>
      </c>
      <c r="L168" s="293">
        <v>0</v>
      </c>
      <c r="M168" s="293">
        <v>0</v>
      </c>
      <c r="N168" s="293">
        <v>0</v>
      </c>
      <c r="O168" s="293">
        <v>0</v>
      </c>
      <c r="P168" s="293">
        <v>0</v>
      </c>
      <c r="Q168" s="293">
        <v>0</v>
      </c>
      <c r="R168" s="293">
        <v>0</v>
      </c>
      <c r="S168" s="293">
        <v>0</v>
      </c>
      <c r="T168" s="293">
        <v>0</v>
      </c>
      <c r="U168" s="293">
        <v>0</v>
      </c>
      <c r="V168" s="293">
        <v>0</v>
      </c>
      <c r="W168" s="293">
        <v>0</v>
      </c>
      <c r="X168" s="293">
        <v>0</v>
      </c>
      <c r="Y168" s="293">
        <v>0</v>
      </c>
      <c r="Z168" s="293">
        <v>0</v>
      </c>
      <c r="AA168" s="293">
        <v>0</v>
      </c>
      <c r="AB168" s="293">
        <v>0</v>
      </c>
      <c r="AC168" s="293">
        <v>0</v>
      </c>
      <c r="AD168" s="293">
        <v>0</v>
      </c>
      <c r="AE168" s="293">
        <v>0</v>
      </c>
      <c r="AF168" s="293">
        <v>0</v>
      </c>
      <c r="AG168" s="293">
        <v>0</v>
      </c>
      <c r="AH168" s="293">
        <v>0</v>
      </c>
      <c r="AI168" s="293">
        <v>0</v>
      </c>
      <c r="AJ168" s="293">
        <v>0</v>
      </c>
      <c r="AK168" s="293">
        <v>0</v>
      </c>
      <c r="AL168" s="293">
        <v>0</v>
      </c>
      <c r="AM168" s="293">
        <v>0</v>
      </c>
      <c r="AN168" s="293">
        <v>0</v>
      </c>
      <c r="AO168" s="293">
        <v>0</v>
      </c>
      <c r="AP168" s="293">
        <v>0</v>
      </c>
      <c r="AQ168" s="293">
        <v>0</v>
      </c>
      <c r="AR168" s="293">
        <v>0</v>
      </c>
      <c r="AS168" s="293">
        <v>0</v>
      </c>
      <c r="AT168" s="293">
        <v>0</v>
      </c>
      <c r="AU168" s="293">
        <v>0</v>
      </c>
      <c r="AV168" s="293">
        <v>0</v>
      </c>
      <c r="AW168" s="293">
        <v>0</v>
      </c>
      <c r="AX168" s="293">
        <v>0</v>
      </c>
      <c r="AY168" s="293">
        <v>0</v>
      </c>
      <c r="AZ168" s="293">
        <v>0</v>
      </c>
      <c r="BA168" s="293">
        <v>0</v>
      </c>
      <c r="BB168" s="293">
        <v>0</v>
      </c>
      <c r="BC168" s="293">
        <v>0</v>
      </c>
      <c r="BD168" s="293">
        <v>54.831999999999994</v>
      </c>
      <c r="BE168" s="293">
        <v>1.83</v>
      </c>
      <c r="BF168" s="293">
        <v>0</v>
      </c>
      <c r="BG168" s="293">
        <v>3.8</v>
      </c>
      <c r="BH168" s="293">
        <v>0</v>
      </c>
      <c r="BI168" s="293">
        <v>0</v>
      </c>
      <c r="BJ168" s="293">
        <v>0</v>
      </c>
      <c r="BK168" s="293">
        <v>0</v>
      </c>
      <c r="BL168" s="293">
        <v>0</v>
      </c>
      <c r="BM168" s="293">
        <v>0</v>
      </c>
      <c r="BN168" s="293">
        <v>0</v>
      </c>
      <c r="BO168" s="293">
        <v>0</v>
      </c>
      <c r="BP168" s="293">
        <v>0</v>
      </c>
      <c r="BQ168" s="293">
        <v>0</v>
      </c>
      <c r="BR168" s="293">
        <v>0</v>
      </c>
      <c r="BS168" s="293">
        <v>0</v>
      </c>
      <c r="BT168" s="293">
        <v>0</v>
      </c>
      <c r="BU168" s="293">
        <v>0</v>
      </c>
      <c r="BV168" s="293">
        <v>0</v>
      </c>
      <c r="BW168" s="293">
        <v>0</v>
      </c>
      <c r="BX168" s="293">
        <f t="shared" ref="BX168" si="184">F168+T168+AH168+AV168+BJ168</f>
        <v>0</v>
      </c>
      <c r="BY168" s="293">
        <f t="shared" ref="BY168" si="185">G168+U168+AI168+AW168+BK168</f>
        <v>0</v>
      </c>
      <c r="BZ168" s="293">
        <f t="shared" ref="BZ168" si="186">H168+V168+AJ168+AX168+BL168</f>
        <v>0</v>
      </c>
      <c r="CA168" s="293">
        <f t="shared" ref="CA168" si="187">I168+W168+AK168+AY168+BM168</f>
        <v>0</v>
      </c>
      <c r="CB168" s="293">
        <f t="shared" ref="CB168" si="188">J168+X168+AL168+AZ168+BN168</f>
        <v>0</v>
      </c>
      <c r="CC168" s="293">
        <f t="shared" ref="CC168" si="189">K168+Y168+AM168+BA168+BO168</f>
        <v>0</v>
      </c>
      <c r="CD168" s="293">
        <f t="shared" ref="CD168" si="190">L168+Z168+AN168+BB168+BP168</f>
        <v>0</v>
      </c>
      <c r="CE168" s="293">
        <f t="shared" ref="CE168" si="191">M168+AA168+AO168+BC168+BQ168</f>
        <v>0</v>
      </c>
      <c r="CF168" s="293">
        <f t="shared" ref="CF168" si="192">N168+AB168+AP168+BD168+BR168</f>
        <v>54.831999999999994</v>
      </c>
      <c r="CG168" s="293">
        <f t="shared" ref="CG168" si="193">O168+AC168+AQ168+BE168+BS168</f>
        <v>1.83</v>
      </c>
      <c r="CH168" s="293">
        <f t="shared" ref="CH168" si="194">P168+AD168+AR168+BF168+BT168</f>
        <v>0</v>
      </c>
      <c r="CI168" s="293">
        <f t="shared" ref="CI168" si="195">Q168+AE168+AS168+BG168+BU168</f>
        <v>3.8</v>
      </c>
      <c r="CJ168" s="293">
        <f t="shared" ref="CJ168" si="196">R168+AF168+AT168+BH168+BV168</f>
        <v>0</v>
      </c>
      <c r="CK168" s="293">
        <f t="shared" ref="CK168" si="197">S168+AG168+AU168+BI168+BW168</f>
        <v>0</v>
      </c>
      <c r="CL168" s="293"/>
    </row>
    <row r="169" spans="1:90" ht="47.25">
      <c r="A169" s="67" t="s">
        <v>520</v>
      </c>
      <c r="B169" s="113" t="s">
        <v>672</v>
      </c>
      <c r="C169" s="90" t="s">
        <v>700</v>
      </c>
      <c r="D169" s="232" t="s">
        <v>589</v>
      </c>
      <c r="E169" s="232" t="s">
        <v>589</v>
      </c>
      <c r="F169" s="298" t="s">
        <v>589</v>
      </c>
      <c r="G169" s="298" t="s">
        <v>589</v>
      </c>
      <c r="H169" s="298" t="s">
        <v>589</v>
      </c>
      <c r="I169" s="298" t="s">
        <v>589</v>
      </c>
      <c r="J169" s="298" t="s">
        <v>589</v>
      </c>
      <c r="K169" s="298" t="s">
        <v>589</v>
      </c>
      <c r="L169" s="298" t="s">
        <v>589</v>
      </c>
      <c r="M169" s="232" t="s">
        <v>589</v>
      </c>
      <c r="N169" s="232" t="s">
        <v>589</v>
      </c>
      <c r="O169" s="232" t="s">
        <v>589</v>
      </c>
      <c r="P169" s="232" t="s">
        <v>589</v>
      </c>
      <c r="Q169" s="232" t="s">
        <v>589</v>
      </c>
      <c r="R169" s="232" t="s">
        <v>589</v>
      </c>
      <c r="S169" s="232" t="s">
        <v>589</v>
      </c>
      <c r="T169" s="298" t="s">
        <v>589</v>
      </c>
      <c r="U169" s="298" t="s">
        <v>589</v>
      </c>
      <c r="V169" s="298" t="s">
        <v>589</v>
      </c>
      <c r="W169" s="298" t="s">
        <v>589</v>
      </c>
      <c r="X169" s="298" t="s">
        <v>589</v>
      </c>
      <c r="Y169" s="298" t="s">
        <v>589</v>
      </c>
      <c r="Z169" s="298" t="s">
        <v>589</v>
      </c>
      <c r="AA169" s="232" t="s">
        <v>589</v>
      </c>
      <c r="AB169" s="232" t="s">
        <v>589</v>
      </c>
      <c r="AC169" s="232" t="s">
        <v>589</v>
      </c>
      <c r="AD169" s="232" t="s">
        <v>589</v>
      </c>
      <c r="AE169" s="232" t="s">
        <v>589</v>
      </c>
      <c r="AF169" s="232" t="s">
        <v>589</v>
      </c>
      <c r="AG169" s="232" t="s">
        <v>589</v>
      </c>
      <c r="AH169" s="298" t="s">
        <v>589</v>
      </c>
      <c r="AI169" s="298" t="s">
        <v>589</v>
      </c>
      <c r="AJ169" s="298" t="s">
        <v>589</v>
      </c>
      <c r="AK169" s="298" t="s">
        <v>589</v>
      </c>
      <c r="AL169" s="298" t="s">
        <v>589</v>
      </c>
      <c r="AM169" s="298" t="s">
        <v>589</v>
      </c>
      <c r="AN169" s="298" t="s">
        <v>589</v>
      </c>
      <c r="AO169" s="232" t="s">
        <v>589</v>
      </c>
      <c r="AP169" s="232" t="s">
        <v>589</v>
      </c>
      <c r="AQ169" s="232" t="s">
        <v>589</v>
      </c>
      <c r="AR169" s="232" t="s">
        <v>589</v>
      </c>
      <c r="AS169" s="232" t="s">
        <v>589</v>
      </c>
      <c r="AT169" s="232" t="s">
        <v>589</v>
      </c>
      <c r="AU169" s="232" t="s">
        <v>589</v>
      </c>
      <c r="AV169" s="298" t="s">
        <v>589</v>
      </c>
      <c r="AW169" s="298" t="s">
        <v>589</v>
      </c>
      <c r="AX169" s="298" t="s">
        <v>589</v>
      </c>
      <c r="AY169" s="298" t="s">
        <v>589</v>
      </c>
      <c r="AZ169" s="298" t="s">
        <v>589</v>
      </c>
      <c r="BA169" s="298" t="s">
        <v>589</v>
      </c>
      <c r="BB169" s="298" t="s">
        <v>589</v>
      </c>
      <c r="BC169" s="232" t="s">
        <v>589</v>
      </c>
      <c r="BD169" s="232" t="s">
        <v>589</v>
      </c>
      <c r="BE169" s="232" t="s">
        <v>589</v>
      </c>
      <c r="BF169" s="232" t="s">
        <v>589</v>
      </c>
      <c r="BG169" s="232" t="s">
        <v>589</v>
      </c>
      <c r="BH169" s="232" t="s">
        <v>589</v>
      </c>
      <c r="BI169" s="232" t="s">
        <v>589</v>
      </c>
      <c r="BJ169" s="232" t="s">
        <v>589</v>
      </c>
      <c r="BK169" s="232" t="s">
        <v>589</v>
      </c>
      <c r="BL169" s="232" t="s">
        <v>589</v>
      </c>
      <c r="BM169" s="232" t="s">
        <v>589</v>
      </c>
      <c r="BN169" s="232" t="s">
        <v>589</v>
      </c>
      <c r="BO169" s="232" t="s">
        <v>589</v>
      </c>
      <c r="BP169" s="232" t="s">
        <v>589</v>
      </c>
      <c r="BQ169" s="232" t="s">
        <v>589</v>
      </c>
      <c r="BR169" s="232" t="s">
        <v>589</v>
      </c>
      <c r="BS169" s="232" t="s">
        <v>589</v>
      </c>
      <c r="BT169" s="232" t="s">
        <v>589</v>
      </c>
      <c r="BU169" s="232" t="s">
        <v>589</v>
      </c>
      <c r="BV169" s="232" t="s">
        <v>589</v>
      </c>
      <c r="BW169" s="232" t="s">
        <v>589</v>
      </c>
      <c r="BX169" s="232" t="s">
        <v>589</v>
      </c>
      <c r="BY169" s="232" t="s">
        <v>589</v>
      </c>
      <c r="BZ169" s="232" t="s">
        <v>589</v>
      </c>
      <c r="CA169" s="232" t="s">
        <v>589</v>
      </c>
      <c r="CB169" s="232" t="s">
        <v>589</v>
      </c>
      <c r="CC169" s="232" t="s">
        <v>589</v>
      </c>
      <c r="CD169" s="232" t="s">
        <v>589</v>
      </c>
      <c r="CE169" s="232" t="s">
        <v>589</v>
      </c>
      <c r="CF169" s="232" t="s">
        <v>589</v>
      </c>
      <c r="CG169" s="232" t="s">
        <v>589</v>
      </c>
      <c r="CH169" s="232" t="s">
        <v>589</v>
      </c>
      <c r="CI169" s="232" t="s">
        <v>589</v>
      </c>
      <c r="CJ169" s="232" t="s">
        <v>589</v>
      </c>
      <c r="CK169" s="232" t="s">
        <v>589</v>
      </c>
      <c r="CL169" s="232" t="s">
        <v>589</v>
      </c>
    </row>
    <row r="170" spans="1:90" ht="47.25">
      <c r="A170" s="67" t="s">
        <v>568</v>
      </c>
      <c r="B170" s="113" t="s">
        <v>673</v>
      </c>
      <c r="C170" s="90" t="s">
        <v>700</v>
      </c>
      <c r="D170" s="232" t="s">
        <v>589</v>
      </c>
      <c r="E170" s="232" t="s">
        <v>589</v>
      </c>
      <c r="F170" s="298" t="s">
        <v>589</v>
      </c>
      <c r="G170" s="298" t="s">
        <v>589</v>
      </c>
      <c r="H170" s="298" t="s">
        <v>589</v>
      </c>
      <c r="I170" s="298" t="s">
        <v>589</v>
      </c>
      <c r="J170" s="298" t="s">
        <v>589</v>
      </c>
      <c r="K170" s="298" t="s">
        <v>589</v>
      </c>
      <c r="L170" s="298" t="s">
        <v>589</v>
      </c>
      <c r="M170" s="232" t="s">
        <v>589</v>
      </c>
      <c r="N170" s="232" t="s">
        <v>589</v>
      </c>
      <c r="O170" s="232" t="s">
        <v>589</v>
      </c>
      <c r="P170" s="232" t="s">
        <v>589</v>
      </c>
      <c r="Q170" s="232" t="s">
        <v>589</v>
      </c>
      <c r="R170" s="232" t="s">
        <v>589</v>
      </c>
      <c r="S170" s="232" t="s">
        <v>589</v>
      </c>
      <c r="T170" s="298" t="s">
        <v>589</v>
      </c>
      <c r="U170" s="298" t="s">
        <v>589</v>
      </c>
      <c r="V170" s="298" t="s">
        <v>589</v>
      </c>
      <c r="W170" s="298" t="s">
        <v>589</v>
      </c>
      <c r="X170" s="298" t="s">
        <v>589</v>
      </c>
      <c r="Y170" s="298" t="s">
        <v>589</v>
      </c>
      <c r="Z170" s="298" t="s">
        <v>589</v>
      </c>
      <c r="AA170" s="232" t="s">
        <v>589</v>
      </c>
      <c r="AB170" s="232" t="s">
        <v>589</v>
      </c>
      <c r="AC170" s="232" t="s">
        <v>589</v>
      </c>
      <c r="AD170" s="232" t="s">
        <v>589</v>
      </c>
      <c r="AE170" s="232" t="s">
        <v>589</v>
      </c>
      <c r="AF170" s="232" t="s">
        <v>589</v>
      </c>
      <c r="AG170" s="232" t="s">
        <v>589</v>
      </c>
      <c r="AH170" s="298" t="s">
        <v>589</v>
      </c>
      <c r="AI170" s="298" t="s">
        <v>589</v>
      </c>
      <c r="AJ170" s="298" t="s">
        <v>589</v>
      </c>
      <c r="AK170" s="298" t="s">
        <v>589</v>
      </c>
      <c r="AL170" s="298" t="s">
        <v>589</v>
      </c>
      <c r="AM170" s="298" t="s">
        <v>589</v>
      </c>
      <c r="AN170" s="298" t="s">
        <v>589</v>
      </c>
      <c r="AO170" s="232" t="s">
        <v>589</v>
      </c>
      <c r="AP170" s="232" t="s">
        <v>589</v>
      </c>
      <c r="AQ170" s="232" t="s">
        <v>589</v>
      </c>
      <c r="AR170" s="232" t="s">
        <v>589</v>
      </c>
      <c r="AS170" s="232" t="s">
        <v>589</v>
      </c>
      <c r="AT170" s="232" t="s">
        <v>589</v>
      </c>
      <c r="AU170" s="232" t="s">
        <v>589</v>
      </c>
      <c r="AV170" s="298" t="s">
        <v>589</v>
      </c>
      <c r="AW170" s="298" t="s">
        <v>589</v>
      </c>
      <c r="AX170" s="298" t="s">
        <v>589</v>
      </c>
      <c r="AY170" s="298" t="s">
        <v>589</v>
      </c>
      <c r="AZ170" s="298" t="s">
        <v>589</v>
      </c>
      <c r="BA170" s="298" t="s">
        <v>589</v>
      </c>
      <c r="BB170" s="298" t="s">
        <v>589</v>
      </c>
      <c r="BC170" s="232" t="s">
        <v>589</v>
      </c>
      <c r="BD170" s="232" t="s">
        <v>589</v>
      </c>
      <c r="BE170" s="232" t="s">
        <v>589</v>
      </c>
      <c r="BF170" s="232" t="s">
        <v>589</v>
      </c>
      <c r="BG170" s="232" t="s">
        <v>589</v>
      </c>
      <c r="BH170" s="232" t="s">
        <v>589</v>
      </c>
      <c r="BI170" s="232" t="s">
        <v>589</v>
      </c>
      <c r="BJ170" s="232" t="s">
        <v>589</v>
      </c>
      <c r="BK170" s="232" t="s">
        <v>589</v>
      </c>
      <c r="BL170" s="232" t="s">
        <v>589</v>
      </c>
      <c r="BM170" s="232" t="s">
        <v>589</v>
      </c>
      <c r="BN170" s="232" t="s">
        <v>589</v>
      </c>
      <c r="BO170" s="232" t="s">
        <v>589</v>
      </c>
      <c r="BP170" s="232" t="s">
        <v>589</v>
      </c>
      <c r="BQ170" s="232" t="s">
        <v>589</v>
      </c>
      <c r="BR170" s="232" t="s">
        <v>589</v>
      </c>
      <c r="BS170" s="232" t="s">
        <v>589</v>
      </c>
      <c r="BT170" s="232" t="s">
        <v>589</v>
      </c>
      <c r="BU170" s="232" t="s">
        <v>589</v>
      </c>
      <c r="BV170" s="232" t="s">
        <v>589</v>
      </c>
      <c r="BW170" s="232" t="s">
        <v>589</v>
      </c>
      <c r="BX170" s="232" t="s">
        <v>589</v>
      </c>
      <c r="BY170" s="232" t="s">
        <v>589</v>
      </c>
      <c r="BZ170" s="232" t="s">
        <v>589</v>
      </c>
      <c r="CA170" s="232" t="s">
        <v>589</v>
      </c>
      <c r="CB170" s="232" t="s">
        <v>589</v>
      </c>
      <c r="CC170" s="232" t="s">
        <v>589</v>
      </c>
      <c r="CD170" s="232" t="s">
        <v>589</v>
      </c>
      <c r="CE170" s="232" t="s">
        <v>589</v>
      </c>
      <c r="CF170" s="232" t="s">
        <v>589</v>
      </c>
      <c r="CG170" s="232" t="s">
        <v>589</v>
      </c>
      <c r="CH170" s="232" t="s">
        <v>589</v>
      </c>
      <c r="CI170" s="232" t="s">
        <v>589</v>
      </c>
      <c r="CJ170" s="232" t="s">
        <v>589</v>
      </c>
      <c r="CK170" s="232" t="s">
        <v>589</v>
      </c>
      <c r="CL170" s="232" t="s">
        <v>589</v>
      </c>
    </row>
    <row r="171" spans="1:90" ht="47.25">
      <c r="A171" s="67" t="s">
        <v>569</v>
      </c>
      <c r="B171" s="113" t="s">
        <v>674</v>
      </c>
      <c r="C171" s="90" t="s">
        <v>700</v>
      </c>
      <c r="D171" s="232" t="s">
        <v>589</v>
      </c>
      <c r="E171" s="232" t="s">
        <v>589</v>
      </c>
      <c r="F171" s="298" t="s">
        <v>589</v>
      </c>
      <c r="G171" s="298" t="s">
        <v>589</v>
      </c>
      <c r="H171" s="298" t="s">
        <v>589</v>
      </c>
      <c r="I171" s="298" t="s">
        <v>589</v>
      </c>
      <c r="J171" s="298" t="s">
        <v>589</v>
      </c>
      <c r="K171" s="298" t="s">
        <v>589</v>
      </c>
      <c r="L171" s="298" t="s">
        <v>589</v>
      </c>
      <c r="M171" s="232" t="s">
        <v>589</v>
      </c>
      <c r="N171" s="232" t="s">
        <v>589</v>
      </c>
      <c r="O171" s="232" t="s">
        <v>589</v>
      </c>
      <c r="P171" s="232" t="s">
        <v>589</v>
      </c>
      <c r="Q171" s="232" t="s">
        <v>589</v>
      </c>
      <c r="R171" s="232" t="s">
        <v>589</v>
      </c>
      <c r="S171" s="232" t="s">
        <v>589</v>
      </c>
      <c r="T171" s="298" t="s">
        <v>589</v>
      </c>
      <c r="U171" s="298" t="s">
        <v>589</v>
      </c>
      <c r="V171" s="298" t="s">
        <v>589</v>
      </c>
      <c r="W171" s="298" t="s">
        <v>589</v>
      </c>
      <c r="X171" s="298" t="s">
        <v>589</v>
      </c>
      <c r="Y171" s="298" t="s">
        <v>589</v>
      </c>
      <c r="Z171" s="298" t="s">
        <v>589</v>
      </c>
      <c r="AA171" s="232" t="s">
        <v>589</v>
      </c>
      <c r="AB171" s="232" t="s">
        <v>589</v>
      </c>
      <c r="AC171" s="232" t="s">
        <v>589</v>
      </c>
      <c r="AD171" s="232" t="s">
        <v>589</v>
      </c>
      <c r="AE171" s="232" t="s">
        <v>589</v>
      </c>
      <c r="AF171" s="232" t="s">
        <v>589</v>
      </c>
      <c r="AG171" s="232" t="s">
        <v>589</v>
      </c>
      <c r="AH171" s="298" t="s">
        <v>589</v>
      </c>
      <c r="AI171" s="298" t="s">
        <v>589</v>
      </c>
      <c r="AJ171" s="298" t="s">
        <v>589</v>
      </c>
      <c r="AK171" s="298" t="s">
        <v>589</v>
      </c>
      <c r="AL171" s="298" t="s">
        <v>589</v>
      </c>
      <c r="AM171" s="298" t="s">
        <v>589</v>
      </c>
      <c r="AN171" s="298" t="s">
        <v>589</v>
      </c>
      <c r="AO171" s="232" t="s">
        <v>589</v>
      </c>
      <c r="AP171" s="232" t="s">
        <v>589</v>
      </c>
      <c r="AQ171" s="232" t="s">
        <v>589</v>
      </c>
      <c r="AR171" s="232" t="s">
        <v>589</v>
      </c>
      <c r="AS171" s="232" t="s">
        <v>589</v>
      </c>
      <c r="AT171" s="232" t="s">
        <v>589</v>
      </c>
      <c r="AU171" s="232" t="s">
        <v>589</v>
      </c>
      <c r="AV171" s="298" t="s">
        <v>589</v>
      </c>
      <c r="AW171" s="298" t="s">
        <v>589</v>
      </c>
      <c r="AX171" s="298" t="s">
        <v>589</v>
      </c>
      <c r="AY171" s="298" t="s">
        <v>589</v>
      </c>
      <c r="AZ171" s="298" t="s">
        <v>589</v>
      </c>
      <c r="BA171" s="298" t="s">
        <v>589</v>
      </c>
      <c r="BB171" s="298" t="s">
        <v>589</v>
      </c>
      <c r="BC171" s="232" t="s">
        <v>589</v>
      </c>
      <c r="BD171" s="232" t="s">
        <v>589</v>
      </c>
      <c r="BE171" s="232" t="s">
        <v>589</v>
      </c>
      <c r="BF171" s="232" t="s">
        <v>589</v>
      </c>
      <c r="BG171" s="232" t="s">
        <v>589</v>
      </c>
      <c r="BH171" s="232" t="s">
        <v>589</v>
      </c>
      <c r="BI171" s="232" t="s">
        <v>589</v>
      </c>
      <c r="BJ171" s="232" t="s">
        <v>589</v>
      </c>
      <c r="BK171" s="232" t="s">
        <v>589</v>
      </c>
      <c r="BL171" s="232" t="s">
        <v>589</v>
      </c>
      <c r="BM171" s="232" t="s">
        <v>589</v>
      </c>
      <c r="BN171" s="232" t="s">
        <v>589</v>
      </c>
      <c r="BO171" s="232" t="s">
        <v>589</v>
      </c>
      <c r="BP171" s="232" t="s">
        <v>589</v>
      </c>
      <c r="BQ171" s="232" t="s">
        <v>589</v>
      </c>
      <c r="BR171" s="232" t="s">
        <v>589</v>
      </c>
      <c r="BS171" s="232" t="s">
        <v>589</v>
      </c>
      <c r="BT171" s="232" t="s">
        <v>589</v>
      </c>
      <c r="BU171" s="232" t="s">
        <v>589</v>
      </c>
      <c r="BV171" s="232" t="s">
        <v>589</v>
      </c>
      <c r="BW171" s="232" t="s">
        <v>589</v>
      </c>
      <c r="BX171" s="232" t="s">
        <v>589</v>
      </c>
      <c r="BY171" s="232" t="s">
        <v>589</v>
      </c>
      <c r="BZ171" s="232" t="s">
        <v>589</v>
      </c>
      <c r="CA171" s="232" t="s">
        <v>589</v>
      </c>
      <c r="CB171" s="232" t="s">
        <v>589</v>
      </c>
      <c r="CC171" s="232" t="s">
        <v>589</v>
      </c>
      <c r="CD171" s="232" t="s">
        <v>589</v>
      </c>
      <c r="CE171" s="232" t="s">
        <v>589</v>
      </c>
      <c r="CF171" s="232" t="s">
        <v>589</v>
      </c>
      <c r="CG171" s="232" t="s">
        <v>589</v>
      </c>
      <c r="CH171" s="232" t="s">
        <v>589</v>
      </c>
      <c r="CI171" s="232" t="s">
        <v>589</v>
      </c>
      <c r="CJ171" s="232" t="s">
        <v>589</v>
      </c>
      <c r="CK171" s="232" t="s">
        <v>589</v>
      </c>
      <c r="CL171" s="232" t="s">
        <v>589</v>
      </c>
    </row>
    <row r="172" spans="1:90" ht="47.25">
      <c r="A172" s="67" t="s">
        <v>570</v>
      </c>
      <c r="B172" s="113" t="s">
        <v>675</v>
      </c>
      <c r="C172" s="90" t="s">
        <v>700</v>
      </c>
      <c r="D172" s="232" t="s">
        <v>589</v>
      </c>
      <c r="E172" s="232" t="s">
        <v>589</v>
      </c>
      <c r="F172" s="298" t="s">
        <v>589</v>
      </c>
      <c r="G172" s="298" t="s">
        <v>589</v>
      </c>
      <c r="H172" s="298" t="s">
        <v>589</v>
      </c>
      <c r="I172" s="298" t="s">
        <v>589</v>
      </c>
      <c r="J172" s="298" t="s">
        <v>589</v>
      </c>
      <c r="K172" s="298" t="s">
        <v>589</v>
      </c>
      <c r="L172" s="298" t="s">
        <v>589</v>
      </c>
      <c r="M172" s="232" t="s">
        <v>589</v>
      </c>
      <c r="N172" s="232" t="s">
        <v>589</v>
      </c>
      <c r="O172" s="232" t="s">
        <v>589</v>
      </c>
      <c r="P172" s="232" t="s">
        <v>589</v>
      </c>
      <c r="Q172" s="232" t="s">
        <v>589</v>
      </c>
      <c r="R172" s="232" t="s">
        <v>589</v>
      </c>
      <c r="S172" s="232" t="s">
        <v>589</v>
      </c>
      <c r="T172" s="298" t="s">
        <v>589</v>
      </c>
      <c r="U172" s="298" t="s">
        <v>589</v>
      </c>
      <c r="V172" s="298" t="s">
        <v>589</v>
      </c>
      <c r="W172" s="298" t="s">
        <v>589</v>
      </c>
      <c r="X172" s="298" t="s">
        <v>589</v>
      </c>
      <c r="Y172" s="298" t="s">
        <v>589</v>
      </c>
      <c r="Z172" s="298" t="s">
        <v>589</v>
      </c>
      <c r="AA172" s="232" t="s">
        <v>589</v>
      </c>
      <c r="AB172" s="232" t="s">
        <v>589</v>
      </c>
      <c r="AC172" s="232" t="s">
        <v>589</v>
      </c>
      <c r="AD172" s="232" t="s">
        <v>589</v>
      </c>
      <c r="AE172" s="232" t="s">
        <v>589</v>
      </c>
      <c r="AF172" s="232" t="s">
        <v>589</v>
      </c>
      <c r="AG172" s="232" t="s">
        <v>589</v>
      </c>
      <c r="AH172" s="298" t="s">
        <v>589</v>
      </c>
      <c r="AI172" s="298" t="s">
        <v>589</v>
      </c>
      <c r="AJ172" s="298" t="s">
        <v>589</v>
      </c>
      <c r="AK172" s="298" t="s">
        <v>589</v>
      </c>
      <c r="AL172" s="298" t="s">
        <v>589</v>
      </c>
      <c r="AM172" s="298" t="s">
        <v>589</v>
      </c>
      <c r="AN172" s="298" t="s">
        <v>589</v>
      </c>
      <c r="AO172" s="232" t="s">
        <v>589</v>
      </c>
      <c r="AP172" s="232" t="s">
        <v>589</v>
      </c>
      <c r="AQ172" s="232" t="s">
        <v>589</v>
      </c>
      <c r="AR172" s="232" t="s">
        <v>589</v>
      </c>
      <c r="AS172" s="232" t="s">
        <v>589</v>
      </c>
      <c r="AT172" s="232" t="s">
        <v>589</v>
      </c>
      <c r="AU172" s="232" t="s">
        <v>589</v>
      </c>
      <c r="AV172" s="298" t="s">
        <v>589</v>
      </c>
      <c r="AW172" s="298" t="s">
        <v>589</v>
      </c>
      <c r="AX172" s="298" t="s">
        <v>589</v>
      </c>
      <c r="AY172" s="298" t="s">
        <v>589</v>
      </c>
      <c r="AZ172" s="298" t="s">
        <v>589</v>
      </c>
      <c r="BA172" s="298" t="s">
        <v>589</v>
      </c>
      <c r="BB172" s="298" t="s">
        <v>589</v>
      </c>
      <c r="BC172" s="232" t="s">
        <v>589</v>
      </c>
      <c r="BD172" s="232" t="s">
        <v>589</v>
      </c>
      <c r="BE172" s="232" t="s">
        <v>589</v>
      </c>
      <c r="BF172" s="232" t="s">
        <v>589</v>
      </c>
      <c r="BG172" s="232" t="s">
        <v>589</v>
      </c>
      <c r="BH172" s="232" t="s">
        <v>589</v>
      </c>
      <c r="BI172" s="232" t="s">
        <v>589</v>
      </c>
      <c r="BJ172" s="232" t="s">
        <v>589</v>
      </c>
      <c r="BK172" s="232" t="s">
        <v>589</v>
      </c>
      <c r="BL172" s="232" t="s">
        <v>589</v>
      </c>
      <c r="BM172" s="232" t="s">
        <v>589</v>
      </c>
      <c r="BN172" s="232" t="s">
        <v>589</v>
      </c>
      <c r="BO172" s="232" t="s">
        <v>589</v>
      </c>
      <c r="BP172" s="232" t="s">
        <v>589</v>
      </c>
      <c r="BQ172" s="232" t="s">
        <v>589</v>
      </c>
      <c r="BR172" s="232" t="s">
        <v>589</v>
      </c>
      <c r="BS172" s="232" t="s">
        <v>589</v>
      </c>
      <c r="BT172" s="232" t="s">
        <v>589</v>
      </c>
      <c r="BU172" s="232" t="s">
        <v>589</v>
      </c>
      <c r="BV172" s="232" t="s">
        <v>589</v>
      </c>
      <c r="BW172" s="232" t="s">
        <v>589</v>
      </c>
      <c r="BX172" s="232" t="s">
        <v>589</v>
      </c>
      <c r="BY172" s="232" t="s">
        <v>589</v>
      </c>
      <c r="BZ172" s="232" t="s">
        <v>589</v>
      </c>
      <c r="CA172" s="232" t="s">
        <v>589</v>
      </c>
      <c r="CB172" s="232" t="s">
        <v>589</v>
      </c>
      <c r="CC172" s="232" t="s">
        <v>589</v>
      </c>
      <c r="CD172" s="232" t="s">
        <v>589</v>
      </c>
      <c r="CE172" s="232" t="s">
        <v>589</v>
      </c>
      <c r="CF172" s="232" t="s">
        <v>589</v>
      </c>
      <c r="CG172" s="232" t="s">
        <v>589</v>
      </c>
      <c r="CH172" s="232" t="s">
        <v>589</v>
      </c>
      <c r="CI172" s="232" t="s">
        <v>589</v>
      </c>
      <c r="CJ172" s="232" t="s">
        <v>589</v>
      </c>
      <c r="CK172" s="232" t="s">
        <v>589</v>
      </c>
      <c r="CL172" s="232" t="s">
        <v>589</v>
      </c>
    </row>
    <row r="173" spans="1:90" ht="47.25">
      <c r="A173" s="67" t="s">
        <v>571</v>
      </c>
      <c r="B173" s="113" t="s">
        <v>676</v>
      </c>
      <c r="C173" s="90" t="s">
        <v>700</v>
      </c>
      <c r="D173" s="232" t="s">
        <v>589</v>
      </c>
      <c r="E173" s="232" t="s">
        <v>589</v>
      </c>
      <c r="F173" s="298" t="s">
        <v>589</v>
      </c>
      <c r="G173" s="298" t="s">
        <v>589</v>
      </c>
      <c r="H173" s="298" t="s">
        <v>589</v>
      </c>
      <c r="I173" s="298" t="s">
        <v>589</v>
      </c>
      <c r="J173" s="298" t="s">
        <v>589</v>
      </c>
      <c r="K173" s="298" t="s">
        <v>589</v>
      </c>
      <c r="L173" s="298" t="s">
        <v>589</v>
      </c>
      <c r="M173" s="232" t="s">
        <v>589</v>
      </c>
      <c r="N173" s="232" t="s">
        <v>589</v>
      </c>
      <c r="O173" s="232" t="s">
        <v>589</v>
      </c>
      <c r="P173" s="232" t="s">
        <v>589</v>
      </c>
      <c r="Q173" s="232" t="s">
        <v>589</v>
      </c>
      <c r="R173" s="232" t="s">
        <v>589</v>
      </c>
      <c r="S173" s="232" t="s">
        <v>589</v>
      </c>
      <c r="T173" s="298" t="s">
        <v>589</v>
      </c>
      <c r="U173" s="298" t="s">
        <v>589</v>
      </c>
      <c r="V173" s="298" t="s">
        <v>589</v>
      </c>
      <c r="W173" s="298" t="s">
        <v>589</v>
      </c>
      <c r="X173" s="298" t="s">
        <v>589</v>
      </c>
      <c r="Y173" s="298" t="s">
        <v>589</v>
      </c>
      <c r="Z173" s="298" t="s">
        <v>589</v>
      </c>
      <c r="AA173" s="232" t="s">
        <v>589</v>
      </c>
      <c r="AB173" s="232" t="s">
        <v>589</v>
      </c>
      <c r="AC173" s="232" t="s">
        <v>589</v>
      </c>
      <c r="AD173" s="232" t="s">
        <v>589</v>
      </c>
      <c r="AE173" s="232" t="s">
        <v>589</v>
      </c>
      <c r="AF173" s="232" t="s">
        <v>589</v>
      </c>
      <c r="AG173" s="232" t="s">
        <v>589</v>
      </c>
      <c r="AH173" s="298" t="s">
        <v>589</v>
      </c>
      <c r="AI173" s="298" t="s">
        <v>589</v>
      </c>
      <c r="AJ173" s="298" t="s">
        <v>589</v>
      </c>
      <c r="AK173" s="298" t="s">
        <v>589</v>
      </c>
      <c r="AL173" s="298" t="s">
        <v>589</v>
      </c>
      <c r="AM173" s="298" t="s">
        <v>589</v>
      </c>
      <c r="AN173" s="298" t="s">
        <v>589</v>
      </c>
      <c r="AO173" s="232" t="s">
        <v>589</v>
      </c>
      <c r="AP173" s="232" t="s">
        <v>589</v>
      </c>
      <c r="AQ173" s="232" t="s">
        <v>589</v>
      </c>
      <c r="AR173" s="232" t="s">
        <v>589</v>
      </c>
      <c r="AS173" s="232" t="s">
        <v>589</v>
      </c>
      <c r="AT173" s="232" t="s">
        <v>589</v>
      </c>
      <c r="AU173" s="232" t="s">
        <v>589</v>
      </c>
      <c r="AV173" s="298" t="s">
        <v>589</v>
      </c>
      <c r="AW173" s="298" t="s">
        <v>589</v>
      </c>
      <c r="AX173" s="298" t="s">
        <v>589</v>
      </c>
      <c r="AY173" s="298" t="s">
        <v>589</v>
      </c>
      <c r="AZ173" s="298" t="s">
        <v>589</v>
      </c>
      <c r="BA173" s="298" t="s">
        <v>589</v>
      </c>
      <c r="BB173" s="298" t="s">
        <v>589</v>
      </c>
      <c r="BC173" s="232" t="s">
        <v>589</v>
      </c>
      <c r="BD173" s="232" t="s">
        <v>589</v>
      </c>
      <c r="BE173" s="232" t="s">
        <v>589</v>
      </c>
      <c r="BF173" s="232" t="s">
        <v>589</v>
      </c>
      <c r="BG173" s="232" t="s">
        <v>589</v>
      </c>
      <c r="BH173" s="232" t="s">
        <v>589</v>
      </c>
      <c r="BI173" s="232" t="s">
        <v>589</v>
      </c>
      <c r="BJ173" s="232" t="s">
        <v>589</v>
      </c>
      <c r="BK173" s="232" t="s">
        <v>589</v>
      </c>
      <c r="BL173" s="232" t="s">
        <v>589</v>
      </c>
      <c r="BM173" s="232" t="s">
        <v>589</v>
      </c>
      <c r="BN173" s="232" t="s">
        <v>589</v>
      </c>
      <c r="BO173" s="232" t="s">
        <v>589</v>
      </c>
      <c r="BP173" s="232" t="s">
        <v>589</v>
      </c>
      <c r="BQ173" s="232" t="s">
        <v>589</v>
      </c>
      <c r="BR173" s="232" t="s">
        <v>589</v>
      </c>
      <c r="BS173" s="232" t="s">
        <v>589</v>
      </c>
      <c r="BT173" s="232" t="s">
        <v>589</v>
      </c>
      <c r="BU173" s="232" t="s">
        <v>589</v>
      </c>
      <c r="BV173" s="232" t="s">
        <v>589</v>
      </c>
      <c r="BW173" s="232" t="s">
        <v>589</v>
      </c>
      <c r="BX173" s="232" t="s">
        <v>589</v>
      </c>
      <c r="BY173" s="232" t="s">
        <v>589</v>
      </c>
      <c r="BZ173" s="232" t="s">
        <v>589</v>
      </c>
      <c r="CA173" s="232" t="s">
        <v>589</v>
      </c>
      <c r="CB173" s="232" t="s">
        <v>589</v>
      </c>
      <c r="CC173" s="232" t="s">
        <v>589</v>
      </c>
      <c r="CD173" s="232" t="s">
        <v>589</v>
      </c>
      <c r="CE173" s="232" t="s">
        <v>589</v>
      </c>
      <c r="CF173" s="232" t="s">
        <v>589</v>
      </c>
      <c r="CG173" s="232" t="s">
        <v>589</v>
      </c>
      <c r="CH173" s="232" t="s">
        <v>589</v>
      </c>
      <c r="CI173" s="232" t="s">
        <v>589</v>
      </c>
      <c r="CJ173" s="232" t="s">
        <v>589</v>
      </c>
      <c r="CK173" s="232" t="s">
        <v>589</v>
      </c>
      <c r="CL173" s="232" t="s">
        <v>589</v>
      </c>
    </row>
    <row r="174" spans="1:90" ht="63">
      <c r="A174" s="67" t="s">
        <v>677</v>
      </c>
      <c r="B174" s="113" t="s">
        <v>678</v>
      </c>
      <c r="C174" s="90" t="s">
        <v>700</v>
      </c>
      <c r="D174" s="232" t="s">
        <v>589</v>
      </c>
      <c r="E174" s="232" t="s">
        <v>589</v>
      </c>
      <c r="F174" s="298" t="s">
        <v>589</v>
      </c>
      <c r="G174" s="298" t="s">
        <v>589</v>
      </c>
      <c r="H174" s="298" t="s">
        <v>589</v>
      </c>
      <c r="I174" s="298" t="s">
        <v>589</v>
      </c>
      <c r="J174" s="298" t="s">
        <v>589</v>
      </c>
      <c r="K174" s="298" t="s">
        <v>589</v>
      </c>
      <c r="L174" s="298" t="s">
        <v>589</v>
      </c>
      <c r="M174" s="232" t="s">
        <v>589</v>
      </c>
      <c r="N174" s="232" t="s">
        <v>589</v>
      </c>
      <c r="O174" s="232" t="s">
        <v>589</v>
      </c>
      <c r="P174" s="232" t="s">
        <v>589</v>
      </c>
      <c r="Q174" s="232" t="s">
        <v>589</v>
      </c>
      <c r="R174" s="232" t="s">
        <v>589</v>
      </c>
      <c r="S174" s="232" t="s">
        <v>589</v>
      </c>
      <c r="T174" s="298" t="s">
        <v>589</v>
      </c>
      <c r="U174" s="298" t="s">
        <v>589</v>
      </c>
      <c r="V174" s="298" t="s">
        <v>589</v>
      </c>
      <c r="W174" s="298" t="s">
        <v>589</v>
      </c>
      <c r="X174" s="298" t="s">
        <v>589</v>
      </c>
      <c r="Y174" s="298" t="s">
        <v>589</v>
      </c>
      <c r="Z174" s="298" t="s">
        <v>589</v>
      </c>
      <c r="AA174" s="232" t="s">
        <v>589</v>
      </c>
      <c r="AB174" s="232" t="s">
        <v>589</v>
      </c>
      <c r="AC174" s="232" t="s">
        <v>589</v>
      </c>
      <c r="AD174" s="232" t="s">
        <v>589</v>
      </c>
      <c r="AE174" s="232" t="s">
        <v>589</v>
      </c>
      <c r="AF174" s="232" t="s">
        <v>589</v>
      </c>
      <c r="AG174" s="232" t="s">
        <v>589</v>
      </c>
      <c r="AH174" s="298" t="s">
        <v>589</v>
      </c>
      <c r="AI174" s="298" t="s">
        <v>589</v>
      </c>
      <c r="AJ174" s="298" t="s">
        <v>589</v>
      </c>
      <c r="AK174" s="298" t="s">
        <v>589</v>
      </c>
      <c r="AL174" s="298" t="s">
        <v>589</v>
      </c>
      <c r="AM174" s="298" t="s">
        <v>589</v>
      </c>
      <c r="AN174" s="298" t="s">
        <v>589</v>
      </c>
      <c r="AO174" s="232" t="s">
        <v>589</v>
      </c>
      <c r="AP174" s="232" t="s">
        <v>589</v>
      </c>
      <c r="AQ174" s="232" t="s">
        <v>589</v>
      </c>
      <c r="AR174" s="232" t="s">
        <v>589</v>
      </c>
      <c r="AS174" s="232" t="s">
        <v>589</v>
      </c>
      <c r="AT174" s="232" t="s">
        <v>589</v>
      </c>
      <c r="AU174" s="232" t="s">
        <v>589</v>
      </c>
      <c r="AV174" s="298" t="s">
        <v>589</v>
      </c>
      <c r="AW174" s="298" t="s">
        <v>589</v>
      </c>
      <c r="AX174" s="298" t="s">
        <v>589</v>
      </c>
      <c r="AY174" s="298" t="s">
        <v>589</v>
      </c>
      <c r="AZ174" s="298" t="s">
        <v>589</v>
      </c>
      <c r="BA174" s="298" t="s">
        <v>589</v>
      </c>
      <c r="BB174" s="298" t="s">
        <v>589</v>
      </c>
      <c r="BC174" s="232" t="s">
        <v>589</v>
      </c>
      <c r="BD174" s="232" t="s">
        <v>589</v>
      </c>
      <c r="BE174" s="232" t="s">
        <v>589</v>
      </c>
      <c r="BF174" s="232" t="s">
        <v>589</v>
      </c>
      <c r="BG174" s="232" t="s">
        <v>589</v>
      </c>
      <c r="BH174" s="232" t="s">
        <v>589</v>
      </c>
      <c r="BI174" s="232" t="s">
        <v>589</v>
      </c>
      <c r="BJ174" s="232" t="s">
        <v>589</v>
      </c>
      <c r="BK174" s="232" t="s">
        <v>589</v>
      </c>
      <c r="BL174" s="232" t="s">
        <v>589</v>
      </c>
      <c r="BM174" s="232" t="s">
        <v>589</v>
      </c>
      <c r="BN174" s="232" t="s">
        <v>589</v>
      </c>
      <c r="BO174" s="232" t="s">
        <v>589</v>
      </c>
      <c r="BP174" s="232" t="s">
        <v>589</v>
      </c>
      <c r="BQ174" s="232" t="s">
        <v>589</v>
      </c>
      <c r="BR174" s="232" t="s">
        <v>589</v>
      </c>
      <c r="BS174" s="232" t="s">
        <v>589</v>
      </c>
      <c r="BT174" s="232" t="s">
        <v>589</v>
      </c>
      <c r="BU174" s="232" t="s">
        <v>589</v>
      </c>
      <c r="BV174" s="232" t="s">
        <v>589</v>
      </c>
      <c r="BW174" s="232" t="s">
        <v>589</v>
      </c>
      <c r="BX174" s="232" t="s">
        <v>589</v>
      </c>
      <c r="BY174" s="232" t="s">
        <v>589</v>
      </c>
      <c r="BZ174" s="232" t="s">
        <v>589</v>
      </c>
      <c r="CA174" s="232" t="s">
        <v>589</v>
      </c>
      <c r="CB174" s="232" t="s">
        <v>589</v>
      </c>
      <c r="CC174" s="232" t="s">
        <v>589</v>
      </c>
      <c r="CD174" s="232" t="s">
        <v>589</v>
      </c>
      <c r="CE174" s="232" t="s">
        <v>589</v>
      </c>
      <c r="CF174" s="232" t="s">
        <v>589</v>
      </c>
      <c r="CG174" s="232" t="s">
        <v>589</v>
      </c>
      <c r="CH174" s="232" t="s">
        <v>589</v>
      </c>
      <c r="CI174" s="232" t="s">
        <v>589</v>
      </c>
      <c r="CJ174" s="232" t="s">
        <v>589</v>
      </c>
      <c r="CK174" s="232" t="s">
        <v>589</v>
      </c>
      <c r="CL174" s="232" t="s">
        <v>589</v>
      </c>
    </row>
    <row r="175" spans="1:90" ht="63">
      <c r="A175" s="67" t="s">
        <v>679</v>
      </c>
      <c r="B175" s="113" t="s">
        <v>680</v>
      </c>
      <c r="C175" s="90" t="s">
        <v>700</v>
      </c>
      <c r="D175" s="232" t="s">
        <v>589</v>
      </c>
      <c r="E175" s="232" t="s">
        <v>589</v>
      </c>
      <c r="F175" s="298" t="s">
        <v>589</v>
      </c>
      <c r="G175" s="298" t="s">
        <v>589</v>
      </c>
      <c r="H175" s="298" t="s">
        <v>589</v>
      </c>
      <c r="I175" s="298" t="s">
        <v>589</v>
      </c>
      <c r="J175" s="298" t="s">
        <v>589</v>
      </c>
      <c r="K175" s="298" t="s">
        <v>589</v>
      </c>
      <c r="L175" s="298" t="s">
        <v>589</v>
      </c>
      <c r="M175" s="232" t="s">
        <v>589</v>
      </c>
      <c r="N175" s="232" t="s">
        <v>589</v>
      </c>
      <c r="O175" s="232" t="s">
        <v>589</v>
      </c>
      <c r="P175" s="232" t="s">
        <v>589</v>
      </c>
      <c r="Q175" s="232" t="s">
        <v>589</v>
      </c>
      <c r="R175" s="232" t="s">
        <v>589</v>
      </c>
      <c r="S175" s="232" t="s">
        <v>589</v>
      </c>
      <c r="T175" s="298" t="s">
        <v>589</v>
      </c>
      <c r="U175" s="298" t="s">
        <v>589</v>
      </c>
      <c r="V175" s="298" t="s">
        <v>589</v>
      </c>
      <c r="W175" s="298" t="s">
        <v>589</v>
      </c>
      <c r="X175" s="298" t="s">
        <v>589</v>
      </c>
      <c r="Y175" s="298" t="s">
        <v>589</v>
      </c>
      <c r="Z175" s="298" t="s">
        <v>589</v>
      </c>
      <c r="AA175" s="232" t="s">
        <v>589</v>
      </c>
      <c r="AB175" s="232" t="s">
        <v>589</v>
      </c>
      <c r="AC175" s="232" t="s">
        <v>589</v>
      </c>
      <c r="AD175" s="232" t="s">
        <v>589</v>
      </c>
      <c r="AE175" s="232" t="s">
        <v>589</v>
      </c>
      <c r="AF175" s="232" t="s">
        <v>589</v>
      </c>
      <c r="AG175" s="232" t="s">
        <v>589</v>
      </c>
      <c r="AH175" s="298" t="s">
        <v>589</v>
      </c>
      <c r="AI175" s="298" t="s">
        <v>589</v>
      </c>
      <c r="AJ175" s="298" t="s">
        <v>589</v>
      </c>
      <c r="AK175" s="298" t="s">
        <v>589</v>
      </c>
      <c r="AL175" s="298" t="s">
        <v>589</v>
      </c>
      <c r="AM175" s="298" t="s">
        <v>589</v>
      </c>
      <c r="AN175" s="298" t="s">
        <v>589</v>
      </c>
      <c r="AO175" s="232" t="s">
        <v>589</v>
      </c>
      <c r="AP175" s="232" t="s">
        <v>589</v>
      </c>
      <c r="AQ175" s="232" t="s">
        <v>589</v>
      </c>
      <c r="AR175" s="232" t="s">
        <v>589</v>
      </c>
      <c r="AS175" s="232" t="s">
        <v>589</v>
      </c>
      <c r="AT175" s="232" t="s">
        <v>589</v>
      </c>
      <c r="AU175" s="232" t="s">
        <v>589</v>
      </c>
      <c r="AV175" s="298" t="s">
        <v>589</v>
      </c>
      <c r="AW175" s="298" t="s">
        <v>589</v>
      </c>
      <c r="AX175" s="298" t="s">
        <v>589</v>
      </c>
      <c r="AY175" s="298" t="s">
        <v>589</v>
      </c>
      <c r="AZ175" s="298" t="s">
        <v>589</v>
      </c>
      <c r="BA175" s="298" t="s">
        <v>589</v>
      </c>
      <c r="BB175" s="298" t="s">
        <v>589</v>
      </c>
      <c r="BC175" s="232" t="s">
        <v>589</v>
      </c>
      <c r="BD175" s="232" t="s">
        <v>589</v>
      </c>
      <c r="BE175" s="232" t="s">
        <v>589</v>
      </c>
      <c r="BF175" s="232" t="s">
        <v>589</v>
      </c>
      <c r="BG175" s="232" t="s">
        <v>589</v>
      </c>
      <c r="BH175" s="232" t="s">
        <v>589</v>
      </c>
      <c r="BI175" s="232" t="s">
        <v>589</v>
      </c>
      <c r="BJ175" s="232" t="s">
        <v>589</v>
      </c>
      <c r="BK175" s="232" t="s">
        <v>589</v>
      </c>
      <c r="BL175" s="232" t="s">
        <v>589</v>
      </c>
      <c r="BM175" s="232" t="s">
        <v>589</v>
      </c>
      <c r="BN175" s="232" t="s">
        <v>589</v>
      </c>
      <c r="BO175" s="232" t="s">
        <v>589</v>
      </c>
      <c r="BP175" s="232" t="s">
        <v>589</v>
      </c>
      <c r="BQ175" s="232" t="s">
        <v>589</v>
      </c>
      <c r="BR175" s="232" t="s">
        <v>589</v>
      </c>
      <c r="BS175" s="232" t="s">
        <v>589</v>
      </c>
      <c r="BT175" s="232" t="s">
        <v>589</v>
      </c>
      <c r="BU175" s="232" t="s">
        <v>589</v>
      </c>
      <c r="BV175" s="232" t="s">
        <v>589</v>
      </c>
      <c r="BW175" s="232" t="s">
        <v>589</v>
      </c>
      <c r="BX175" s="232" t="s">
        <v>589</v>
      </c>
      <c r="BY175" s="232" t="s">
        <v>589</v>
      </c>
      <c r="BZ175" s="232" t="s">
        <v>589</v>
      </c>
      <c r="CA175" s="232" t="s">
        <v>589</v>
      </c>
      <c r="CB175" s="232" t="s">
        <v>589</v>
      </c>
      <c r="CC175" s="232" t="s">
        <v>589</v>
      </c>
      <c r="CD175" s="232" t="s">
        <v>589</v>
      </c>
      <c r="CE175" s="232" t="s">
        <v>589</v>
      </c>
      <c r="CF175" s="232" t="s">
        <v>589</v>
      </c>
      <c r="CG175" s="232" t="s">
        <v>589</v>
      </c>
      <c r="CH175" s="232" t="s">
        <v>589</v>
      </c>
      <c r="CI175" s="232" t="s">
        <v>589</v>
      </c>
      <c r="CJ175" s="232" t="s">
        <v>589</v>
      </c>
      <c r="CK175" s="232" t="s">
        <v>589</v>
      </c>
      <c r="CL175" s="232" t="s">
        <v>589</v>
      </c>
    </row>
    <row r="176" spans="1:90" ht="63">
      <c r="A176" s="67" t="s">
        <v>681</v>
      </c>
      <c r="B176" s="113" t="s">
        <v>682</v>
      </c>
      <c r="C176" s="90" t="s">
        <v>700</v>
      </c>
      <c r="D176" s="232" t="s">
        <v>589</v>
      </c>
      <c r="E176" s="232" t="s">
        <v>589</v>
      </c>
      <c r="F176" s="298" t="s">
        <v>589</v>
      </c>
      <c r="G176" s="298" t="s">
        <v>589</v>
      </c>
      <c r="H176" s="298" t="s">
        <v>589</v>
      </c>
      <c r="I176" s="298" t="s">
        <v>589</v>
      </c>
      <c r="J176" s="298" t="s">
        <v>589</v>
      </c>
      <c r="K176" s="298" t="s">
        <v>589</v>
      </c>
      <c r="L176" s="298" t="s">
        <v>589</v>
      </c>
      <c r="M176" s="232" t="s">
        <v>589</v>
      </c>
      <c r="N176" s="232" t="s">
        <v>589</v>
      </c>
      <c r="O176" s="232" t="s">
        <v>589</v>
      </c>
      <c r="P176" s="232" t="s">
        <v>589</v>
      </c>
      <c r="Q176" s="232" t="s">
        <v>589</v>
      </c>
      <c r="R176" s="232" t="s">
        <v>589</v>
      </c>
      <c r="S176" s="232" t="s">
        <v>589</v>
      </c>
      <c r="T176" s="298" t="s">
        <v>589</v>
      </c>
      <c r="U176" s="298" t="s">
        <v>589</v>
      </c>
      <c r="V176" s="298" t="s">
        <v>589</v>
      </c>
      <c r="W176" s="298" t="s">
        <v>589</v>
      </c>
      <c r="X176" s="298" t="s">
        <v>589</v>
      </c>
      <c r="Y176" s="298" t="s">
        <v>589</v>
      </c>
      <c r="Z176" s="298" t="s">
        <v>589</v>
      </c>
      <c r="AA176" s="232" t="s">
        <v>589</v>
      </c>
      <c r="AB176" s="232" t="s">
        <v>589</v>
      </c>
      <c r="AC176" s="232" t="s">
        <v>589</v>
      </c>
      <c r="AD176" s="232" t="s">
        <v>589</v>
      </c>
      <c r="AE176" s="232" t="s">
        <v>589</v>
      </c>
      <c r="AF176" s="232" t="s">
        <v>589</v>
      </c>
      <c r="AG176" s="232" t="s">
        <v>589</v>
      </c>
      <c r="AH176" s="298" t="s">
        <v>589</v>
      </c>
      <c r="AI176" s="298" t="s">
        <v>589</v>
      </c>
      <c r="AJ176" s="298" t="s">
        <v>589</v>
      </c>
      <c r="AK176" s="298" t="s">
        <v>589</v>
      </c>
      <c r="AL176" s="298" t="s">
        <v>589</v>
      </c>
      <c r="AM176" s="298" t="s">
        <v>589</v>
      </c>
      <c r="AN176" s="298" t="s">
        <v>589</v>
      </c>
      <c r="AO176" s="232" t="s">
        <v>589</v>
      </c>
      <c r="AP176" s="232" t="s">
        <v>589</v>
      </c>
      <c r="AQ176" s="232" t="s">
        <v>589</v>
      </c>
      <c r="AR176" s="232" t="s">
        <v>589</v>
      </c>
      <c r="AS176" s="232" t="s">
        <v>589</v>
      </c>
      <c r="AT176" s="232" t="s">
        <v>589</v>
      </c>
      <c r="AU176" s="232" t="s">
        <v>589</v>
      </c>
      <c r="AV176" s="298" t="s">
        <v>589</v>
      </c>
      <c r="AW176" s="298" t="s">
        <v>589</v>
      </c>
      <c r="AX176" s="298" t="s">
        <v>589</v>
      </c>
      <c r="AY176" s="298" t="s">
        <v>589</v>
      </c>
      <c r="AZ176" s="298" t="s">
        <v>589</v>
      </c>
      <c r="BA176" s="298" t="s">
        <v>589</v>
      </c>
      <c r="BB176" s="298" t="s">
        <v>589</v>
      </c>
      <c r="BC176" s="232" t="s">
        <v>589</v>
      </c>
      <c r="BD176" s="232" t="s">
        <v>589</v>
      </c>
      <c r="BE176" s="232" t="s">
        <v>589</v>
      </c>
      <c r="BF176" s="232" t="s">
        <v>589</v>
      </c>
      <c r="BG176" s="232" t="s">
        <v>589</v>
      </c>
      <c r="BH176" s="232" t="s">
        <v>589</v>
      </c>
      <c r="BI176" s="232" t="s">
        <v>589</v>
      </c>
      <c r="BJ176" s="232" t="s">
        <v>589</v>
      </c>
      <c r="BK176" s="232" t="s">
        <v>589</v>
      </c>
      <c r="BL176" s="232" t="s">
        <v>589</v>
      </c>
      <c r="BM176" s="232" t="s">
        <v>589</v>
      </c>
      <c r="BN176" s="232" t="s">
        <v>589</v>
      </c>
      <c r="BO176" s="232" t="s">
        <v>589</v>
      </c>
      <c r="BP176" s="232" t="s">
        <v>589</v>
      </c>
      <c r="BQ176" s="232" t="s">
        <v>589</v>
      </c>
      <c r="BR176" s="232" t="s">
        <v>589</v>
      </c>
      <c r="BS176" s="232" t="s">
        <v>589</v>
      </c>
      <c r="BT176" s="232" t="s">
        <v>589</v>
      </c>
      <c r="BU176" s="232" t="s">
        <v>589</v>
      </c>
      <c r="BV176" s="232" t="s">
        <v>589</v>
      </c>
      <c r="BW176" s="232" t="s">
        <v>589</v>
      </c>
      <c r="BX176" s="232" t="s">
        <v>589</v>
      </c>
      <c r="BY176" s="232" t="s">
        <v>589</v>
      </c>
      <c r="BZ176" s="232" t="s">
        <v>589</v>
      </c>
      <c r="CA176" s="232" t="s">
        <v>589</v>
      </c>
      <c r="CB176" s="232" t="s">
        <v>589</v>
      </c>
      <c r="CC176" s="232" t="s">
        <v>589</v>
      </c>
      <c r="CD176" s="232" t="s">
        <v>589</v>
      </c>
      <c r="CE176" s="232" t="s">
        <v>589</v>
      </c>
      <c r="CF176" s="232" t="s">
        <v>589</v>
      </c>
      <c r="CG176" s="232" t="s">
        <v>589</v>
      </c>
      <c r="CH176" s="232" t="s">
        <v>589</v>
      </c>
      <c r="CI176" s="232" t="s">
        <v>589</v>
      </c>
      <c r="CJ176" s="232" t="s">
        <v>589</v>
      </c>
      <c r="CK176" s="232" t="s">
        <v>589</v>
      </c>
      <c r="CL176" s="232" t="s">
        <v>589</v>
      </c>
    </row>
    <row r="177" spans="1:90" ht="63">
      <c r="A177" s="67" t="s">
        <v>683</v>
      </c>
      <c r="B177" s="113" t="s">
        <v>684</v>
      </c>
      <c r="C177" s="90" t="s">
        <v>700</v>
      </c>
      <c r="D177" s="232" t="s">
        <v>589</v>
      </c>
      <c r="E177" s="232" t="s">
        <v>589</v>
      </c>
      <c r="F177" s="298" t="s">
        <v>589</v>
      </c>
      <c r="G177" s="298" t="s">
        <v>589</v>
      </c>
      <c r="H177" s="298" t="s">
        <v>589</v>
      </c>
      <c r="I177" s="298" t="s">
        <v>589</v>
      </c>
      <c r="J177" s="298" t="s">
        <v>589</v>
      </c>
      <c r="K177" s="298" t="s">
        <v>589</v>
      </c>
      <c r="L177" s="298" t="s">
        <v>589</v>
      </c>
      <c r="M177" s="232" t="s">
        <v>589</v>
      </c>
      <c r="N177" s="232" t="s">
        <v>589</v>
      </c>
      <c r="O177" s="232" t="s">
        <v>589</v>
      </c>
      <c r="P177" s="232" t="s">
        <v>589</v>
      </c>
      <c r="Q177" s="232" t="s">
        <v>589</v>
      </c>
      <c r="R177" s="232" t="s">
        <v>589</v>
      </c>
      <c r="S177" s="232" t="s">
        <v>589</v>
      </c>
      <c r="T177" s="298" t="s">
        <v>589</v>
      </c>
      <c r="U177" s="298" t="s">
        <v>589</v>
      </c>
      <c r="V177" s="298" t="s">
        <v>589</v>
      </c>
      <c r="W177" s="298" t="s">
        <v>589</v>
      </c>
      <c r="X177" s="298" t="s">
        <v>589</v>
      </c>
      <c r="Y177" s="298" t="s">
        <v>589</v>
      </c>
      <c r="Z177" s="298" t="s">
        <v>589</v>
      </c>
      <c r="AA177" s="232" t="s">
        <v>589</v>
      </c>
      <c r="AB177" s="232" t="s">
        <v>589</v>
      </c>
      <c r="AC177" s="232" t="s">
        <v>589</v>
      </c>
      <c r="AD177" s="232" t="s">
        <v>589</v>
      </c>
      <c r="AE177" s="232" t="s">
        <v>589</v>
      </c>
      <c r="AF177" s="232" t="s">
        <v>589</v>
      </c>
      <c r="AG177" s="232" t="s">
        <v>589</v>
      </c>
      <c r="AH177" s="298" t="s">
        <v>589</v>
      </c>
      <c r="AI177" s="298" t="s">
        <v>589</v>
      </c>
      <c r="AJ177" s="298" t="s">
        <v>589</v>
      </c>
      <c r="AK177" s="298" t="s">
        <v>589</v>
      </c>
      <c r="AL177" s="298" t="s">
        <v>589</v>
      </c>
      <c r="AM177" s="298" t="s">
        <v>589</v>
      </c>
      <c r="AN177" s="298" t="s">
        <v>589</v>
      </c>
      <c r="AO177" s="232" t="s">
        <v>589</v>
      </c>
      <c r="AP177" s="232" t="s">
        <v>589</v>
      </c>
      <c r="AQ177" s="232" t="s">
        <v>589</v>
      </c>
      <c r="AR177" s="232" t="s">
        <v>589</v>
      </c>
      <c r="AS177" s="232" t="s">
        <v>589</v>
      </c>
      <c r="AT177" s="232" t="s">
        <v>589</v>
      </c>
      <c r="AU177" s="232" t="s">
        <v>589</v>
      </c>
      <c r="AV177" s="298" t="s">
        <v>589</v>
      </c>
      <c r="AW177" s="298" t="s">
        <v>589</v>
      </c>
      <c r="AX177" s="298" t="s">
        <v>589</v>
      </c>
      <c r="AY177" s="298" t="s">
        <v>589</v>
      </c>
      <c r="AZ177" s="298" t="s">
        <v>589</v>
      </c>
      <c r="BA177" s="298" t="s">
        <v>589</v>
      </c>
      <c r="BB177" s="298" t="s">
        <v>589</v>
      </c>
      <c r="BC177" s="232" t="s">
        <v>589</v>
      </c>
      <c r="BD177" s="232" t="s">
        <v>589</v>
      </c>
      <c r="BE177" s="232" t="s">
        <v>589</v>
      </c>
      <c r="BF177" s="232" t="s">
        <v>589</v>
      </c>
      <c r="BG177" s="232" t="s">
        <v>589</v>
      </c>
      <c r="BH177" s="232" t="s">
        <v>589</v>
      </c>
      <c r="BI177" s="232" t="s">
        <v>589</v>
      </c>
      <c r="BJ177" s="232" t="s">
        <v>589</v>
      </c>
      <c r="BK177" s="232" t="s">
        <v>589</v>
      </c>
      <c r="BL177" s="232" t="s">
        <v>589</v>
      </c>
      <c r="BM177" s="232" t="s">
        <v>589</v>
      </c>
      <c r="BN177" s="232" t="s">
        <v>589</v>
      </c>
      <c r="BO177" s="232" t="s">
        <v>589</v>
      </c>
      <c r="BP177" s="232" t="s">
        <v>589</v>
      </c>
      <c r="BQ177" s="232" t="s">
        <v>589</v>
      </c>
      <c r="BR177" s="232" t="s">
        <v>589</v>
      </c>
      <c r="BS177" s="232" t="s">
        <v>589</v>
      </c>
      <c r="BT177" s="232" t="s">
        <v>589</v>
      </c>
      <c r="BU177" s="232" t="s">
        <v>589</v>
      </c>
      <c r="BV177" s="232" t="s">
        <v>589</v>
      </c>
      <c r="BW177" s="232" t="s">
        <v>589</v>
      </c>
      <c r="BX177" s="232" t="s">
        <v>589</v>
      </c>
      <c r="BY177" s="232" t="s">
        <v>589</v>
      </c>
      <c r="BZ177" s="232" t="s">
        <v>589</v>
      </c>
      <c r="CA177" s="232" t="s">
        <v>589</v>
      </c>
      <c r="CB177" s="232" t="s">
        <v>589</v>
      </c>
      <c r="CC177" s="232" t="s">
        <v>589</v>
      </c>
      <c r="CD177" s="232" t="s">
        <v>589</v>
      </c>
      <c r="CE177" s="232" t="s">
        <v>589</v>
      </c>
      <c r="CF177" s="232" t="s">
        <v>589</v>
      </c>
      <c r="CG177" s="232" t="s">
        <v>589</v>
      </c>
      <c r="CH177" s="232" t="s">
        <v>589</v>
      </c>
      <c r="CI177" s="232" t="s">
        <v>589</v>
      </c>
      <c r="CJ177" s="232" t="s">
        <v>589</v>
      </c>
      <c r="CK177" s="232" t="s">
        <v>589</v>
      </c>
      <c r="CL177" s="232" t="s">
        <v>589</v>
      </c>
    </row>
    <row r="178" spans="1:90" ht="63">
      <c r="A178" s="67" t="s">
        <v>521</v>
      </c>
      <c r="B178" s="113" t="s">
        <v>685</v>
      </c>
      <c r="C178" s="90" t="s">
        <v>700</v>
      </c>
      <c r="D178" s="232" t="s">
        <v>589</v>
      </c>
      <c r="E178" s="232" t="s">
        <v>589</v>
      </c>
      <c r="F178" s="298" t="s">
        <v>589</v>
      </c>
      <c r="G178" s="298" t="s">
        <v>589</v>
      </c>
      <c r="H178" s="298" t="s">
        <v>589</v>
      </c>
      <c r="I178" s="298" t="s">
        <v>589</v>
      </c>
      <c r="J178" s="298" t="s">
        <v>589</v>
      </c>
      <c r="K178" s="298" t="s">
        <v>589</v>
      </c>
      <c r="L178" s="298" t="s">
        <v>589</v>
      </c>
      <c r="M178" s="232" t="s">
        <v>589</v>
      </c>
      <c r="N178" s="232" t="s">
        <v>589</v>
      </c>
      <c r="O178" s="232" t="s">
        <v>589</v>
      </c>
      <c r="P178" s="232" t="s">
        <v>589</v>
      </c>
      <c r="Q178" s="232" t="s">
        <v>589</v>
      </c>
      <c r="R178" s="232" t="s">
        <v>589</v>
      </c>
      <c r="S178" s="232" t="s">
        <v>589</v>
      </c>
      <c r="T178" s="298" t="s">
        <v>589</v>
      </c>
      <c r="U178" s="298" t="s">
        <v>589</v>
      </c>
      <c r="V178" s="298" t="s">
        <v>589</v>
      </c>
      <c r="W178" s="298" t="s">
        <v>589</v>
      </c>
      <c r="X178" s="298" t="s">
        <v>589</v>
      </c>
      <c r="Y178" s="298" t="s">
        <v>589</v>
      </c>
      <c r="Z178" s="298" t="s">
        <v>589</v>
      </c>
      <c r="AA178" s="232" t="s">
        <v>589</v>
      </c>
      <c r="AB178" s="232" t="s">
        <v>589</v>
      </c>
      <c r="AC178" s="232" t="s">
        <v>589</v>
      </c>
      <c r="AD178" s="232" t="s">
        <v>589</v>
      </c>
      <c r="AE178" s="232" t="s">
        <v>589</v>
      </c>
      <c r="AF178" s="232" t="s">
        <v>589</v>
      </c>
      <c r="AG178" s="232" t="s">
        <v>589</v>
      </c>
      <c r="AH178" s="298" t="s">
        <v>589</v>
      </c>
      <c r="AI178" s="298" t="s">
        <v>589</v>
      </c>
      <c r="AJ178" s="298" t="s">
        <v>589</v>
      </c>
      <c r="AK178" s="298" t="s">
        <v>589</v>
      </c>
      <c r="AL178" s="298" t="s">
        <v>589</v>
      </c>
      <c r="AM178" s="298" t="s">
        <v>589</v>
      </c>
      <c r="AN178" s="298" t="s">
        <v>589</v>
      </c>
      <c r="AO178" s="232" t="s">
        <v>589</v>
      </c>
      <c r="AP178" s="232" t="s">
        <v>589</v>
      </c>
      <c r="AQ178" s="232" t="s">
        <v>589</v>
      </c>
      <c r="AR178" s="232" t="s">
        <v>589</v>
      </c>
      <c r="AS178" s="232" t="s">
        <v>589</v>
      </c>
      <c r="AT178" s="232" t="s">
        <v>589</v>
      </c>
      <c r="AU178" s="232" t="s">
        <v>589</v>
      </c>
      <c r="AV178" s="298" t="s">
        <v>589</v>
      </c>
      <c r="AW178" s="298" t="s">
        <v>589</v>
      </c>
      <c r="AX178" s="298" t="s">
        <v>589</v>
      </c>
      <c r="AY178" s="298" t="s">
        <v>589</v>
      </c>
      <c r="AZ178" s="298" t="s">
        <v>589</v>
      </c>
      <c r="BA178" s="298" t="s">
        <v>589</v>
      </c>
      <c r="BB178" s="298" t="s">
        <v>589</v>
      </c>
      <c r="BC178" s="232" t="s">
        <v>589</v>
      </c>
      <c r="BD178" s="232" t="s">
        <v>589</v>
      </c>
      <c r="BE178" s="232" t="s">
        <v>589</v>
      </c>
      <c r="BF178" s="232" t="s">
        <v>589</v>
      </c>
      <c r="BG178" s="232" t="s">
        <v>589</v>
      </c>
      <c r="BH178" s="232" t="s">
        <v>589</v>
      </c>
      <c r="BI178" s="232" t="s">
        <v>589</v>
      </c>
      <c r="BJ178" s="232" t="s">
        <v>589</v>
      </c>
      <c r="BK178" s="232" t="s">
        <v>589</v>
      </c>
      <c r="BL178" s="232" t="s">
        <v>589</v>
      </c>
      <c r="BM178" s="232" t="s">
        <v>589</v>
      </c>
      <c r="BN178" s="232" t="s">
        <v>589</v>
      </c>
      <c r="BO178" s="232" t="s">
        <v>589</v>
      </c>
      <c r="BP178" s="232" t="s">
        <v>589</v>
      </c>
      <c r="BQ178" s="232" t="s">
        <v>589</v>
      </c>
      <c r="BR178" s="232" t="s">
        <v>589</v>
      </c>
      <c r="BS178" s="232" t="s">
        <v>589</v>
      </c>
      <c r="BT178" s="232" t="s">
        <v>589</v>
      </c>
      <c r="BU178" s="232" t="s">
        <v>589</v>
      </c>
      <c r="BV178" s="232" t="s">
        <v>589</v>
      </c>
      <c r="BW178" s="232" t="s">
        <v>589</v>
      </c>
      <c r="BX178" s="232" t="s">
        <v>589</v>
      </c>
      <c r="BY178" s="232" t="s">
        <v>589</v>
      </c>
      <c r="BZ178" s="232" t="s">
        <v>589</v>
      </c>
      <c r="CA178" s="232" t="s">
        <v>589</v>
      </c>
      <c r="CB178" s="232" t="s">
        <v>589</v>
      </c>
      <c r="CC178" s="232" t="s">
        <v>589</v>
      </c>
      <c r="CD178" s="232" t="s">
        <v>589</v>
      </c>
      <c r="CE178" s="232" t="s">
        <v>589</v>
      </c>
      <c r="CF178" s="232" t="s">
        <v>589</v>
      </c>
      <c r="CG178" s="232" t="s">
        <v>589</v>
      </c>
      <c r="CH178" s="232" t="s">
        <v>589</v>
      </c>
      <c r="CI178" s="232" t="s">
        <v>589</v>
      </c>
      <c r="CJ178" s="232" t="s">
        <v>589</v>
      </c>
      <c r="CK178" s="232" t="s">
        <v>589</v>
      </c>
      <c r="CL178" s="232" t="s">
        <v>589</v>
      </c>
    </row>
    <row r="179" spans="1:90" ht="47.25">
      <c r="A179" s="67" t="s">
        <v>572</v>
      </c>
      <c r="B179" s="113" t="s">
        <v>686</v>
      </c>
      <c r="C179" s="90" t="s">
        <v>700</v>
      </c>
      <c r="D179" s="232" t="s">
        <v>589</v>
      </c>
      <c r="E179" s="232" t="s">
        <v>589</v>
      </c>
      <c r="F179" s="298" t="s">
        <v>589</v>
      </c>
      <c r="G179" s="298" t="s">
        <v>589</v>
      </c>
      <c r="H179" s="298" t="s">
        <v>589</v>
      </c>
      <c r="I179" s="298" t="s">
        <v>589</v>
      </c>
      <c r="J179" s="298" t="s">
        <v>589</v>
      </c>
      <c r="K179" s="298" t="s">
        <v>589</v>
      </c>
      <c r="L179" s="298" t="s">
        <v>589</v>
      </c>
      <c r="M179" s="232" t="s">
        <v>589</v>
      </c>
      <c r="N179" s="232" t="s">
        <v>589</v>
      </c>
      <c r="O179" s="232" t="s">
        <v>589</v>
      </c>
      <c r="P179" s="232" t="s">
        <v>589</v>
      </c>
      <c r="Q179" s="232" t="s">
        <v>589</v>
      </c>
      <c r="R179" s="232" t="s">
        <v>589</v>
      </c>
      <c r="S179" s="232" t="s">
        <v>589</v>
      </c>
      <c r="T179" s="298" t="s">
        <v>589</v>
      </c>
      <c r="U179" s="298" t="s">
        <v>589</v>
      </c>
      <c r="V179" s="298" t="s">
        <v>589</v>
      </c>
      <c r="W179" s="298" t="s">
        <v>589</v>
      </c>
      <c r="X179" s="298" t="s">
        <v>589</v>
      </c>
      <c r="Y179" s="298" t="s">
        <v>589</v>
      </c>
      <c r="Z179" s="298" t="s">
        <v>589</v>
      </c>
      <c r="AA179" s="232" t="s">
        <v>589</v>
      </c>
      <c r="AB179" s="232" t="s">
        <v>589</v>
      </c>
      <c r="AC179" s="232" t="s">
        <v>589</v>
      </c>
      <c r="AD179" s="232" t="s">
        <v>589</v>
      </c>
      <c r="AE179" s="232" t="s">
        <v>589</v>
      </c>
      <c r="AF179" s="232" t="s">
        <v>589</v>
      </c>
      <c r="AG179" s="232" t="s">
        <v>589</v>
      </c>
      <c r="AH179" s="298" t="s">
        <v>589</v>
      </c>
      <c r="AI179" s="298" t="s">
        <v>589</v>
      </c>
      <c r="AJ179" s="298" t="s">
        <v>589</v>
      </c>
      <c r="AK179" s="298" t="s">
        <v>589</v>
      </c>
      <c r="AL179" s="298" t="s">
        <v>589</v>
      </c>
      <c r="AM179" s="298" t="s">
        <v>589</v>
      </c>
      <c r="AN179" s="298" t="s">
        <v>589</v>
      </c>
      <c r="AO179" s="232" t="s">
        <v>589</v>
      </c>
      <c r="AP179" s="232" t="s">
        <v>589</v>
      </c>
      <c r="AQ179" s="232" t="s">
        <v>589</v>
      </c>
      <c r="AR179" s="232" t="s">
        <v>589</v>
      </c>
      <c r="AS179" s="232" t="s">
        <v>589</v>
      </c>
      <c r="AT179" s="232" t="s">
        <v>589</v>
      </c>
      <c r="AU179" s="232" t="s">
        <v>589</v>
      </c>
      <c r="AV179" s="298" t="s">
        <v>589</v>
      </c>
      <c r="AW179" s="298" t="s">
        <v>589</v>
      </c>
      <c r="AX179" s="298" t="s">
        <v>589</v>
      </c>
      <c r="AY179" s="298" t="s">
        <v>589</v>
      </c>
      <c r="AZ179" s="298" t="s">
        <v>589</v>
      </c>
      <c r="BA179" s="298" t="s">
        <v>589</v>
      </c>
      <c r="BB179" s="298" t="s">
        <v>589</v>
      </c>
      <c r="BC179" s="232" t="s">
        <v>589</v>
      </c>
      <c r="BD179" s="232" t="s">
        <v>589</v>
      </c>
      <c r="BE179" s="232" t="s">
        <v>589</v>
      </c>
      <c r="BF179" s="232" t="s">
        <v>589</v>
      </c>
      <c r="BG179" s="232" t="s">
        <v>589</v>
      </c>
      <c r="BH179" s="232" t="s">
        <v>589</v>
      </c>
      <c r="BI179" s="232" t="s">
        <v>589</v>
      </c>
      <c r="BJ179" s="232" t="s">
        <v>589</v>
      </c>
      <c r="BK179" s="232" t="s">
        <v>589</v>
      </c>
      <c r="BL179" s="232" t="s">
        <v>589</v>
      </c>
      <c r="BM179" s="232" t="s">
        <v>589</v>
      </c>
      <c r="BN179" s="232" t="s">
        <v>589</v>
      </c>
      <c r="BO179" s="232" t="s">
        <v>589</v>
      </c>
      <c r="BP179" s="232" t="s">
        <v>589</v>
      </c>
      <c r="BQ179" s="232" t="s">
        <v>589</v>
      </c>
      <c r="BR179" s="232" t="s">
        <v>589</v>
      </c>
      <c r="BS179" s="232" t="s">
        <v>589</v>
      </c>
      <c r="BT179" s="232" t="s">
        <v>589</v>
      </c>
      <c r="BU179" s="232" t="s">
        <v>589</v>
      </c>
      <c r="BV179" s="232" t="s">
        <v>589</v>
      </c>
      <c r="BW179" s="232" t="s">
        <v>589</v>
      </c>
      <c r="BX179" s="232" t="s">
        <v>589</v>
      </c>
      <c r="BY179" s="232" t="s">
        <v>589</v>
      </c>
      <c r="BZ179" s="232" t="s">
        <v>589</v>
      </c>
      <c r="CA179" s="232" t="s">
        <v>589</v>
      </c>
      <c r="CB179" s="232" t="s">
        <v>589</v>
      </c>
      <c r="CC179" s="232" t="s">
        <v>589</v>
      </c>
      <c r="CD179" s="232" t="s">
        <v>589</v>
      </c>
      <c r="CE179" s="232" t="s">
        <v>589</v>
      </c>
      <c r="CF179" s="232" t="s">
        <v>589</v>
      </c>
      <c r="CG179" s="232" t="s">
        <v>589</v>
      </c>
      <c r="CH179" s="232" t="s">
        <v>589</v>
      </c>
      <c r="CI179" s="232" t="s">
        <v>589</v>
      </c>
      <c r="CJ179" s="232" t="s">
        <v>589</v>
      </c>
      <c r="CK179" s="232" t="s">
        <v>589</v>
      </c>
      <c r="CL179" s="232" t="s">
        <v>589</v>
      </c>
    </row>
    <row r="180" spans="1:90" ht="63">
      <c r="A180" s="67" t="s">
        <v>573</v>
      </c>
      <c r="B180" s="113" t="s">
        <v>687</v>
      </c>
      <c r="C180" s="90" t="s">
        <v>700</v>
      </c>
      <c r="D180" s="232" t="s">
        <v>589</v>
      </c>
      <c r="E180" s="232" t="s">
        <v>589</v>
      </c>
      <c r="F180" s="298" t="s">
        <v>589</v>
      </c>
      <c r="G180" s="298" t="s">
        <v>589</v>
      </c>
      <c r="H180" s="298" t="s">
        <v>589</v>
      </c>
      <c r="I180" s="298" t="s">
        <v>589</v>
      </c>
      <c r="J180" s="298" t="s">
        <v>589</v>
      </c>
      <c r="K180" s="298" t="s">
        <v>589</v>
      </c>
      <c r="L180" s="298" t="s">
        <v>589</v>
      </c>
      <c r="M180" s="232" t="s">
        <v>589</v>
      </c>
      <c r="N180" s="232" t="s">
        <v>589</v>
      </c>
      <c r="O180" s="232" t="s">
        <v>589</v>
      </c>
      <c r="P180" s="232" t="s">
        <v>589</v>
      </c>
      <c r="Q180" s="232" t="s">
        <v>589</v>
      </c>
      <c r="R180" s="232" t="s">
        <v>589</v>
      </c>
      <c r="S180" s="232" t="s">
        <v>589</v>
      </c>
      <c r="T180" s="298" t="s">
        <v>589</v>
      </c>
      <c r="U180" s="298" t="s">
        <v>589</v>
      </c>
      <c r="V180" s="298" t="s">
        <v>589</v>
      </c>
      <c r="W180" s="298" t="s">
        <v>589</v>
      </c>
      <c r="X180" s="298" t="s">
        <v>589</v>
      </c>
      <c r="Y180" s="298" t="s">
        <v>589</v>
      </c>
      <c r="Z180" s="298" t="s">
        <v>589</v>
      </c>
      <c r="AA180" s="232" t="s">
        <v>589</v>
      </c>
      <c r="AB180" s="232" t="s">
        <v>589</v>
      </c>
      <c r="AC180" s="232" t="s">
        <v>589</v>
      </c>
      <c r="AD180" s="232" t="s">
        <v>589</v>
      </c>
      <c r="AE180" s="232" t="s">
        <v>589</v>
      </c>
      <c r="AF180" s="232" t="s">
        <v>589</v>
      </c>
      <c r="AG180" s="232" t="s">
        <v>589</v>
      </c>
      <c r="AH180" s="298" t="s">
        <v>589</v>
      </c>
      <c r="AI180" s="298" t="s">
        <v>589</v>
      </c>
      <c r="AJ180" s="298" t="s">
        <v>589</v>
      </c>
      <c r="AK180" s="298" t="s">
        <v>589</v>
      </c>
      <c r="AL180" s="298" t="s">
        <v>589</v>
      </c>
      <c r="AM180" s="298" t="s">
        <v>589</v>
      </c>
      <c r="AN180" s="298" t="s">
        <v>589</v>
      </c>
      <c r="AO180" s="232" t="s">
        <v>589</v>
      </c>
      <c r="AP180" s="232" t="s">
        <v>589</v>
      </c>
      <c r="AQ180" s="232" t="s">
        <v>589</v>
      </c>
      <c r="AR180" s="232" t="s">
        <v>589</v>
      </c>
      <c r="AS180" s="232" t="s">
        <v>589</v>
      </c>
      <c r="AT180" s="232" t="s">
        <v>589</v>
      </c>
      <c r="AU180" s="232" t="s">
        <v>589</v>
      </c>
      <c r="AV180" s="298" t="s">
        <v>589</v>
      </c>
      <c r="AW180" s="298" t="s">
        <v>589</v>
      </c>
      <c r="AX180" s="298" t="s">
        <v>589</v>
      </c>
      <c r="AY180" s="298" t="s">
        <v>589</v>
      </c>
      <c r="AZ180" s="298" t="s">
        <v>589</v>
      </c>
      <c r="BA180" s="298" t="s">
        <v>589</v>
      </c>
      <c r="BB180" s="298" t="s">
        <v>589</v>
      </c>
      <c r="BC180" s="232" t="s">
        <v>589</v>
      </c>
      <c r="BD180" s="232" t="s">
        <v>589</v>
      </c>
      <c r="BE180" s="232" t="s">
        <v>589</v>
      </c>
      <c r="BF180" s="232" t="s">
        <v>589</v>
      </c>
      <c r="BG180" s="232" t="s">
        <v>589</v>
      </c>
      <c r="BH180" s="232" t="s">
        <v>589</v>
      </c>
      <c r="BI180" s="232" t="s">
        <v>589</v>
      </c>
      <c r="BJ180" s="232" t="s">
        <v>589</v>
      </c>
      <c r="BK180" s="232" t="s">
        <v>589</v>
      </c>
      <c r="BL180" s="232" t="s">
        <v>589</v>
      </c>
      <c r="BM180" s="232" t="s">
        <v>589</v>
      </c>
      <c r="BN180" s="232" t="s">
        <v>589</v>
      </c>
      <c r="BO180" s="232" t="s">
        <v>589</v>
      </c>
      <c r="BP180" s="232" t="s">
        <v>589</v>
      </c>
      <c r="BQ180" s="232" t="s">
        <v>589</v>
      </c>
      <c r="BR180" s="232" t="s">
        <v>589</v>
      </c>
      <c r="BS180" s="232" t="s">
        <v>589</v>
      </c>
      <c r="BT180" s="232" t="s">
        <v>589</v>
      </c>
      <c r="BU180" s="232" t="s">
        <v>589</v>
      </c>
      <c r="BV180" s="232" t="s">
        <v>589</v>
      </c>
      <c r="BW180" s="232" t="s">
        <v>589</v>
      </c>
      <c r="BX180" s="232" t="s">
        <v>589</v>
      </c>
      <c r="BY180" s="232" t="s">
        <v>589</v>
      </c>
      <c r="BZ180" s="232" t="s">
        <v>589</v>
      </c>
      <c r="CA180" s="232" t="s">
        <v>589</v>
      </c>
      <c r="CB180" s="232" t="s">
        <v>589</v>
      </c>
      <c r="CC180" s="232" t="s">
        <v>589</v>
      </c>
      <c r="CD180" s="232" t="s">
        <v>589</v>
      </c>
      <c r="CE180" s="232" t="s">
        <v>589</v>
      </c>
      <c r="CF180" s="232" t="s">
        <v>589</v>
      </c>
      <c r="CG180" s="232" t="s">
        <v>589</v>
      </c>
      <c r="CH180" s="232" t="s">
        <v>589</v>
      </c>
      <c r="CI180" s="232" t="s">
        <v>589</v>
      </c>
      <c r="CJ180" s="232" t="s">
        <v>589</v>
      </c>
      <c r="CK180" s="232" t="s">
        <v>589</v>
      </c>
      <c r="CL180" s="232" t="s">
        <v>589</v>
      </c>
    </row>
    <row r="181" spans="1:90" ht="94.5">
      <c r="A181" s="67" t="s">
        <v>688</v>
      </c>
      <c r="B181" s="113" t="s">
        <v>689</v>
      </c>
      <c r="C181" s="90" t="s">
        <v>700</v>
      </c>
      <c r="D181" s="232" t="s">
        <v>589</v>
      </c>
      <c r="E181" s="232" t="s">
        <v>589</v>
      </c>
      <c r="F181" s="298" t="s">
        <v>589</v>
      </c>
      <c r="G181" s="298" t="s">
        <v>589</v>
      </c>
      <c r="H181" s="298" t="s">
        <v>589</v>
      </c>
      <c r="I181" s="298" t="s">
        <v>589</v>
      </c>
      <c r="J181" s="298" t="s">
        <v>589</v>
      </c>
      <c r="K181" s="298" t="s">
        <v>589</v>
      </c>
      <c r="L181" s="298" t="s">
        <v>589</v>
      </c>
      <c r="M181" s="232" t="s">
        <v>589</v>
      </c>
      <c r="N181" s="232" t="s">
        <v>589</v>
      </c>
      <c r="O181" s="232" t="s">
        <v>589</v>
      </c>
      <c r="P181" s="232" t="s">
        <v>589</v>
      </c>
      <c r="Q181" s="232" t="s">
        <v>589</v>
      </c>
      <c r="R181" s="232" t="s">
        <v>589</v>
      </c>
      <c r="S181" s="232" t="s">
        <v>589</v>
      </c>
      <c r="T181" s="298" t="s">
        <v>589</v>
      </c>
      <c r="U181" s="298" t="s">
        <v>589</v>
      </c>
      <c r="V181" s="298" t="s">
        <v>589</v>
      </c>
      <c r="W181" s="298" t="s">
        <v>589</v>
      </c>
      <c r="X181" s="298" t="s">
        <v>589</v>
      </c>
      <c r="Y181" s="298" t="s">
        <v>589</v>
      </c>
      <c r="Z181" s="298" t="s">
        <v>589</v>
      </c>
      <c r="AA181" s="232" t="s">
        <v>589</v>
      </c>
      <c r="AB181" s="232" t="s">
        <v>589</v>
      </c>
      <c r="AC181" s="232" t="s">
        <v>589</v>
      </c>
      <c r="AD181" s="232" t="s">
        <v>589</v>
      </c>
      <c r="AE181" s="232" t="s">
        <v>589</v>
      </c>
      <c r="AF181" s="232" t="s">
        <v>589</v>
      </c>
      <c r="AG181" s="232" t="s">
        <v>589</v>
      </c>
      <c r="AH181" s="298" t="s">
        <v>589</v>
      </c>
      <c r="AI181" s="298" t="s">
        <v>589</v>
      </c>
      <c r="AJ181" s="298" t="s">
        <v>589</v>
      </c>
      <c r="AK181" s="298" t="s">
        <v>589</v>
      </c>
      <c r="AL181" s="298" t="s">
        <v>589</v>
      </c>
      <c r="AM181" s="298" t="s">
        <v>589</v>
      </c>
      <c r="AN181" s="298" t="s">
        <v>589</v>
      </c>
      <c r="AO181" s="232" t="s">
        <v>589</v>
      </c>
      <c r="AP181" s="232" t="s">
        <v>589</v>
      </c>
      <c r="AQ181" s="232" t="s">
        <v>589</v>
      </c>
      <c r="AR181" s="232" t="s">
        <v>589</v>
      </c>
      <c r="AS181" s="232" t="s">
        <v>589</v>
      </c>
      <c r="AT181" s="232" t="s">
        <v>589</v>
      </c>
      <c r="AU181" s="232" t="s">
        <v>589</v>
      </c>
      <c r="AV181" s="298" t="s">
        <v>589</v>
      </c>
      <c r="AW181" s="298" t="s">
        <v>589</v>
      </c>
      <c r="AX181" s="298" t="s">
        <v>589</v>
      </c>
      <c r="AY181" s="298" t="s">
        <v>589</v>
      </c>
      <c r="AZ181" s="298" t="s">
        <v>589</v>
      </c>
      <c r="BA181" s="298" t="s">
        <v>589</v>
      </c>
      <c r="BB181" s="298" t="s">
        <v>589</v>
      </c>
      <c r="BC181" s="232" t="s">
        <v>589</v>
      </c>
      <c r="BD181" s="232" t="s">
        <v>589</v>
      </c>
      <c r="BE181" s="232" t="s">
        <v>589</v>
      </c>
      <c r="BF181" s="232" t="s">
        <v>589</v>
      </c>
      <c r="BG181" s="232" t="s">
        <v>589</v>
      </c>
      <c r="BH181" s="232" t="s">
        <v>589</v>
      </c>
      <c r="BI181" s="232" t="s">
        <v>589</v>
      </c>
      <c r="BJ181" s="232" t="s">
        <v>589</v>
      </c>
      <c r="BK181" s="232" t="s">
        <v>589</v>
      </c>
      <c r="BL181" s="232" t="s">
        <v>589</v>
      </c>
      <c r="BM181" s="232" t="s">
        <v>589</v>
      </c>
      <c r="BN181" s="232" t="s">
        <v>589</v>
      </c>
      <c r="BO181" s="232" t="s">
        <v>589</v>
      </c>
      <c r="BP181" s="232" t="s">
        <v>589</v>
      </c>
      <c r="BQ181" s="232" t="s">
        <v>589</v>
      </c>
      <c r="BR181" s="232" t="s">
        <v>589</v>
      </c>
      <c r="BS181" s="232" t="s">
        <v>589</v>
      </c>
      <c r="BT181" s="232" t="s">
        <v>589</v>
      </c>
      <c r="BU181" s="232" t="s">
        <v>589</v>
      </c>
      <c r="BV181" s="232" t="s">
        <v>589</v>
      </c>
      <c r="BW181" s="232" t="s">
        <v>589</v>
      </c>
      <c r="BX181" s="232" t="s">
        <v>589</v>
      </c>
      <c r="BY181" s="232" t="s">
        <v>589</v>
      </c>
      <c r="BZ181" s="232" t="s">
        <v>589</v>
      </c>
      <c r="CA181" s="232" t="s">
        <v>589</v>
      </c>
      <c r="CB181" s="232" t="s">
        <v>589</v>
      </c>
      <c r="CC181" s="232" t="s">
        <v>589</v>
      </c>
      <c r="CD181" s="232" t="s">
        <v>589</v>
      </c>
      <c r="CE181" s="232" t="s">
        <v>589</v>
      </c>
      <c r="CF181" s="232" t="s">
        <v>589</v>
      </c>
      <c r="CG181" s="232" t="s">
        <v>589</v>
      </c>
      <c r="CH181" s="232" t="s">
        <v>589</v>
      </c>
      <c r="CI181" s="232" t="s">
        <v>589</v>
      </c>
      <c r="CJ181" s="232" t="s">
        <v>589</v>
      </c>
      <c r="CK181" s="232" t="s">
        <v>589</v>
      </c>
      <c r="CL181" s="232" t="s">
        <v>589</v>
      </c>
    </row>
    <row r="182" spans="1:90" ht="78.75">
      <c r="A182" s="67" t="s">
        <v>690</v>
      </c>
      <c r="B182" s="113" t="s">
        <v>691</v>
      </c>
      <c r="C182" s="90" t="s">
        <v>700</v>
      </c>
      <c r="D182" s="232" t="s">
        <v>589</v>
      </c>
      <c r="E182" s="232" t="s">
        <v>589</v>
      </c>
      <c r="F182" s="298" t="s">
        <v>589</v>
      </c>
      <c r="G182" s="298" t="s">
        <v>589</v>
      </c>
      <c r="H182" s="298" t="s">
        <v>589</v>
      </c>
      <c r="I182" s="298" t="s">
        <v>589</v>
      </c>
      <c r="J182" s="298" t="s">
        <v>589</v>
      </c>
      <c r="K182" s="298" t="s">
        <v>589</v>
      </c>
      <c r="L182" s="298" t="s">
        <v>589</v>
      </c>
      <c r="M182" s="232" t="s">
        <v>589</v>
      </c>
      <c r="N182" s="232" t="s">
        <v>589</v>
      </c>
      <c r="O182" s="232" t="s">
        <v>589</v>
      </c>
      <c r="P182" s="232" t="s">
        <v>589</v>
      </c>
      <c r="Q182" s="232" t="s">
        <v>589</v>
      </c>
      <c r="R182" s="232" t="s">
        <v>589</v>
      </c>
      <c r="S182" s="232" t="s">
        <v>589</v>
      </c>
      <c r="T182" s="298" t="s">
        <v>589</v>
      </c>
      <c r="U182" s="298" t="s">
        <v>589</v>
      </c>
      <c r="V182" s="298" t="s">
        <v>589</v>
      </c>
      <c r="W182" s="298" t="s">
        <v>589</v>
      </c>
      <c r="X182" s="298" t="s">
        <v>589</v>
      </c>
      <c r="Y182" s="298" t="s">
        <v>589</v>
      </c>
      <c r="Z182" s="298" t="s">
        <v>589</v>
      </c>
      <c r="AA182" s="232" t="s">
        <v>589</v>
      </c>
      <c r="AB182" s="232" t="s">
        <v>589</v>
      </c>
      <c r="AC182" s="232" t="s">
        <v>589</v>
      </c>
      <c r="AD182" s="232" t="s">
        <v>589</v>
      </c>
      <c r="AE182" s="232" t="s">
        <v>589</v>
      </c>
      <c r="AF182" s="232" t="s">
        <v>589</v>
      </c>
      <c r="AG182" s="232" t="s">
        <v>589</v>
      </c>
      <c r="AH182" s="298" t="s">
        <v>589</v>
      </c>
      <c r="AI182" s="298" t="s">
        <v>589</v>
      </c>
      <c r="AJ182" s="298" t="s">
        <v>589</v>
      </c>
      <c r="AK182" s="298" t="s">
        <v>589</v>
      </c>
      <c r="AL182" s="298" t="s">
        <v>589</v>
      </c>
      <c r="AM182" s="298" t="s">
        <v>589</v>
      </c>
      <c r="AN182" s="298" t="s">
        <v>589</v>
      </c>
      <c r="AO182" s="232" t="s">
        <v>589</v>
      </c>
      <c r="AP182" s="232" t="s">
        <v>589</v>
      </c>
      <c r="AQ182" s="232" t="s">
        <v>589</v>
      </c>
      <c r="AR182" s="232" t="s">
        <v>589</v>
      </c>
      <c r="AS182" s="232" t="s">
        <v>589</v>
      </c>
      <c r="AT182" s="232" t="s">
        <v>589</v>
      </c>
      <c r="AU182" s="232" t="s">
        <v>589</v>
      </c>
      <c r="AV182" s="298" t="s">
        <v>589</v>
      </c>
      <c r="AW182" s="298" t="s">
        <v>589</v>
      </c>
      <c r="AX182" s="298" t="s">
        <v>589</v>
      </c>
      <c r="AY182" s="298" t="s">
        <v>589</v>
      </c>
      <c r="AZ182" s="298" t="s">
        <v>589</v>
      </c>
      <c r="BA182" s="298" t="s">
        <v>589</v>
      </c>
      <c r="BB182" s="298" t="s">
        <v>589</v>
      </c>
      <c r="BC182" s="232" t="s">
        <v>589</v>
      </c>
      <c r="BD182" s="232" t="s">
        <v>589</v>
      </c>
      <c r="BE182" s="232" t="s">
        <v>589</v>
      </c>
      <c r="BF182" s="232" t="s">
        <v>589</v>
      </c>
      <c r="BG182" s="232" t="s">
        <v>589</v>
      </c>
      <c r="BH182" s="232" t="s">
        <v>589</v>
      </c>
      <c r="BI182" s="232" t="s">
        <v>589</v>
      </c>
      <c r="BJ182" s="232" t="s">
        <v>589</v>
      </c>
      <c r="BK182" s="232" t="s">
        <v>589</v>
      </c>
      <c r="BL182" s="232" t="s">
        <v>589</v>
      </c>
      <c r="BM182" s="232" t="s">
        <v>589</v>
      </c>
      <c r="BN182" s="232" t="s">
        <v>589</v>
      </c>
      <c r="BO182" s="232" t="s">
        <v>589</v>
      </c>
      <c r="BP182" s="232" t="s">
        <v>589</v>
      </c>
      <c r="BQ182" s="232" t="s">
        <v>589</v>
      </c>
      <c r="BR182" s="232" t="s">
        <v>589</v>
      </c>
      <c r="BS182" s="232" t="s">
        <v>589</v>
      </c>
      <c r="BT182" s="232" t="s">
        <v>589</v>
      </c>
      <c r="BU182" s="232" t="s">
        <v>589</v>
      </c>
      <c r="BV182" s="232" t="s">
        <v>589</v>
      </c>
      <c r="BW182" s="232" t="s">
        <v>589</v>
      </c>
      <c r="BX182" s="232" t="s">
        <v>589</v>
      </c>
      <c r="BY182" s="232" t="s">
        <v>589</v>
      </c>
      <c r="BZ182" s="232" t="s">
        <v>589</v>
      </c>
      <c r="CA182" s="232" t="s">
        <v>589</v>
      </c>
      <c r="CB182" s="232" t="s">
        <v>589</v>
      </c>
      <c r="CC182" s="232" t="s">
        <v>589</v>
      </c>
      <c r="CD182" s="232" t="s">
        <v>589</v>
      </c>
      <c r="CE182" s="232" t="s">
        <v>589</v>
      </c>
      <c r="CF182" s="232" t="s">
        <v>589</v>
      </c>
      <c r="CG182" s="232" t="s">
        <v>589</v>
      </c>
      <c r="CH182" s="232" t="s">
        <v>589</v>
      </c>
      <c r="CI182" s="232" t="s">
        <v>589</v>
      </c>
      <c r="CJ182" s="232" t="s">
        <v>589</v>
      </c>
      <c r="CK182" s="232" t="s">
        <v>589</v>
      </c>
      <c r="CL182" s="232" t="s">
        <v>589</v>
      </c>
    </row>
    <row r="183" spans="1:90" ht="78.75">
      <c r="A183" s="67" t="s">
        <v>692</v>
      </c>
      <c r="B183" s="113" t="s">
        <v>693</v>
      </c>
      <c r="C183" s="90" t="s">
        <v>700</v>
      </c>
      <c r="D183" s="232" t="s">
        <v>589</v>
      </c>
      <c r="E183" s="232" t="s">
        <v>589</v>
      </c>
      <c r="F183" s="298" t="s">
        <v>589</v>
      </c>
      <c r="G183" s="298" t="s">
        <v>589</v>
      </c>
      <c r="H183" s="298" t="s">
        <v>589</v>
      </c>
      <c r="I183" s="298" t="s">
        <v>589</v>
      </c>
      <c r="J183" s="298" t="s">
        <v>589</v>
      </c>
      <c r="K183" s="298" t="s">
        <v>589</v>
      </c>
      <c r="L183" s="298" t="s">
        <v>589</v>
      </c>
      <c r="M183" s="232" t="s">
        <v>589</v>
      </c>
      <c r="N183" s="232" t="s">
        <v>589</v>
      </c>
      <c r="O183" s="232" t="s">
        <v>589</v>
      </c>
      <c r="P183" s="232" t="s">
        <v>589</v>
      </c>
      <c r="Q183" s="232" t="s">
        <v>589</v>
      </c>
      <c r="R183" s="232" t="s">
        <v>589</v>
      </c>
      <c r="S183" s="232" t="s">
        <v>589</v>
      </c>
      <c r="T183" s="298" t="s">
        <v>589</v>
      </c>
      <c r="U183" s="298" t="s">
        <v>589</v>
      </c>
      <c r="V183" s="298" t="s">
        <v>589</v>
      </c>
      <c r="W183" s="298" t="s">
        <v>589</v>
      </c>
      <c r="X183" s="298" t="s">
        <v>589</v>
      </c>
      <c r="Y183" s="298" t="s">
        <v>589</v>
      </c>
      <c r="Z183" s="298" t="s">
        <v>589</v>
      </c>
      <c r="AA183" s="232" t="s">
        <v>589</v>
      </c>
      <c r="AB183" s="232" t="s">
        <v>589</v>
      </c>
      <c r="AC183" s="232" t="s">
        <v>589</v>
      </c>
      <c r="AD183" s="232" t="s">
        <v>589</v>
      </c>
      <c r="AE183" s="232" t="s">
        <v>589</v>
      </c>
      <c r="AF183" s="232" t="s">
        <v>589</v>
      </c>
      <c r="AG183" s="232" t="s">
        <v>589</v>
      </c>
      <c r="AH183" s="298" t="s">
        <v>589</v>
      </c>
      <c r="AI183" s="298" t="s">
        <v>589</v>
      </c>
      <c r="AJ183" s="298" t="s">
        <v>589</v>
      </c>
      <c r="AK183" s="298" t="s">
        <v>589</v>
      </c>
      <c r="AL183" s="298" t="s">
        <v>589</v>
      </c>
      <c r="AM183" s="298" t="s">
        <v>589</v>
      </c>
      <c r="AN183" s="298" t="s">
        <v>589</v>
      </c>
      <c r="AO183" s="232" t="s">
        <v>589</v>
      </c>
      <c r="AP183" s="232" t="s">
        <v>589</v>
      </c>
      <c r="AQ183" s="232" t="s">
        <v>589</v>
      </c>
      <c r="AR183" s="232" t="s">
        <v>589</v>
      </c>
      <c r="AS183" s="232" t="s">
        <v>589</v>
      </c>
      <c r="AT183" s="232" t="s">
        <v>589</v>
      </c>
      <c r="AU183" s="232" t="s">
        <v>589</v>
      </c>
      <c r="AV183" s="298" t="s">
        <v>589</v>
      </c>
      <c r="AW183" s="298" t="s">
        <v>589</v>
      </c>
      <c r="AX183" s="298" t="s">
        <v>589</v>
      </c>
      <c r="AY183" s="298" t="s">
        <v>589</v>
      </c>
      <c r="AZ183" s="298" t="s">
        <v>589</v>
      </c>
      <c r="BA183" s="298" t="s">
        <v>589</v>
      </c>
      <c r="BB183" s="298" t="s">
        <v>589</v>
      </c>
      <c r="BC183" s="232" t="s">
        <v>589</v>
      </c>
      <c r="BD183" s="232" t="s">
        <v>589</v>
      </c>
      <c r="BE183" s="232" t="s">
        <v>589</v>
      </c>
      <c r="BF183" s="232" t="s">
        <v>589</v>
      </c>
      <c r="BG183" s="232" t="s">
        <v>589</v>
      </c>
      <c r="BH183" s="232" t="s">
        <v>589</v>
      </c>
      <c r="BI183" s="232" t="s">
        <v>589</v>
      </c>
      <c r="BJ183" s="232" t="s">
        <v>589</v>
      </c>
      <c r="BK183" s="232" t="s">
        <v>589</v>
      </c>
      <c r="BL183" s="232" t="s">
        <v>589</v>
      </c>
      <c r="BM183" s="232" t="s">
        <v>589</v>
      </c>
      <c r="BN183" s="232" t="s">
        <v>589</v>
      </c>
      <c r="BO183" s="232" t="s">
        <v>589</v>
      </c>
      <c r="BP183" s="232" t="s">
        <v>589</v>
      </c>
      <c r="BQ183" s="232" t="s">
        <v>589</v>
      </c>
      <c r="BR183" s="232" t="s">
        <v>589</v>
      </c>
      <c r="BS183" s="232" t="s">
        <v>589</v>
      </c>
      <c r="BT183" s="232" t="s">
        <v>589</v>
      </c>
      <c r="BU183" s="232" t="s">
        <v>589</v>
      </c>
      <c r="BV183" s="232" t="s">
        <v>589</v>
      </c>
      <c r="BW183" s="232" t="s">
        <v>589</v>
      </c>
      <c r="BX183" s="232" t="s">
        <v>589</v>
      </c>
      <c r="BY183" s="232" t="s">
        <v>589</v>
      </c>
      <c r="BZ183" s="232" t="s">
        <v>589</v>
      </c>
      <c r="CA183" s="232" t="s">
        <v>589</v>
      </c>
      <c r="CB183" s="232" t="s">
        <v>589</v>
      </c>
      <c r="CC183" s="232" t="s">
        <v>589</v>
      </c>
      <c r="CD183" s="232" t="s">
        <v>589</v>
      </c>
      <c r="CE183" s="232" t="s">
        <v>589</v>
      </c>
      <c r="CF183" s="232" t="s">
        <v>589</v>
      </c>
      <c r="CG183" s="232" t="s">
        <v>589</v>
      </c>
      <c r="CH183" s="232" t="s">
        <v>589</v>
      </c>
      <c r="CI183" s="232" t="s">
        <v>589</v>
      </c>
      <c r="CJ183" s="232" t="s">
        <v>589</v>
      </c>
      <c r="CK183" s="232" t="s">
        <v>589</v>
      </c>
      <c r="CL183" s="232" t="s">
        <v>589</v>
      </c>
    </row>
    <row r="184" spans="1:90" ht="47.25">
      <c r="A184" s="67" t="s">
        <v>694</v>
      </c>
      <c r="B184" s="113" t="s">
        <v>695</v>
      </c>
      <c r="C184" s="90" t="s">
        <v>700</v>
      </c>
      <c r="D184" s="232" t="s">
        <v>589</v>
      </c>
      <c r="E184" s="232" t="s">
        <v>589</v>
      </c>
      <c r="F184" s="298" t="s">
        <v>589</v>
      </c>
      <c r="G184" s="298" t="s">
        <v>589</v>
      </c>
      <c r="H184" s="298" t="s">
        <v>589</v>
      </c>
      <c r="I184" s="298" t="s">
        <v>589</v>
      </c>
      <c r="J184" s="298" t="s">
        <v>589</v>
      </c>
      <c r="K184" s="298" t="s">
        <v>589</v>
      </c>
      <c r="L184" s="298" t="s">
        <v>589</v>
      </c>
      <c r="M184" s="232" t="s">
        <v>589</v>
      </c>
      <c r="N184" s="232" t="s">
        <v>589</v>
      </c>
      <c r="O184" s="232" t="s">
        <v>589</v>
      </c>
      <c r="P184" s="232" t="s">
        <v>589</v>
      </c>
      <c r="Q184" s="232" t="s">
        <v>589</v>
      </c>
      <c r="R184" s="232" t="s">
        <v>589</v>
      </c>
      <c r="S184" s="232" t="s">
        <v>589</v>
      </c>
      <c r="T184" s="298" t="s">
        <v>589</v>
      </c>
      <c r="U184" s="298" t="s">
        <v>589</v>
      </c>
      <c r="V184" s="298" t="s">
        <v>589</v>
      </c>
      <c r="W184" s="298" t="s">
        <v>589</v>
      </c>
      <c r="X184" s="298" t="s">
        <v>589</v>
      </c>
      <c r="Y184" s="298" t="s">
        <v>589</v>
      </c>
      <c r="Z184" s="298" t="s">
        <v>589</v>
      </c>
      <c r="AA184" s="232" t="s">
        <v>589</v>
      </c>
      <c r="AB184" s="232" t="s">
        <v>589</v>
      </c>
      <c r="AC184" s="232" t="s">
        <v>589</v>
      </c>
      <c r="AD184" s="232" t="s">
        <v>589</v>
      </c>
      <c r="AE184" s="232" t="s">
        <v>589</v>
      </c>
      <c r="AF184" s="232" t="s">
        <v>589</v>
      </c>
      <c r="AG184" s="232" t="s">
        <v>589</v>
      </c>
      <c r="AH184" s="298" t="s">
        <v>589</v>
      </c>
      <c r="AI184" s="298" t="s">
        <v>589</v>
      </c>
      <c r="AJ184" s="298" t="s">
        <v>589</v>
      </c>
      <c r="AK184" s="298" t="s">
        <v>589</v>
      </c>
      <c r="AL184" s="298" t="s">
        <v>589</v>
      </c>
      <c r="AM184" s="298" t="s">
        <v>589</v>
      </c>
      <c r="AN184" s="298" t="s">
        <v>589</v>
      </c>
      <c r="AO184" s="232" t="s">
        <v>589</v>
      </c>
      <c r="AP184" s="232" t="s">
        <v>589</v>
      </c>
      <c r="AQ184" s="232" t="s">
        <v>589</v>
      </c>
      <c r="AR184" s="232" t="s">
        <v>589</v>
      </c>
      <c r="AS184" s="232" t="s">
        <v>589</v>
      </c>
      <c r="AT184" s="232" t="s">
        <v>589</v>
      </c>
      <c r="AU184" s="232" t="s">
        <v>589</v>
      </c>
      <c r="AV184" s="298" t="s">
        <v>589</v>
      </c>
      <c r="AW184" s="298" t="s">
        <v>589</v>
      </c>
      <c r="AX184" s="298" t="s">
        <v>589</v>
      </c>
      <c r="AY184" s="298" t="s">
        <v>589</v>
      </c>
      <c r="AZ184" s="298" t="s">
        <v>589</v>
      </c>
      <c r="BA184" s="298" t="s">
        <v>589</v>
      </c>
      <c r="BB184" s="298" t="s">
        <v>589</v>
      </c>
      <c r="BC184" s="232" t="s">
        <v>589</v>
      </c>
      <c r="BD184" s="232" t="s">
        <v>589</v>
      </c>
      <c r="BE184" s="232" t="s">
        <v>589</v>
      </c>
      <c r="BF184" s="232" t="s">
        <v>589</v>
      </c>
      <c r="BG184" s="232" t="s">
        <v>589</v>
      </c>
      <c r="BH184" s="232" t="s">
        <v>589</v>
      </c>
      <c r="BI184" s="232" t="s">
        <v>589</v>
      </c>
      <c r="BJ184" s="232" t="s">
        <v>589</v>
      </c>
      <c r="BK184" s="232" t="s">
        <v>589</v>
      </c>
      <c r="BL184" s="232" t="s">
        <v>589</v>
      </c>
      <c r="BM184" s="232" t="s">
        <v>589</v>
      </c>
      <c r="BN184" s="232" t="s">
        <v>589</v>
      </c>
      <c r="BO184" s="232" t="s">
        <v>589</v>
      </c>
      <c r="BP184" s="232" t="s">
        <v>589</v>
      </c>
      <c r="BQ184" s="232" t="s">
        <v>589</v>
      </c>
      <c r="BR184" s="232" t="s">
        <v>589</v>
      </c>
      <c r="BS184" s="232" t="s">
        <v>589</v>
      </c>
      <c r="BT184" s="232" t="s">
        <v>589</v>
      </c>
      <c r="BU184" s="232" t="s">
        <v>589</v>
      </c>
      <c r="BV184" s="232" t="s">
        <v>589</v>
      </c>
      <c r="BW184" s="232" t="s">
        <v>589</v>
      </c>
      <c r="BX184" s="232" t="s">
        <v>589</v>
      </c>
      <c r="BY184" s="232" t="s">
        <v>589</v>
      </c>
      <c r="BZ184" s="232" t="s">
        <v>589</v>
      </c>
      <c r="CA184" s="232" t="s">
        <v>589</v>
      </c>
      <c r="CB184" s="232" t="s">
        <v>589</v>
      </c>
      <c r="CC184" s="232" t="s">
        <v>589</v>
      </c>
      <c r="CD184" s="232" t="s">
        <v>589</v>
      </c>
      <c r="CE184" s="232" t="s">
        <v>589</v>
      </c>
      <c r="CF184" s="232" t="s">
        <v>589</v>
      </c>
      <c r="CG184" s="232" t="s">
        <v>589</v>
      </c>
      <c r="CH184" s="232" t="s">
        <v>589</v>
      </c>
      <c r="CI184" s="232" t="s">
        <v>589</v>
      </c>
      <c r="CJ184" s="232" t="s">
        <v>589</v>
      </c>
      <c r="CK184" s="232" t="s">
        <v>589</v>
      </c>
      <c r="CL184" s="232" t="s">
        <v>589</v>
      </c>
    </row>
    <row r="185" spans="1:90" ht="63">
      <c r="A185" s="67" t="s">
        <v>696</v>
      </c>
      <c r="B185" s="113" t="s">
        <v>697</v>
      </c>
      <c r="C185" s="90" t="s">
        <v>700</v>
      </c>
      <c r="D185" s="232" t="s">
        <v>589</v>
      </c>
      <c r="E185" s="232" t="s">
        <v>589</v>
      </c>
      <c r="F185" s="298" t="s">
        <v>589</v>
      </c>
      <c r="G185" s="298" t="s">
        <v>589</v>
      </c>
      <c r="H185" s="298" t="s">
        <v>589</v>
      </c>
      <c r="I185" s="298" t="s">
        <v>589</v>
      </c>
      <c r="J185" s="298" t="s">
        <v>589</v>
      </c>
      <c r="K185" s="298" t="s">
        <v>589</v>
      </c>
      <c r="L185" s="298" t="s">
        <v>589</v>
      </c>
      <c r="M185" s="232" t="s">
        <v>589</v>
      </c>
      <c r="N185" s="232" t="s">
        <v>589</v>
      </c>
      <c r="O185" s="232" t="s">
        <v>589</v>
      </c>
      <c r="P185" s="232" t="s">
        <v>589</v>
      </c>
      <c r="Q185" s="232" t="s">
        <v>589</v>
      </c>
      <c r="R185" s="232" t="s">
        <v>589</v>
      </c>
      <c r="S185" s="232" t="s">
        <v>589</v>
      </c>
      <c r="T185" s="298" t="s">
        <v>589</v>
      </c>
      <c r="U185" s="298" t="s">
        <v>589</v>
      </c>
      <c r="V185" s="298" t="s">
        <v>589</v>
      </c>
      <c r="W185" s="298" t="s">
        <v>589</v>
      </c>
      <c r="X185" s="298" t="s">
        <v>589</v>
      </c>
      <c r="Y185" s="298" t="s">
        <v>589</v>
      </c>
      <c r="Z185" s="298" t="s">
        <v>589</v>
      </c>
      <c r="AA185" s="232" t="s">
        <v>589</v>
      </c>
      <c r="AB185" s="232" t="s">
        <v>589</v>
      </c>
      <c r="AC185" s="232" t="s">
        <v>589</v>
      </c>
      <c r="AD185" s="232" t="s">
        <v>589</v>
      </c>
      <c r="AE185" s="232" t="s">
        <v>589</v>
      </c>
      <c r="AF185" s="232" t="s">
        <v>589</v>
      </c>
      <c r="AG185" s="232" t="s">
        <v>589</v>
      </c>
      <c r="AH185" s="298" t="s">
        <v>589</v>
      </c>
      <c r="AI185" s="298" t="s">
        <v>589</v>
      </c>
      <c r="AJ185" s="298" t="s">
        <v>589</v>
      </c>
      <c r="AK185" s="298" t="s">
        <v>589</v>
      </c>
      <c r="AL185" s="298" t="s">
        <v>589</v>
      </c>
      <c r="AM185" s="298" t="s">
        <v>589</v>
      </c>
      <c r="AN185" s="298" t="s">
        <v>589</v>
      </c>
      <c r="AO185" s="232" t="s">
        <v>589</v>
      </c>
      <c r="AP185" s="232" t="s">
        <v>589</v>
      </c>
      <c r="AQ185" s="232" t="s">
        <v>589</v>
      </c>
      <c r="AR185" s="232" t="s">
        <v>589</v>
      </c>
      <c r="AS185" s="232" t="s">
        <v>589</v>
      </c>
      <c r="AT185" s="232" t="s">
        <v>589</v>
      </c>
      <c r="AU185" s="232" t="s">
        <v>589</v>
      </c>
      <c r="AV185" s="298" t="s">
        <v>589</v>
      </c>
      <c r="AW185" s="298" t="s">
        <v>589</v>
      </c>
      <c r="AX185" s="298" t="s">
        <v>589</v>
      </c>
      <c r="AY185" s="298" t="s">
        <v>589</v>
      </c>
      <c r="AZ185" s="298" t="s">
        <v>589</v>
      </c>
      <c r="BA185" s="298" t="s">
        <v>589</v>
      </c>
      <c r="BB185" s="298" t="s">
        <v>589</v>
      </c>
      <c r="BC185" s="232" t="s">
        <v>589</v>
      </c>
      <c r="BD185" s="232" t="s">
        <v>589</v>
      </c>
      <c r="BE185" s="232" t="s">
        <v>589</v>
      </c>
      <c r="BF185" s="232" t="s">
        <v>589</v>
      </c>
      <c r="BG185" s="232" t="s">
        <v>589</v>
      </c>
      <c r="BH185" s="232" t="s">
        <v>589</v>
      </c>
      <c r="BI185" s="232" t="s">
        <v>589</v>
      </c>
      <c r="BJ185" s="232" t="s">
        <v>589</v>
      </c>
      <c r="BK185" s="232" t="s">
        <v>589</v>
      </c>
      <c r="BL185" s="232" t="s">
        <v>589</v>
      </c>
      <c r="BM185" s="232" t="s">
        <v>589</v>
      </c>
      <c r="BN185" s="232" t="s">
        <v>589</v>
      </c>
      <c r="BO185" s="232" t="s">
        <v>589</v>
      </c>
      <c r="BP185" s="232" t="s">
        <v>589</v>
      </c>
      <c r="BQ185" s="232" t="s">
        <v>589</v>
      </c>
      <c r="BR185" s="232" t="s">
        <v>589</v>
      </c>
      <c r="BS185" s="232" t="s">
        <v>589</v>
      </c>
      <c r="BT185" s="232" t="s">
        <v>589</v>
      </c>
      <c r="BU185" s="232" t="s">
        <v>589</v>
      </c>
      <c r="BV185" s="232" t="s">
        <v>589</v>
      </c>
      <c r="BW185" s="232" t="s">
        <v>589</v>
      </c>
      <c r="BX185" s="232" t="s">
        <v>589</v>
      </c>
      <c r="BY185" s="232" t="s">
        <v>589</v>
      </c>
      <c r="BZ185" s="232" t="s">
        <v>589</v>
      </c>
      <c r="CA185" s="232" t="s">
        <v>589</v>
      </c>
      <c r="CB185" s="232" t="s">
        <v>589</v>
      </c>
      <c r="CC185" s="232" t="s">
        <v>589</v>
      </c>
      <c r="CD185" s="232" t="s">
        <v>589</v>
      </c>
      <c r="CE185" s="232" t="s">
        <v>589</v>
      </c>
      <c r="CF185" s="232" t="s">
        <v>589</v>
      </c>
      <c r="CG185" s="232" t="s">
        <v>589</v>
      </c>
      <c r="CH185" s="232" t="s">
        <v>589</v>
      </c>
      <c r="CI185" s="232" t="s">
        <v>589</v>
      </c>
      <c r="CJ185" s="232" t="s">
        <v>589</v>
      </c>
      <c r="CK185" s="232" t="s">
        <v>589</v>
      </c>
      <c r="CL185" s="232" t="s">
        <v>589</v>
      </c>
    </row>
    <row r="186" spans="1:90" ht="31.5">
      <c r="A186" s="165" t="s">
        <v>698</v>
      </c>
      <c r="B186" s="166" t="s">
        <v>699</v>
      </c>
      <c r="C186" s="167" t="s">
        <v>700</v>
      </c>
      <c r="D186" s="204">
        <f>SUM(D187:D197)</f>
        <v>504.7</v>
      </c>
      <c r="E186" s="204">
        <f>SUM(E187:E197)</f>
        <v>504.7</v>
      </c>
      <c r="F186" s="283">
        <f t="shared" ref="F186:L186" si="198">SUM(F187:F197)</f>
        <v>0</v>
      </c>
      <c r="G186" s="283">
        <f t="shared" si="198"/>
        <v>363.9</v>
      </c>
      <c r="H186" s="283">
        <f t="shared" si="198"/>
        <v>0</v>
      </c>
      <c r="I186" s="283">
        <f t="shared" si="198"/>
        <v>0</v>
      </c>
      <c r="J186" s="283">
        <f t="shared" si="198"/>
        <v>0</v>
      </c>
      <c r="K186" s="283">
        <f t="shared" si="198"/>
        <v>0</v>
      </c>
      <c r="L186" s="283">
        <f t="shared" si="198"/>
        <v>0</v>
      </c>
      <c r="M186" s="204">
        <f t="shared" ref="M186:CE186" si="199">SUM(M187:M197)</f>
        <v>0</v>
      </c>
      <c r="N186" s="204">
        <f t="shared" si="199"/>
        <v>0</v>
      </c>
      <c r="O186" s="204">
        <f t="shared" si="199"/>
        <v>0</v>
      </c>
      <c r="P186" s="204">
        <f t="shared" si="199"/>
        <v>0</v>
      </c>
      <c r="Q186" s="204">
        <f t="shared" si="199"/>
        <v>0</v>
      </c>
      <c r="R186" s="204">
        <f t="shared" si="199"/>
        <v>0</v>
      </c>
      <c r="S186" s="204">
        <f t="shared" si="199"/>
        <v>0</v>
      </c>
      <c r="T186" s="283">
        <f t="shared" ref="T186:Z186" si="200">SUM(T187:T197)</f>
        <v>0</v>
      </c>
      <c r="U186" s="283">
        <f t="shared" si="200"/>
        <v>46.5</v>
      </c>
      <c r="V186" s="283">
        <f t="shared" si="200"/>
        <v>0</v>
      </c>
      <c r="W186" s="283">
        <f t="shared" si="200"/>
        <v>0</v>
      </c>
      <c r="X186" s="283">
        <f t="shared" si="200"/>
        <v>0</v>
      </c>
      <c r="Y186" s="283">
        <f t="shared" si="200"/>
        <v>0</v>
      </c>
      <c r="Z186" s="283">
        <f t="shared" si="200"/>
        <v>0</v>
      </c>
      <c r="AA186" s="204">
        <f t="shared" si="199"/>
        <v>0</v>
      </c>
      <c r="AB186" s="204">
        <f t="shared" si="199"/>
        <v>0</v>
      </c>
      <c r="AC186" s="204">
        <f t="shared" si="199"/>
        <v>0</v>
      </c>
      <c r="AD186" s="204">
        <f t="shared" si="199"/>
        <v>0</v>
      </c>
      <c r="AE186" s="204">
        <f t="shared" si="199"/>
        <v>0</v>
      </c>
      <c r="AF186" s="204">
        <f t="shared" si="199"/>
        <v>0</v>
      </c>
      <c r="AG186" s="204">
        <f t="shared" si="199"/>
        <v>0</v>
      </c>
      <c r="AH186" s="283">
        <f t="shared" ref="AH186:AN186" si="201">SUM(AH187:AH197)</f>
        <v>0</v>
      </c>
      <c r="AI186" s="283">
        <f t="shared" si="201"/>
        <v>16.600000000000001</v>
      </c>
      <c r="AJ186" s="283">
        <f t="shared" si="201"/>
        <v>0</v>
      </c>
      <c r="AK186" s="283">
        <f t="shared" si="201"/>
        <v>0</v>
      </c>
      <c r="AL186" s="283">
        <f t="shared" si="201"/>
        <v>0</v>
      </c>
      <c r="AM186" s="283">
        <f t="shared" si="201"/>
        <v>0</v>
      </c>
      <c r="AN186" s="283">
        <f t="shared" si="201"/>
        <v>0</v>
      </c>
      <c r="AO186" s="204">
        <f t="shared" si="199"/>
        <v>0</v>
      </c>
      <c r="AP186" s="204">
        <f t="shared" si="199"/>
        <v>0</v>
      </c>
      <c r="AQ186" s="204">
        <f t="shared" si="199"/>
        <v>0</v>
      </c>
      <c r="AR186" s="204">
        <f t="shared" si="199"/>
        <v>0</v>
      </c>
      <c r="AS186" s="204">
        <f t="shared" si="199"/>
        <v>0</v>
      </c>
      <c r="AT186" s="204">
        <f t="shared" si="199"/>
        <v>0</v>
      </c>
      <c r="AU186" s="204">
        <f t="shared" si="199"/>
        <v>0</v>
      </c>
      <c r="AV186" s="283">
        <f t="shared" si="199"/>
        <v>0</v>
      </c>
      <c r="AW186" s="283">
        <f t="shared" si="199"/>
        <v>77.7</v>
      </c>
      <c r="AX186" s="283">
        <f t="shared" si="199"/>
        <v>0</v>
      </c>
      <c r="AY186" s="283">
        <f t="shared" si="199"/>
        <v>0</v>
      </c>
      <c r="AZ186" s="283">
        <f t="shared" si="199"/>
        <v>0</v>
      </c>
      <c r="BA186" s="283">
        <f t="shared" si="199"/>
        <v>0</v>
      </c>
      <c r="BB186" s="283">
        <f t="shared" si="199"/>
        <v>0</v>
      </c>
      <c r="BC186" s="204">
        <f t="shared" si="199"/>
        <v>0</v>
      </c>
      <c r="BD186" s="204">
        <f t="shared" si="199"/>
        <v>0</v>
      </c>
      <c r="BE186" s="204">
        <f t="shared" si="199"/>
        <v>0</v>
      </c>
      <c r="BF186" s="204">
        <f t="shared" si="199"/>
        <v>0</v>
      </c>
      <c r="BG186" s="204">
        <f t="shared" si="199"/>
        <v>0</v>
      </c>
      <c r="BH186" s="204">
        <f t="shared" si="199"/>
        <v>0</v>
      </c>
      <c r="BI186" s="204">
        <f t="shared" si="199"/>
        <v>0</v>
      </c>
      <c r="BJ186" s="204">
        <f t="shared" ref="BJ186:BW186" si="202">SUM(BJ187:BJ197)</f>
        <v>0</v>
      </c>
      <c r="BK186" s="204">
        <f t="shared" si="202"/>
        <v>0</v>
      </c>
      <c r="BL186" s="204">
        <f t="shared" si="202"/>
        <v>0</v>
      </c>
      <c r="BM186" s="204">
        <f t="shared" si="202"/>
        <v>0</v>
      </c>
      <c r="BN186" s="204">
        <f t="shared" si="202"/>
        <v>0</v>
      </c>
      <c r="BO186" s="204">
        <f t="shared" si="202"/>
        <v>0</v>
      </c>
      <c r="BP186" s="204">
        <f t="shared" si="202"/>
        <v>0</v>
      </c>
      <c r="BQ186" s="204">
        <f t="shared" si="202"/>
        <v>0</v>
      </c>
      <c r="BR186" s="204">
        <f t="shared" si="202"/>
        <v>0</v>
      </c>
      <c r="BS186" s="204">
        <f t="shared" si="202"/>
        <v>0</v>
      </c>
      <c r="BT186" s="204">
        <f t="shared" si="202"/>
        <v>0</v>
      </c>
      <c r="BU186" s="204">
        <f t="shared" si="202"/>
        <v>0</v>
      </c>
      <c r="BV186" s="204">
        <f t="shared" si="202"/>
        <v>0</v>
      </c>
      <c r="BW186" s="204">
        <f t="shared" si="202"/>
        <v>0</v>
      </c>
      <c r="BX186" s="204">
        <f t="shared" si="199"/>
        <v>0</v>
      </c>
      <c r="BY186" s="204">
        <f t="shared" si="199"/>
        <v>504.7</v>
      </c>
      <c r="BZ186" s="204">
        <f t="shared" si="199"/>
        <v>0</v>
      </c>
      <c r="CA186" s="204">
        <f t="shared" si="199"/>
        <v>0</v>
      </c>
      <c r="CB186" s="204">
        <f t="shared" si="199"/>
        <v>0</v>
      </c>
      <c r="CC186" s="204">
        <f t="shared" si="199"/>
        <v>0</v>
      </c>
      <c r="CD186" s="204">
        <f t="shared" si="199"/>
        <v>0</v>
      </c>
      <c r="CE186" s="204">
        <f t="shared" si="199"/>
        <v>0</v>
      </c>
      <c r="CF186" s="204">
        <f>SUM(CF187:CF197)</f>
        <v>0</v>
      </c>
      <c r="CG186" s="204">
        <f t="shared" ref="CG186:CK186" si="203">SUM(CG187:CG197)</f>
        <v>0</v>
      </c>
      <c r="CH186" s="204">
        <f t="shared" si="203"/>
        <v>0</v>
      </c>
      <c r="CI186" s="204">
        <f t="shared" si="203"/>
        <v>0</v>
      </c>
      <c r="CJ186" s="204">
        <f t="shared" si="203"/>
        <v>0</v>
      </c>
      <c r="CK186" s="204">
        <f t="shared" si="203"/>
        <v>0</v>
      </c>
      <c r="CL186" s="204" t="s">
        <v>589</v>
      </c>
    </row>
    <row r="187" spans="1:90" ht="78.75">
      <c r="A187" s="219" t="s">
        <v>875</v>
      </c>
      <c r="B187" s="231" t="s">
        <v>1026</v>
      </c>
      <c r="C187" s="221" t="s">
        <v>589</v>
      </c>
      <c r="D187" s="225">
        <v>7</v>
      </c>
      <c r="E187" s="293">
        <v>7</v>
      </c>
      <c r="F187" s="293">
        <v>0</v>
      </c>
      <c r="G187" s="293">
        <v>7</v>
      </c>
      <c r="H187" s="293">
        <v>0</v>
      </c>
      <c r="I187" s="293">
        <v>0</v>
      </c>
      <c r="J187" s="293">
        <v>0</v>
      </c>
      <c r="K187" s="293">
        <v>0</v>
      </c>
      <c r="L187" s="293">
        <v>0</v>
      </c>
      <c r="M187" s="225">
        <v>0</v>
      </c>
      <c r="N187" s="225">
        <v>0</v>
      </c>
      <c r="O187" s="225">
        <v>0</v>
      </c>
      <c r="P187" s="225">
        <v>0</v>
      </c>
      <c r="Q187" s="225">
        <v>0</v>
      </c>
      <c r="R187" s="225">
        <v>0</v>
      </c>
      <c r="S187" s="225">
        <v>0</v>
      </c>
      <c r="T187" s="293">
        <v>0</v>
      </c>
      <c r="U187" s="293">
        <v>0</v>
      </c>
      <c r="V187" s="293">
        <v>0</v>
      </c>
      <c r="W187" s="293">
        <v>0</v>
      </c>
      <c r="X187" s="293">
        <v>0</v>
      </c>
      <c r="Y187" s="293">
        <v>0</v>
      </c>
      <c r="Z187" s="293">
        <v>0</v>
      </c>
      <c r="AA187" s="225">
        <v>0</v>
      </c>
      <c r="AB187" s="293">
        <v>0</v>
      </c>
      <c r="AC187" s="225">
        <v>0</v>
      </c>
      <c r="AD187" s="225">
        <v>0</v>
      </c>
      <c r="AE187" s="225">
        <v>0</v>
      </c>
      <c r="AF187" s="225">
        <v>0</v>
      </c>
      <c r="AG187" s="225">
        <v>0</v>
      </c>
      <c r="AH187" s="293">
        <v>0</v>
      </c>
      <c r="AI187" s="293">
        <v>0</v>
      </c>
      <c r="AJ187" s="293">
        <v>0</v>
      </c>
      <c r="AK187" s="293">
        <v>0</v>
      </c>
      <c r="AL187" s="293">
        <v>0</v>
      </c>
      <c r="AM187" s="293">
        <v>0</v>
      </c>
      <c r="AN187" s="293">
        <v>0</v>
      </c>
      <c r="AO187" s="225">
        <v>0</v>
      </c>
      <c r="AP187" s="293">
        <v>0</v>
      </c>
      <c r="AQ187" s="225">
        <v>0</v>
      </c>
      <c r="AR187" s="225">
        <v>0</v>
      </c>
      <c r="AS187" s="225">
        <v>0</v>
      </c>
      <c r="AT187" s="225">
        <v>0</v>
      </c>
      <c r="AU187" s="225">
        <v>0</v>
      </c>
      <c r="AV187" s="293">
        <v>0</v>
      </c>
      <c r="AW187" s="293">
        <v>0</v>
      </c>
      <c r="AX187" s="293">
        <v>0</v>
      </c>
      <c r="AY187" s="293">
        <v>0</v>
      </c>
      <c r="AZ187" s="293">
        <v>0</v>
      </c>
      <c r="BA187" s="293">
        <v>0</v>
      </c>
      <c r="BB187" s="293">
        <v>0</v>
      </c>
      <c r="BC187" s="225">
        <v>0</v>
      </c>
      <c r="BD187" s="225">
        <v>0</v>
      </c>
      <c r="BE187" s="225">
        <v>0</v>
      </c>
      <c r="BF187" s="225">
        <v>0</v>
      </c>
      <c r="BG187" s="225">
        <v>0</v>
      </c>
      <c r="BH187" s="225">
        <v>0</v>
      </c>
      <c r="BI187" s="225">
        <v>0</v>
      </c>
      <c r="BJ187" s="225">
        <v>0</v>
      </c>
      <c r="BK187" s="225">
        <v>0</v>
      </c>
      <c r="BL187" s="225">
        <v>0</v>
      </c>
      <c r="BM187" s="225">
        <v>0</v>
      </c>
      <c r="BN187" s="225">
        <v>0</v>
      </c>
      <c r="BO187" s="225">
        <v>0</v>
      </c>
      <c r="BP187" s="225">
        <v>0</v>
      </c>
      <c r="BQ187" s="225">
        <v>0</v>
      </c>
      <c r="BR187" s="293">
        <v>0</v>
      </c>
      <c r="BS187" s="225">
        <v>0</v>
      </c>
      <c r="BT187" s="225">
        <v>0</v>
      </c>
      <c r="BU187" s="225">
        <v>0</v>
      </c>
      <c r="BV187" s="225">
        <v>0</v>
      </c>
      <c r="BW187" s="225">
        <v>0</v>
      </c>
      <c r="BX187" s="225">
        <f t="shared" ref="BX187" si="204">F187+T187+AH187+AV187</f>
        <v>0</v>
      </c>
      <c r="BY187" s="225">
        <f>G187+U187+AI187+AW187+BK187</f>
        <v>7</v>
      </c>
      <c r="BZ187" s="225">
        <f t="shared" ref="BZ187" si="205">H187+V187+AJ187+AX187</f>
        <v>0</v>
      </c>
      <c r="CA187" s="225">
        <f t="shared" ref="CA187" si="206">I187+W187+AK187+AY187</f>
        <v>0</v>
      </c>
      <c r="CB187" s="225">
        <f t="shared" ref="CB187" si="207">J187+X187+AL187+AZ187</f>
        <v>0</v>
      </c>
      <c r="CC187" s="225">
        <f t="shared" ref="CC187" si="208">K187+Y187+AM187+BA187</f>
        <v>0</v>
      </c>
      <c r="CD187" s="225">
        <f t="shared" ref="CD187" si="209">L187+Z187+AN187+BB187</f>
        <v>0</v>
      </c>
      <c r="CE187" s="225">
        <f t="shared" ref="CE187" si="210">M187+AA187+AO187+BC187</f>
        <v>0</v>
      </c>
      <c r="CF187" s="225">
        <f>N187+AB187+AP187+BD187+BR187</f>
        <v>0</v>
      </c>
      <c r="CG187" s="225">
        <f t="shared" ref="CG187" si="211">O187+AC187+AQ187+BE187</f>
        <v>0</v>
      </c>
      <c r="CH187" s="225">
        <f t="shared" ref="CH187" si="212">P187+AD187+AR187+BF187</f>
        <v>0</v>
      </c>
      <c r="CI187" s="225">
        <f t="shared" ref="CI187" si="213">Q187+AE187+AS187+BG187</f>
        <v>0</v>
      </c>
      <c r="CJ187" s="225">
        <f t="shared" ref="CJ187" si="214">R187+AF187+AT187+BH187</f>
        <v>0</v>
      </c>
      <c r="CK187" s="225">
        <f t="shared" ref="CK187" si="215">S187+AG187+AU187+BI187</f>
        <v>0</v>
      </c>
      <c r="CL187" s="244"/>
    </row>
    <row r="188" spans="1:90" s="259" customFormat="1" ht="63">
      <c r="A188" s="219" t="s">
        <v>876</v>
      </c>
      <c r="B188" s="231" t="s">
        <v>1027</v>
      </c>
      <c r="C188" s="221" t="s">
        <v>589</v>
      </c>
      <c r="D188" s="225">
        <v>14.4</v>
      </c>
      <c r="E188" s="293">
        <v>14.4</v>
      </c>
      <c r="F188" s="293">
        <v>0</v>
      </c>
      <c r="G188" s="293">
        <v>7.2</v>
      </c>
      <c r="H188" s="293">
        <v>0</v>
      </c>
      <c r="I188" s="293">
        <v>0</v>
      </c>
      <c r="J188" s="293">
        <v>0</v>
      </c>
      <c r="K188" s="293">
        <v>0</v>
      </c>
      <c r="L188" s="293">
        <v>0</v>
      </c>
      <c r="M188" s="225">
        <v>0</v>
      </c>
      <c r="N188" s="225">
        <v>0</v>
      </c>
      <c r="O188" s="225">
        <v>0</v>
      </c>
      <c r="P188" s="225">
        <v>0</v>
      </c>
      <c r="Q188" s="225">
        <v>0</v>
      </c>
      <c r="R188" s="225">
        <v>0</v>
      </c>
      <c r="S188" s="225">
        <v>0</v>
      </c>
      <c r="T188" s="293">
        <v>0</v>
      </c>
      <c r="U188" s="293">
        <v>0</v>
      </c>
      <c r="V188" s="293">
        <v>0</v>
      </c>
      <c r="W188" s="293">
        <v>0</v>
      </c>
      <c r="X188" s="293">
        <v>0</v>
      </c>
      <c r="Y188" s="293">
        <v>0</v>
      </c>
      <c r="Z188" s="293">
        <v>0</v>
      </c>
      <c r="AA188" s="293">
        <v>0</v>
      </c>
      <c r="AB188" s="293">
        <v>0</v>
      </c>
      <c r="AC188" s="293">
        <v>0</v>
      </c>
      <c r="AD188" s="293">
        <v>0</v>
      </c>
      <c r="AE188" s="293">
        <v>0</v>
      </c>
      <c r="AF188" s="293">
        <v>0</v>
      </c>
      <c r="AG188" s="293">
        <v>0</v>
      </c>
      <c r="AH188" s="293">
        <v>0</v>
      </c>
      <c r="AI188" s="293">
        <v>0</v>
      </c>
      <c r="AJ188" s="293">
        <v>0</v>
      </c>
      <c r="AK188" s="293">
        <v>0</v>
      </c>
      <c r="AL188" s="293">
        <v>0</v>
      </c>
      <c r="AM188" s="293">
        <v>0</v>
      </c>
      <c r="AN188" s="293">
        <v>0</v>
      </c>
      <c r="AO188" s="293">
        <v>0</v>
      </c>
      <c r="AP188" s="293">
        <v>0</v>
      </c>
      <c r="AQ188" s="293">
        <v>0</v>
      </c>
      <c r="AR188" s="293">
        <v>0</v>
      </c>
      <c r="AS188" s="293">
        <v>0</v>
      </c>
      <c r="AT188" s="293">
        <v>0</v>
      </c>
      <c r="AU188" s="293">
        <v>0</v>
      </c>
      <c r="AV188" s="293">
        <v>0</v>
      </c>
      <c r="AW188" s="293">
        <v>7.2</v>
      </c>
      <c r="AX188" s="293">
        <v>0</v>
      </c>
      <c r="AY188" s="293">
        <v>0</v>
      </c>
      <c r="AZ188" s="293">
        <v>0</v>
      </c>
      <c r="BA188" s="293">
        <v>0</v>
      </c>
      <c r="BB188" s="293">
        <v>0</v>
      </c>
      <c r="BC188" s="293">
        <v>0</v>
      </c>
      <c r="BD188" s="293">
        <v>0</v>
      </c>
      <c r="BE188" s="293">
        <v>0</v>
      </c>
      <c r="BF188" s="293">
        <v>0</v>
      </c>
      <c r="BG188" s="293">
        <v>0</v>
      </c>
      <c r="BH188" s="293">
        <v>0</v>
      </c>
      <c r="BI188" s="293">
        <v>0</v>
      </c>
      <c r="BJ188" s="293">
        <v>0</v>
      </c>
      <c r="BK188" s="293">
        <v>0</v>
      </c>
      <c r="BL188" s="293">
        <v>0</v>
      </c>
      <c r="BM188" s="293">
        <v>0</v>
      </c>
      <c r="BN188" s="293">
        <v>0</v>
      </c>
      <c r="BO188" s="293">
        <v>0</v>
      </c>
      <c r="BP188" s="293">
        <v>0</v>
      </c>
      <c r="BQ188" s="293">
        <v>0</v>
      </c>
      <c r="BR188" s="293">
        <v>0</v>
      </c>
      <c r="BS188" s="293">
        <v>0</v>
      </c>
      <c r="BT188" s="293">
        <v>0</v>
      </c>
      <c r="BU188" s="293">
        <v>0</v>
      </c>
      <c r="BV188" s="293">
        <v>0</v>
      </c>
      <c r="BW188" s="293">
        <v>0</v>
      </c>
      <c r="BX188" s="225">
        <f t="shared" ref="BX188:BX192" si="216">F188+T188+AH188+AV188</f>
        <v>0</v>
      </c>
      <c r="BY188" s="225">
        <f t="shared" ref="BY188:BY197" si="217">G188+U188+AI188+AW188+BK188</f>
        <v>14.4</v>
      </c>
      <c r="BZ188" s="225">
        <f t="shared" ref="BZ188:BZ192" si="218">H188+V188+AJ188+AX188</f>
        <v>0</v>
      </c>
      <c r="CA188" s="225">
        <f t="shared" ref="CA188:CA192" si="219">I188+W188+AK188+AY188</f>
        <v>0</v>
      </c>
      <c r="CB188" s="225">
        <f t="shared" ref="CB188:CB192" si="220">J188+X188+AL188+AZ188</f>
        <v>0</v>
      </c>
      <c r="CC188" s="225">
        <f t="shared" ref="CC188:CC192" si="221">K188+Y188+AM188+BA188</f>
        <v>0</v>
      </c>
      <c r="CD188" s="225">
        <f t="shared" ref="CD188:CD192" si="222">L188+Z188+AN188+BB188</f>
        <v>0</v>
      </c>
      <c r="CE188" s="225">
        <f t="shared" ref="CE188:CE192" si="223">M188+AA188+AO188+BC188</f>
        <v>0</v>
      </c>
      <c r="CF188" s="293">
        <f>N188+AB188+AP188+BD188+BR188</f>
        <v>0</v>
      </c>
      <c r="CG188" s="225">
        <f t="shared" ref="CG188:CG192" si="224">O188+AC188+AQ188+BE188</f>
        <v>0</v>
      </c>
      <c r="CH188" s="225">
        <f t="shared" ref="CH188:CH192" si="225">P188+AD188+AR188+BF188</f>
        <v>0</v>
      </c>
      <c r="CI188" s="225">
        <f t="shared" ref="CI188:CI192" si="226">Q188+AE188+AS188+BG188</f>
        <v>0</v>
      </c>
      <c r="CJ188" s="225">
        <f t="shared" ref="CJ188:CJ192" si="227">R188+AF188+AT188+BH188</f>
        <v>0</v>
      </c>
      <c r="CK188" s="225">
        <f t="shared" ref="CK188:CK192" si="228">S188+AG188+AU188+BI188</f>
        <v>0</v>
      </c>
      <c r="CL188" s="244"/>
    </row>
    <row r="189" spans="1:90" s="259" customFormat="1" ht="78.75">
      <c r="A189" s="219" t="s">
        <v>877</v>
      </c>
      <c r="B189" s="220" t="s">
        <v>1028</v>
      </c>
      <c r="C189" s="221" t="s">
        <v>589</v>
      </c>
      <c r="D189" s="225">
        <v>75</v>
      </c>
      <c r="E189" s="293">
        <v>75</v>
      </c>
      <c r="F189" s="293">
        <v>0</v>
      </c>
      <c r="G189" s="293">
        <v>23</v>
      </c>
      <c r="H189" s="293">
        <v>0</v>
      </c>
      <c r="I189" s="293">
        <v>0</v>
      </c>
      <c r="J189" s="293">
        <v>0</v>
      </c>
      <c r="K189" s="293">
        <v>0</v>
      </c>
      <c r="L189" s="293">
        <v>0</v>
      </c>
      <c r="M189" s="225">
        <v>0</v>
      </c>
      <c r="N189" s="225">
        <v>0</v>
      </c>
      <c r="O189" s="225">
        <v>0</v>
      </c>
      <c r="P189" s="225">
        <v>0</v>
      </c>
      <c r="Q189" s="225">
        <v>0</v>
      </c>
      <c r="R189" s="225">
        <v>0</v>
      </c>
      <c r="S189" s="225">
        <v>0</v>
      </c>
      <c r="T189" s="293">
        <v>0</v>
      </c>
      <c r="U189" s="293">
        <v>16</v>
      </c>
      <c r="V189" s="293">
        <v>0</v>
      </c>
      <c r="W189" s="293">
        <v>0</v>
      </c>
      <c r="X189" s="293">
        <v>0</v>
      </c>
      <c r="Y189" s="293">
        <v>0</v>
      </c>
      <c r="Z189" s="293">
        <v>0</v>
      </c>
      <c r="AA189" s="293">
        <v>0</v>
      </c>
      <c r="AB189" s="293">
        <v>0</v>
      </c>
      <c r="AC189" s="293">
        <v>0</v>
      </c>
      <c r="AD189" s="293">
        <v>0</v>
      </c>
      <c r="AE189" s="293">
        <v>0</v>
      </c>
      <c r="AF189" s="293">
        <v>0</v>
      </c>
      <c r="AG189" s="293">
        <v>0</v>
      </c>
      <c r="AH189" s="293">
        <v>0</v>
      </c>
      <c r="AI189" s="293">
        <v>0</v>
      </c>
      <c r="AJ189" s="293">
        <v>0</v>
      </c>
      <c r="AK189" s="293">
        <v>0</v>
      </c>
      <c r="AL189" s="293">
        <v>0</v>
      </c>
      <c r="AM189" s="293">
        <v>0</v>
      </c>
      <c r="AN189" s="293">
        <v>0</v>
      </c>
      <c r="AO189" s="293">
        <v>0</v>
      </c>
      <c r="AP189" s="293">
        <v>0</v>
      </c>
      <c r="AQ189" s="293">
        <v>0</v>
      </c>
      <c r="AR189" s="293">
        <v>0</v>
      </c>
      <c r="AS189" s="293">
        <v>0</v>
      </c>
      <c r="AT189" s="293">
        <v>0</v>
      </c>
      <c r="AU189" s="293">
        <v>0</v>
      </c>
      <c r="AV189" s="293">
        <v>0</v>
      </c>
      <c r="AW189" s="293">
        <v>36</v>
      </c>
      <c r="AX189" s="293">
        <v>0</v>
      </c>
      <c r="AY189" s="293">
        <v>0</v>
      </c>
      <c r="AZ189" s="293">
        <v>0</v>
      </c>
      <c r="BA189" s="293">
        <v>0</v>
      </c>
      <c r="BB189" s="293">
        <v>0</v>
      </c>
      <c r="BC189" s="293">
        <v>0</v>
      </c>
      <c r="BD189" s="293">
        <v>0</v>
      </c>
      <c r="BE189" s="293">
        <v>0</v>
      </c>
      <c r="BF189" s="293">
        <v>0</v>
      </c>
      <c r="BG189" s="293">
        <v>0</v>
      </c>
      <c r="BH189" s="293">
        <v>0</v>
      </c>
      <c r="BI189" s="293">
        <v>0</v>
      </c>
      <c r="BJ189" s="293">
        <v>0</v>
      </c>
      <c r="BK189" s="293">
        <v>0</v>
      </c>
      <c r="BL189" s="293">
        <v>0</v>
      </c>
      <c r="BM189" s="293">
        <v>0</v>
      </c>
      <c r="BN189" s="293">
        <v>0</v>
      </c>
      <c r="BO189" s="293">
        <v>0</v>
      </c>
      <c r="BP189" s="293">
        <v>0</v>
      </c>
      <c r="BQ189" s="293">
        <v>0</v>
      </c>
      <c r="BR189" s="293">
        <v>0</v>
      </c>
      <c r="BS189" s="293">
        <v>0</v>
      </c>
      <c r="BT189" s="293">
        <v>0</v>
      </c>
      <c r="BU189" s="293">
        <v>0</v>
      </c>
      <c r="BV189" s="293">
        <v>0</v>
      </c>
      <c r="BW189" s="293">
        <v>0</v>
      </c>
      <c r="BX189" s="225">
        <f t="shared" si="216"/>
        <v>0</v>
      </c>
      <c r="BY189" s="225">
        <f t="shared" si="217"/>
        <v>75</v>
      </c>
      <c r="BZ189" s="225">
        <f t="shared" si="218"/>
        <v>0</v>
      </c>
      <c r="CA189" s="225">
        <f t="shared" si="219"/>
        <v>0</v>
      </c>
      <c r="CB189" s="225">
        <f t="shared" si="220"/>
        <v>0</v>
      </c>
      <c r="CC189" s="225">
        <f t="shared" si="221"/>
        <v>0</v>
      </c>
      <c r="CD189" s="225">
        <f t="shared" si="222"/>
        <v>0</v>
      </c>
      <c r="CE189" s="225">
        <f t="shared" si="223"/>
        <v>0</v>
      </c>
      <c r="CF189" s="293">
        <f t="shared" ref="CF189:CF197" si="229">N189+AB189+AP189+BD189+BR189</f>
        <v>0</v>
      </c>
      <c r="CG189" s="225">
        <f t="shared" si="224"/>
        <v>0</v>
      </c>
      <c r="CH189" s="225">
        <f t="shared" si="225"/>
        <v>0</v>
      </c>
      <c r="CI189" s="225">
        <f t="shared" si="226"/>
        <v>0</v>
      </c>
      <c r="CJ189" s="225">
        <f t="shared" si="227"/>
        <v>0</v>
      </c>
      <c r="CK189" s="225">
        <f t="shared" si="228"/>
        <v>0</v>
      </c>
      <c r="CL189" s="244"/>
    </row>
    <row r="190" spans="1:90" s="259" customFormat="1" ht="63">
      <c r="A190" s="219" t="s">
        <v>878</v>
      </c>
      <c r="B190" s="220" t="s">
        <v>1029</v>
      </c>
      <c r="C190" s="221" t="s">
        <v>589</v>
      </c>
      <c r="D190" s="225">
        <v>220</v>
      </c>
      <c r="E190" s="293">
        <v>220</v>
      </c>
      <c r="F190" s="293">
        <v>0</v>
      </c>
      <c r="G190" s="293">
        <v>220</v>
      </c>
      <c r="H190" s="293">
        <v>0</v>
      </c>
      <c r="I190" s="293">
        <v>0</v>
      </c>
      <c r="J190" s="293">
        <v>0</v>
      </c>
      <c r="K190" s="293">
        <v>0</v>
      </c>
      <c r="L190" s="293">
        <v>0</v>
      </c>
      <c r="M190" s="225">
        <v>0</v>
      </c>
      <c r="N190" s="225">
        <v>0</v>
      </c>
      <c r="O190" s="225">
        <v>0</v>
      </c>
      <c r="P190" s="225">
        <v>0</v>
      </c>
      <c r="Q190" s="225">
        <v>0</v>
      </c>
      <c r="R190" s="225">
        <v>0</v>
      </c>
      <c r="S190" s="225">
        <v>0</v>
      </c>
      <c r="T190" s="293">
        <v>0</v>
      </c>
      <c r="U190" s="293">
        <v>0</v>
      </c>
      <c r="V190" s="293">
        <v>0</v>
      </c>
      <c r="W190" s="293">
        <v>0</v>
      </c>
      <c r="X190" s="293">
        <v>0</v>
      </c>
      <c r="Y190" s="293">
        <v>0</v>
      </c>
      <c r="Z190" s="293">
        <v>0</v>
      </c>
      <c r="AA190" s="293">
        <v>0</v>
      </c>
      <c r="AB190" s="293">
        <v>0</v>
      </c>
      <c r="AC190" s="293">
        <v>0</v>
      </c>
      <c r="AD190" s="293">
        <v>0</v>
      </c>
      <c r="AE190" s="293">
        <v>0</v>
      </c>
      <c r="AF190" s="293">
        <v>0</v>
      </c>
      <c r="AG190" s="293">
        <v>0</v>
      </c>
      <c r="AH190" s="293">
        <v>0</v>
      </c>
      <c r="AI190" s="293">
        <v>0</v>
      </c>
      <c r="AJ190" s="293">
        <v>0</v>
      </c>
      <c r="AK190" s="293">
        <v>0</v>
      </c>
      <c r="AL190" s="293">
        <v>0</v>
      </c>
      <c r="AM190" s="293">
        <v>0</v>
      </c>
      <c r="AN190" s="293">
        <v>0</v>
      </c>
      <c r="AO190" s="293">
        <v>0</v>
      </c>
      <c r="AP190" s="293">
        <v>0</v>
      </c>
      <c r="AQ190" s="293">
        <v>0</v>
      </c>
      <c r="AR190" s="293">
        <v>0</v>
      </c>
      <c r="AS190" s="293">
        <v>0</v>
      </c>
      <c r="AT190" s="293">
        <v>0</v>
      </c>
      <c r="AU190" s="293">
        <v>0</v>
      </c>
      <c r="AV190" s="293">
        <v>0</v>
      </c>
      <c r="AW190" s="293">
        <v>0</v>
      </c>
      <c r="AX190" s="293">
        <v>0</v>
      </c>
      <c r="AY190" s="293">
        <v>0</v>
      </c>
      <c r="AZ190" s="293">
        <v>0</v>
      </c>
      <c r="BA190" s="293">
        <v>0</v>
      </c>
      <c r="BB190" s="293">
        <v>0</v>
      </c>
      <c r="BC190" s="293">
        <v>0</v>
      </c>
      <c r="BD190" s="293">
        <v>0</v>
      </c>
      <c r="BE190" s="293">
        <v>0</v>
      </c>
      <c r="BF190" s="293">
        <v>0</v>
      </c>
      <c r="BG190" s="293">
        <v>0</v>
      </c>
      <c r="BH190" s="293">
        <v>0</v>
      </c>
      <c r="BI190" s="293">
        <v>0</v>
      </c>
      <c r="BJ190" s="293">
        <v>0</v>
      </c>
      <c r="BK190" s="293">
        <v>0</v>
      </c>
      <c r="BL190" s="293">
        <v>0</v>
      </c>
      <c r="BM190" s="293">
        <v>0</v>
      </c>
      <c r="BN190" s="293">
        <v>0</v>
      </c>
      <c r="BO190" s="293">
        <v>0</v>
      </c>
      <c r="BP190" s="293">
        <v>0</v>
      </c>
      <c r="BQ190" s="293">
        <v>0</v>
      </c>
      <c r="BR190" s="293">
        <v>0</v>
      </c>
      <c r="BS190" s="293">
        <v>0</v>
      </c>
      <c r="BT190" s="293">
        <v>0</v>
      </c>
      <c r="BU190" s="293">
        <v>0</v>
      </c>
      <c r="BV190" s="293">
        <v>0</v>
      </c>
      <c r="BW190" s="293">
        <v>0</v>
      </c>
      <c r="BX190" s="225">
        <f t="shared" si="216"/>
        <v>0</v>
      </c>
      <c r="BY190" s="225">
        <f t="shared" si="217"/>
        <v>220</v>
      </c>
      <c r="BZ190" s="225">
        <f t="shared" si="218"/>
        <v>0</v>
      </c>
      <c r="CA190" s="225">
        <f t="shared" si="219"/>
        <v>0</v>
      </c>
      <c r="CB190" s="225">
        <f t="shared" si="220"/>
        <v>0</v>
      </c>
      <c r="CC190" s="225">
        <f t="shared" si="221"/>
        <v>0</v>
      </c>
      <c r="CD190" s="225">
        <f t="shared" si="222"/>
        <v>0</v>
      </c>
      <c r="CE190" s="225">
        <f t="shared" si="223"/>
        <v>0</v>
      </c>
      <c r="CF190" s="293">
        <f t="shared" si="229"/>
        <v>0</v>
      </c>
      <c r="CG190" s="225">
        <f t="shared" si="224"/>
        <v>0</v>
      </c>
      <c r="CH190" s="225">
        <f t="shared" si="225"/>
        <v>0</v>
      </c>
      <c r="CI190" s="225">
        <f t="shared" si="226"/>
        <v>0</v>
      </c>
      <c r="CJ190" s="225">
        <f t="shared" si="227"/>
        <v>0</v>
      </c>
      <c r="CK190" s="225">
        <f t="shared" si="228"/>
        <v>0</v>
      </c>
      <c r="CL190" s="244"/>
    </row>
    <row r="191" spans="1:90" s="259" customFormat="1" ht="63">
      <c r="A191" s="219" t="s">
        <v>879</v>
      </c>
      <c r="B191" s="220" t="s">
        <v>1030</v>
      </c>
      <c r="C191" s="221" t="s">
        <v>589</v>
      </c>
      <c r="D191" s="225">
        <v>44.5</v>
      </c>
      <c r="E191" s="293">
        <v>44.5</v>
      </c>
      <c r="F191" s="293">
        <v>0</v>
      </c>
      <c r="G191" s="293">
        <v>22</v>
      </c>
      <c r="H191" s="293">
        <v>0</v>
      </c>
      <c r="I191" s="293">
        <v>0</v>
      </c>
      <c r="J191" s="293">
        <v>0</v>
      </c>
      <c r="K191" s="293">
        <v>0</v>
      </c>
      <c r="L191" s="293">
        <v>0</v>
      </c>
      <c r="M191" s="225">
        <v>0</v>
      </c>
      <c r="N191" s="225">
        <v>0</v>
      </c>
      <c r="O191" s="225">
        <v>0</v>
      </c>
      <c r="P191" s="225">
        <v>0</v>
      </c>
      <c r="Q191" s="225">
        <v>0</v>
      </c>
      <c r="R191" s="225">
        <v>0</v>
      </c>
      <c r="S191" s="225">
        <v>0</v>
      </c>
      <c r="T191" s="293">
        <v>0</v>
      </c>
      <c r="U191" s="293">
        <v>0</v>
      </c>
      <c r="V191" s="293">
        <v>0</v>
      </c>
      <c r="W191" s="293">
        <v>0</v>
      </c>
      <c r="X191" s="293">
        <v>0</v>
      </c>
      <c r="Y191" s="293">
        <v>0</v>
      </c>
      <c r="Z191" s="293">
        <v>0</v>
      </c>
      <c r="AA191" s="293">
        <v>0</v>
      </c>
      <c r="AB191" s="293">
        <v>0</v>
      </c>
      <c r="AC191" s="293">
        <v>0</v>
      </c>
      <c r="AD191" s="293">
        <v>0</v>
      </c>
      <c r="AE191" s="293">
        <v>0</v>
      </c>
      <c r="AF191" s="293">
        <v>0</v>
      </c>
      <c r="AG191" s="293">
        <v>0</v>
      </c>
      <c r="AH191" s="293">
        <v>0</v>
      </c>
      <c r="AI191" s="293">
        <v>0</v>
      </c>
      <c r="AJ191" s="293">
        <v>0</v>
      </c>
      <c r="AK191" s="293">
        <v>0</v>
      </c>
      <c r="AL191" s="293">
        <v>0</v>
      </c>
      <c r="AM191" s="293">
        <v>0</v>
      </c>
      <c r="AN191" s="293">
        <v>0</v>
      </c>
      <c r="AO191" s="293">
        <v>0</v>
      </c>
      <c r="AP191" s="293">
        <v>0</v>
      </c>
      <c r="AQ191" s="293">
        <v>0</v>
      </c>
      <c r="AR191" s="293">
        <v>0</v>
      </c>
      <c r="AS191" s="293">
        <v>0</v>
      </c>
      <c r="AT191" s="293">
        <v>0</v>
      </c>
      <c r="AU191" s="293">
        <v>0</v>
      </c>
      <c r="AV191" s="293">
        <v>0</v>
      </c>
      <c r="AW191" s="293">
        <v>22.5</v>
      </c>
      <c r="AX191" s="293">
        <v>0</v>
      </c>
      <c r="AY191" s="293">
        <v>0</v>
      </c>
      <c r="AZ191" s="293">
        <v>0</v>
      </c>
      <c r="BA191" s="293">
        <v>0</v>
      </c>
      <c r="BB191" s="293">
        <v>0</v>
      </c>
      <c r="BC191" s="293">
        <v>0</v>
      </c>
      <c r="BD191" s="293">
        <v>0</v>
      </c>
      <c r="BE191" s="293">
        <v>0</v>
      </c>
      <c r="BF191" s="293">
        <v>0</v>
      </c>
      <c r="BG191" s="293">
        <v>0</v>
      </c>
      <c r="BH191" s="293">
        <v>0</v>
      </c>
      <c r="BI191" s="293">
        <v>0</v>
      </c>
      <c r="BJ191" s="293">
        <v>0</v>
      </c>
      <c r="BK191" s="293">
        <v>0</v>
      </c>
      <c r="BL191" s="293">
        <v>0</v>
      </c>
      <c r="BM191" s="293">
        <v>0</v>
      </c>
      <c r="BN191" s="293">
        <v>0</v>
      </c>
      <c r="BO191" s="293">
        <v>0</v>
      </c>
      <c r="BP191" s="293">
        <v>0</v>
      </c>
      <c r="BQ191" s="293">
        <v>0</v>
      </c>
      <c r="BR191" s="293">
        <v>0</v>
      </c>
      <c r="BS191" s="293">
        <v>0</v>
      </c>
      <c r="BT191" s="293">
        <v>0</v>
      </c>
      <c r="BU191" s="293">
        <v>0</v>
      </c>
      <c r="BV191" s="293">
        <v>0</v>
      </c>
      <c r="BW191" s="293">
        <v>0</v>
      </c>
      <c r="BX191" s="225">
        <f t="shared" si="216"/>
        <v>0</v>
      </c>
      <c r="BY191" s="225">
        <f t="shared" si="217"/>
        <v>44.5</v>
      </c>
      <c r="BZ191" s="225">
        <f t="shared" si="218"/>
        <v>0</v>
      </c>
      <c r="CA191" s="225">
        <f t="shared" si="219"/>
        <v>0</v>
      </c>
      <c r="CB191" s="225">
        <f t="shared" si="220"/>
        <v>0</v>
      </c>
      <c r="CC191" s="225">
        <f t="shared" si="221"/>
        <v>0</v>
      </c>
      <c r="CD191" s="225">
        <f t="shared" si="222"/>
        <v>0</v>
      </c>
      <c r="CE191" s="225">
        <f t="shared" si="223"/>
        <v>0</v>
      </c>
      <c r="CF191" s="293">
        <f t="shared" si="229"/>
        <v>0</v>
      </c>
      <c r="CG191" s="225">
        <f t="shared" si="224"/>
        <v>0</v>
      </c>
      <c r="CH191" s="225">
        <f t="shared" si="225"/>
        <v>0</v>
      </c>
      <c r="CI191" s="225">
        <f t="shared" si="226"/>
        <v>0</v>
      </c>
      <c r="CJ191" s="225">
        <f t="shared" si="227"/>
        <v>0</v>
      </c>
      <c r="CK191" s="225">
        <f t="shared" si="228"/>
        <v>0</v>
      </c>
      <c r="CL191" s="244"/>
    </row>
    <row r="192" spans="1:90" ht="63">
      <c r="A192" s="219" t="s">
        <v>880</v>
      </c>
      <c r="B192" s="220" t="s">
        <v>1031</v>
      </c>
      <c r="C192" s="221" t="s">
        <v>589</v>
      </c>
      <c r="D192" s="225">
        <v>52.6</v>
      </c>
      <c r="E192" s="293">
        <v>52.6</v>
      </c>
      <c r="F192" s="293">
        <v>0</v>
      </c>
      <c r="G192" s="293">
        <v>24</v>
      </c>
      <c r="H192" s="293">
        <v>0</v>
      </c>
      <c r="I192" s="293">
        <v>0</v>
      </c>
      <c r="J192" s="293">
        <v>0</v>
      </c>
      <c r="K192" s="293">
        <v>0</v>
      </c>
      <c r="L192" s="293">
        <v>0</v>
      </c>
      <c r="M192" s="225">
        <v>0</v>
      </c>
      <c r="N192" s="225">
        <v>0</v>
      </c>
      <c r="O192" s="225">
        <v>0</v>
      </c>
      <c r="P192" s="225">
        <v>0</v>
      </c>
      <c r="Q192" s="225">
        <v>0</v>
      </c>
      <c r="R192" s="225">
        <v>0</v>
      </c>
      <c r="S192" s="225">
        <v>0</v>
      </c>
      <c r="T192" s="293">
        <v>0</v>
      </c>
      <c r="U192" s="293">
        <v>0</v>
      </c>
      <c r="V192" s="293">
        <v>0</v>
      </c>
      <c r="W192" s="293">
        <v>0</v>
      </c>
      <c r="X192" s="293">
        <v>0</v>
      </c>
      <c r="Y192" s="293">
        <v>0</v>
      </c>
      <c r="Z192" s="293">
        <v>0</v>
      </c>
      <c r="AA192" s="293">
        <v>0</v>
      </c>
      <c r="AB192" s="293">
        <v>0</v>
      </c>
      <c r="AC192" s="293">
        <v>0</v>
      </c>
      <c r="AD192" s="293">
        <v>0</v>
      </c>
      <c r="AE192" s="293">
        <v>0</v>
      </c>
      <c r="AF192" s="293">
        <v>0</v>
      </c>
      <c r="AG192" s="293">
        <v>0</v>
      </c>
      <c r="AH192" s="293">
        <v>0</v>
      </c>
      <c r="AI192" s="293">
        <v>16.600000000000001</v>
      </c>
      <c r="AJ192" s="293">
        <v>0</v>
      </c>
      <c r="AK192" s="293">
        <v>0</v>
      </c>
      <c r="AL192" s="293">
        <v>0</v>
      </c>
      <c r="AM192" s="293">
        <v>0</v>
      </c>
      <c r="AN192" s="293">
        <v>0</v>
      </c>
      <c r="AO192" s="293">
        <v>0</v>
      </c>
      <c r="AP192" s="293">
        <v>0</v>
      </c>
      <c r="AQ192" s="293">
        <v>0</v>
      </c>
      <c r="AR192" s="293">
        <v>0</v>
      </c>
      <c r="AS192" s="293">
        <v>0</v>
      </c>
      <c r="AT192" s="293">
        <v>0</v>
      </c>
      <c r="AU192" s="293">
        <v>0</v>
      </c>
      <c r="AV192" s="293">
        <v>0</v>
      </c>
      <c r="AW192" s="293">
        <v>12</v>
      </c>
      <c r="AX192" s="293">
        <v>0</v>
      </c>
      <c r="AY192" s="293">
        <v>0</v>
      </c>
      <c r="AZ192" s="293">
        <v>0</v>
      </c>
      <c r="BA192" s="293">
        <v>0</v>
      </c>
      <c r="BB192" s="293">
        <v>0</v>
      </c>
      <c r="BC192" s="293">
        <v>0</v>
      </c>
      <c r="BD192" s="293">
        <v>0</v>
      </c>
      <c r="BE192" s="293">
        <v>0</v>
      </c>
      <c r="BF192" s="293">
        <v>0</v>
      </c>
      <c r="BG192" s="293">
        <v>0</v>
      </c>
      <c r="BH192" s="293">
        <v>0</v>
      </c>
      <c r="BI192" s="293">
        <v>0</v>
      </c>
      <c r="BJ192" s="293">
        <v>0</v>
      </c>
      <c r="BK192" s="293">
        <v>0</v>
      </c>
      <c r="BL192" s="293">
        <v>0</v>
      </c>
      <c r="BM192" s="293">
        <v>0</v>
      </c>
      <c r="BN192" s="293">
        <v>0</v>
      </c>
      <c r="BO192" s="293">
        <v>0</v>
      </c>
      <c r="BP192" s="293">
        <v>0</v>
      </c>
      <c r="BQ192" s="293">
        <v>0</v>
      </c>
      <c r="BR192" s="293">
        <v>0</v>
      </c>
      <c r="BS192" s="293">
        <v>0</v>
      </c>
      <c r="BT192" s="293">
        <v>0</v>
      </c>
      <c r="BU192" s="293">
        <v>0</v>
      </c>
      <c r="BV192" s="293">
        <v>0</v>
      </c>
      <c r="BW192" s="293">
        <v>0</v>
      </c>
      <c r="BX192" s="225">
        <f t="shared" si="216"/>
        <v>0</v>
      </c>
      <c r="BY192" s="225">
        <f t="shared" si="217"/>
        <v>52.6</v>
      </c>
      <c r="BZ192" s="225">
        <f t="shared" si="218"/>
        <v>0</v>
      </c>
      <c r="CA192" s="225">
        <f t="shared" si="219"/>
        <v>0</v>
      </c>
      <c r="CB192" s="225">
        <f t="shared" si="220"/>
        <v>0</v>
      </c>
      <c r="CC192" s="225">
        <f t="shared" si="221"/>
        <v>0</v>
      </c>
      <c r="CD192" s="225">
        <f t="shared" si="222"/>
        <v>0</v>
      </c>
      <c r="CE192" s="225">
        <f t="shared" si="223"/>
        <v>0</v>
      </c>
      <c r="CF192" s="293">
        <f t="shared" si="229"/>
        <v>0</v>
      </c>
      <c r="CG192" s="225">
        <f t="shared" si="224"/>
        <v>0</v>
      </c>
      <c r="CH192" s="225">
        <f t="shared" si="225"/>
        <v>0</v>
      </c>
      <c r="CI192" s="225">
        <f t="shared" si="226"/>
        <v>0</v>
      </c>
      <c r="CJ192" s="225">
        <f t="shared" si="227"/>
        <v>0</v>
      </c>
      <c r="CK192" s="225">
        <f t="shared" si="228"/>
        <v>0</v>
      </c>
      <c r="CL192" s="244"/>
    </row>
    <row r="193" spans="1:90" ht="47.25">
      <c r="A193" s="219" t="s">
        <v>881</v>
      </c>
      <c r="B193" s="220" t="s">
        <v>1032</v>
      </c>
      <c r="C193" s="221" t="s">
        <v>589</v>
      </c>
      <c r="D193" s="225">
        <v>24</v>
      </c>
      <c r="E193" s="293">
        <v>24</v>
      </c>
      <c r="F193" s="293">
        <v>0</v>
      </c>
      <c r="G193" s="293">
        <v>16</v>
      </c>
      <c r="H193" s="293">
        <v>0</v>
      </c>
      <c r="I193" s="293">
        <v>0</v>
      </c>
      <c r="J193" s="293">
        <v>0</v>
      </c>
      <c r="K193" s="293">
        <v>0</v>
      </c>
      <c r="L193" s="293">
        <v>0</v>
      </c>
      <c r="M193" s="225">
        <v>0</v>
      </c>
      <c r="N193" s="225">
        <v>0</v>
      </c>
      <c r="O193" s="225">
        <v>0</v>
      </c>
      <c r="P193" s="225">
        <v>0</v>
      </c>
      <c r="Q193" s="225">
        <v>0</v>
      </c>
      <c r="R193" s="225">
        <v>0</v>
      </c>
      <c r="S193" s="225">
        <v>0</v>
      </c>
      <c r="T193" s="293">
        <v>0</v>
      </c>
      <c r="U193" s="293">
        <v>8</v>
      </c>
      <c r="V193" s="293">
        <v>0</v>
      </c>
      <c r="W193" s="293">
        <v>0</v>
      </c>
      <c r="X193" s="293">
        <v>0</v>
      </c>
      <c r="Y193" s="293">
        <v>0</v>
      </c>
      <c r="Z193" s="293">
        <v>0</v>
      </c>
      <c r="AA193" s="293">
        <v>0</v>
      </c>
      <c r="AB193" s="293">
        <v>0</v>
      </c>
      <c r="AC193" s="293">
        <v>0</v>
      </c>
      <c r="AD193" s="293">
        <v>0</v>
      </c>
      <c r="AE193" s="293">
        <v>0</v>
      </c>
      <c r="AF193" s="293">
        <v>0</v>
      </c>
      <c r="AG193" s="293">
        <v>0</v>
      </c>
      <c r="AH193" s="293">
        <v>0</v>
      </c>
      <c r="AI193" s="293">
        <v>0</v>
      </c>
      <c r="AJ193" s="293">
        <v>0</v>
      </c>
      <c r="AK193" s="293">
        <v>0</v>
      </c>
      <c r="AL193" s="293">
        <v>0</v>
      </c>
      <c r="AM193" s="293">
        <v>0</v>
      </c>
      <c r="AN193" s="293">
        <v>0</v>
      </c>
      <c r="AO193" s="293">
        <v>0</v>
      </c>
      <c r="AP193" s="293">
        <v>0</v>
      </c>
      <c r="AQ193" s="293">
        <v>0</v>
      </c>
      <c r="AR193" s="293">
        <v>0</v>
      </c>
      <c r="AS193" s="293">
        <v>0</v>
      </c>
      <c r="AT193" s="293">
        <v>0</v>
      </c>
      <c r="AU193" s="293">
        <v>0</v>
      </c>
      <c r="AV193" s="293">
        <v>0</v>
      </c>
      <c r="AW193" s="293">
        <v>0</v>
      </c>
      <c r="AX193" s="293">
        <v>0</v>
      </c>
      <c r="AY193" s="293">
        <v>0</v>
      </c>
      <c r="AZ193" s="293">
        <v>0</v>
      </c>
      <c r="BA193" s="293">
        <v>0</v>
      </c>
      <c r="BB193" s="293">
        <v>0</v>
      </c>
      <c r="BC193" s="293">
        <v>0</v>
      </c>
      <c r="BD193" s="293">
        <v>0</v>
      </c>
      <c r="BE193" s="293">
        <v>0</v>
      </c>
      <c r="BF193" s="293">
        <v>0</v>
      </c>
      <c r="BG193" s="293">
        <v>0</v>
      </c>
      <c r="BH193" s="293">
        <v>0</v>
      </c>
      <c r="BI193" s="293">
        <v>0</v>
      </c>
      <c r="BJ193" s="293">
        <v>0</v>
      </c>
      <c r="BK193" s="293">
        <v>0</v>
      </c>
      <c r="BL193" s="293">
        <v>0</v>
      </c>
      <c r="BM193" s="293">
        <v>0</v>
      </c>
      <c r="BN193" s="293">
        <v>0</v>
      </c>
      <c r="BO193" s="293">
        <v>0</v>
      </c>
      <c r="BP193" s="293">
        <v>0</v>
      </c>
      <c r="BQ193" s="293">
        <v>0</v>
      </c>
      <c r="BR193" s="293">
        <v>0</v>
      </c>
      <c r="BS193" s="293">
        <v>0</v>
      </c>
      <c r="BT193" s="293">
        <v>0</v>
      </c>
      <c r="BU193" s="293">
        <v>0</v>
      </c>
      <c r="BV193" s="293">
        <v>0</v>
      </c>
      <c r="BW193" s="293">
        <v>0</v>
      </c>
      <c r="BX193" s="225">
        <f t="shared" ref="BX193:BX197" si="230">F193+T193+AH193+AV193</f>
        <v>0</v>
      </c>
      <c r="BY193" s="225">
        <f t="shared" si="217"/>
        <v>24</v>
      </c>
      <c r="BZ193" s="225">
        <f t="shared" ref="BZ193:BZ197" si="231">H193+V193+AJ193+AX193</f>
        <v>0</v>
      </c>
      <c r="CA193" s="225">
        <f t="shared" ref="CA193:CA197" si="232">I193+W193+AK193+AY193</f>
        <v>0</v>
      </c>
      <c r="CB193" s="225">
        <f t="shared" ref="CB193:CB197" si="233">J193+X193+AL193+AZ193</f>
        <v>0</v>
      </c>
      <c r="CC193" s="225">
        <f t="shared" ref="CC193:CC197" si="234">K193+Y193+AM193+BA193</f>
        <v>0</v>
      </c>
      <c r="CD193" s="225">
        <f t="shared" ref="CD193:CD197" si="235">L193+Z193+AN193+BB193</f>
        <v>0</v>
      </c>
      <c r="CE193" s="225">
        <f t="shared" ref="CE193:CE197" si="236">M193+AA193+AO193+BC193</f>
        <v>0</v>
      </c>
      <c r="CF193" s="293">
        <f t="shared" si="229"/>
        <v>0</v>
      </c>
      <c r="CG193" s="225">
        <f t="shared" ref="CG193:CG197" si="237">O193+AC193+AQ193+BE193</f>
        <v>0</v>
      </c>
      <c r="CH193" s="225">
        <f t="shared" ref="CH193:CH197" si="238">P193+AD193+AR193+BF193</f>
        <v>0</v>
      </c>
      <c r="CI193" s="225">
        <f t="shared" ref="CI193:CI197" si="239">Q193+AE193+AS193+BG193</f>
        <v>0</v>
      </c>
      <c r="CJ193" s="225">
        <f t="shared" ref="CJ193:CJ197" si="240">R193+AF193+AT193+BH193</f>
        <v>0</v>
      </c>
      <c r="CK193" s="225">
        <f t="shared" ref="CK193:CK197" si="241">S193+AG193+AU193+BI193</f>
        <v>0</v>
      </c>
      <c r="CL193" s="244"/>
    </row>
    <row r="194" spans="1:90" ht="31.5">
      <c r="A194" s="219" t="s">
        <v>1022</v>
      </c>
      <c r="B194" s="220" t="s">
        <v>882</v>
      </c>
      <c r="C194" s="221" t="s">
        <v>589</v>
      </c>
      <c r="D194" s="225">
        <v>3</v>
      </c>
      <c r="E194" s="293">
        <v>3</v>
      </c>
      <c r="F194" s="293">
        <v>0</v>
      </c>
      <c r="G194" s="293">
        <v>3</v>
      </c>
      <c r="H194" s="293">
        <v>0</v>
      </c>
      <c r="I194" s="293">
        <v>0</v>
      </c>
      <c r="J194" s="293">
        <v>0</v>
      </c>
      <c r="K194" s="293">
        <v>0</v>
      </c>
      <c r="L194" s="293">
        <v>0</v>
      </c>
      <c r="M194" s="225">
        <v>0</v>
      </c>
      <c r="N194" s="225">
        <v>0</v>
      </c>
      <c r="O194" s="225">
        <v>0</v>
      </c>
      <c r="P194" s="225">
        <v>0</v>
      </c>
      <c r="Q194" s="225">
        <v>0</v>
      </c>
      <c r="R194" s="225">
        <v>0</v>
      </c>
      <c r="S194" s="225">
        <v>0</v>
      </c>
      <c r="T194" s="293">
        <v>0</v>
      </c>
      <c r="U194" s="293">
        <v>0</v>
      </c>
      <c r="V194" s="293">
        <v>0</v>
      </c>
      <c r="W194" s="293">
        <v>0</v>
      </c>
      <c r="X194" s="293">
        <v>0</v>
      </c>
      <c r="Y194" s="293">
        <v>0</v>
      </c>
      <c r="Z194" s="293">
        <v>0</v>
      </c>
      <c r="AA194" s="293">
        <v>0</v>
      </c>
      <c r="AB194" s="293">
        <v>0</v>
      </c>
      <c r="AC194" s="293">
        <v>0</v>
      </c>
      <c r="AD194" s="293">
        <v>0</v>
      </c>
      <c r="AE194" s="293">
        <v>0</v>
      </c>
      <c r="AF194" s="293">
        <v>0</v>
      </c>
      <c r="AG194" s="293">
        <v>0</v>
      </c>
      <c r="AH194" s="293">
        <v>0</v>
      </c>
      <c r="AI194" s="293">
        <v>0</v>
      </c>
      <c r="AJ194" s="293">
        <v>0</v>
      </c>
      <c r="AK194" s="293">
        <v>0</v>
      </c>
      <c r="AL194" s="293">
        <v>0</v>
      </c>
      <c r="AM194" s="293">
        <v>0</v>
      </c>
      <c r="AN194" s="293">
        <v>0</v>
      </c>
      <c r="AO194" s="293">
        <v>0</v>
      </c>
      <c r="AP194" s="293">
        <v>0</v>
      </c>
      <c r="AQ194" s="293">
        <v>0</v>
      </c>
      <c r="AR194" s="293">
        <v>0</v>
      </c>
      <c r="AS194" s="293">
        <v>0</v>
      </c>
      <c r="AT194" s="293">
        <v>0</v>
      </c>
      <c r="AU194" s="293">
        <v>0</v>
      </c>
      <c r="AV194" s="293">
        <v>0</v>
      </c>
      <c r="AW194" s="293">
        <v>0</v>
      </c>
      <c r="AX194" s="293">
        <v>0</v>
      </c>
      <c r="AY194" s="293">
        <v>0</v>
      </c>
      <c r="AZ194" s="293">
        <v>0</v>
      </c>
      <c r="BA194" s="293">
        <v>0</v>
      </c>
      <c r="BB194" s="293">
        <v>0</v>
      </c>
      <c r="BC194" s="293">
        <v>0</v>
      </c>
      <c r="BD194" s="293">
        <v>0</v>
      </c>
      <c r="BE194" s="293">
        <v>0</v>
      </c>
      <c r="BF194" s="293">
        <v>0</v>
      </c>
      <c r="BG194" s="293">
        <v>0</v>
      </c>
      <c r="BH194" s="293">
        <v>0</v>
      </c>
      <c r="BI194" s="293">
        <v>0</v>
      </c>
      <c r="BJ194" s="293">
        <v>0</v>
      </c>
      <c r="BK194" s="293">
        <v>0</v>
      </c>
      <c r="BL194" s="293">
        <v>0</v>
      </c>
      <c r="BM194" s="293">
        <v>0</v>
      </c>
      <c r="BN194" s="293">
        <v>0</v>
      </c>
      <c r="BO194" s="293">
        <v>0</v>
      </c>
      <c r="BP194" s="293">
        <v>0</v>
      </c>
      <c r="BQ194" s="293">
        <v>0</v>
      </c>
      <c r="BR194" s="293">
        <v>0</v>
      </c>
      <c r="BS194" s="293">
        <v>0</v>
      </c>
      <c r="BT194" s="293">
        <v>0</v>
      </c>
      <c r="BU194" s="293">
        <v>0</v>
      </c>
      <c r="BV194" s="293">
        <v>0</v>
      </c>
      <c r="BW194" s="293">
        <v>0</v>
      </c>
      <c r="BX194" s="225">
        <f t="shared" si="230"/>
        <v>0</v>
      </c>
      <c r="BY194" s="225">
        <f t="shared" si="217"/>
        <v>3</v>
      </c>
      <c r="BZ194" s="225">
        <f t="shared" si="231"/>
        <v>0</v>
      </c>
      <c r="CA194" s="225">
        <f t="shared" si="232"/>
        <v>0</v>
      </c>
      <c r="CB194" s="225">
        <f t="shared" si="233"/>
        <v>0</v>
      </c>
      <c r="CC194" s="225">
        <f t="shared" si="234"/>
        <v>0</v>
      </c>
      <c r="CD194" s="225">
        <f t="shared" si="235"/>
        <v>0</v>
      </c>
      <c r="CE194" s="225">
        <f t="shared" si="236"/>
        <v>0</v>
      </c>
      <c r="CF194" s="293">
        <f t="shared" si="229"/>
        <v>0</v>
      </c>
      <c r="CG194" s="225">
        <f t="shared" si="237"/>
        <v>0</v>
      </c>
      <c r="CH194" s="225">
        <f t="shared" si="238"/>
        <v>0</v>
      </c>
      <c r="CI194" s="225">
        <f t="shared" si="239"/>
        <v>0</v>
      </c>
      <c r="CJ194" s="225">
        <f t="shared" si="240"/>
        <v>0</v>
      </c>
      <c r="CK194" s="225">
        <f t="shared" si="241"/>
        <v>0</v>
      </c>
      <c r="CL194" s="244"/>
    </row>
    <row r="195" spans="1:90" ht="78.75">
      <c r="A195" s="219" t="s">
        <v>1023</v>
      </c>
      <c r="B195" s="220" t="s">
        <v>1033</v>
      </c>
      <c r="C195" s="221" t="s">
        <v>589</v>
      </c>
      <c r="D195" s="225">
        <v>45</v>
      </c>
      <c r="E195" s="293">
        <v>45</v>
      </c>
      <c r="F195" s="293">
        <v>0</v>
      </c>
      <c r="G195" s="293">
        <v>22.5</v>
      </c>
      <c r="H195" s="293">
        <v>0</v>
      </c>
      <c r="I195" s="293">
        <v>0</v>
      </c>
      <c r="J195" s="293">
        <v>0</v>
      </c>
      <c r="K195" s="293">
        <v>0</v>
      </c>
      <c r="L195" s="293">
        <v>0</v>
      </c>
      <c r="M195" s="225">
        <v>0</v>
      </c>
      <c r="N195" s="225">
        <v>0</v>
      </c>
      <c r="O195" s="225">
        <v>0</v>
      </c>
      <c r="P195" s="225">
        <v>0</v>
      </c>
      <c r="Q195" s="225">
        <v>0</v>
      </c>
      <c r="R195" s="225">
        <v>0</v>
      </c>
      <c r="S195" s="225">
        <v>0</v>
      </c>
      <c r="T195" s="293">
        <v>0</v>
      </c>
      <c r="U195" s="293">
        <v>22.5</v>
      </c>
      <c r="V195" s="293">
        <v>0</v>
      </c>
      <c r="W195" s="293">
        <v>0</v>
      </c>
      <c r="X195" s="293">
        <v>0</v>
      </c>
      <c r="Y195" s="293">
        <v>0</v>
      </c>
      <c r="Z195" s="293">
        <v>0</v>
      </c>
      <c r="AA195" s="293">
        <v>0</v>
      </c>
      <c r="AB195" s="293">
        <v>0</v>
      </c>
      <c r="AC195" s="293">
        <v>0</v>
      </c>
      <c r="AD195" s="293">
        <v>0</v>
      </c>
      <c r="AE195" s="293">
        <v>0</v>
      </c>
      <c r="AF195" s="293">
        <v>0</v>
      </c>
      <c r="AG195" s="293">
        <v>0</v>
      </c>
      <c r="AH195" s="293">
        <v>0</v>
      </c>
      <c r="AI195" s="293">
        <v>0</v>
      </c>
      <c r="AJ195" s="293">
        <v>0</v>
      </c>
      <c r="AK195" s="293">
        <v>0</v>
      </c>
      <c r="AL195" s="293">
        <v>0</v>
      </c>
      <c r="AM195" s="293">
        <v>0</v>
      </c>
      <c r="AN195" s="293">
        <v>0</v>
      </c>
      <c r="AO195" s="293">
        <v>0</v>
      </c>
      <c r="AP195" s="293">
        <v>0</v>
      </c>
      <c r="AQ195" s="293">
        <v>0</v>
      </c>
      <c r="AR195" s="293">
        <v>0</v>
      </c>
      <c r="AS195" s="293">
        <v>0</v>
      </c>
      <c r="AT195" s="293">
        <v>0</v>
      </c>
      <c r="AU195" s="293">
        <v>0</v>
      </c>
      <c r="AV195" s="293">
        <v>0</v>
      </c>
      <c r="AW195" s="293">
        <v>0</v>
      </c>
      <c r="AX195" s="293">
        <v>0</v>
      </c>
      <c r="AY195" s="293">
        <v>0</v>
      </c>
      <c r="AZ195" s="293">
        <v>0</v>
      </c>
      <c r="BA195" s="293">
        <v>0</v>
      </c>
      <c r="BB195" s="293">
        <v>0</v>
      </c>
      <c r="BC195" s="293">
        <v>0</v>
      </c>
      <c r="BD195" s="293">
        <v>0</v>
      </c>
      <c r="BE195" s="293">
        <v>0</v>
      </c>
      <c r="BF195" s="293">
        <v>0</v>
      </c>
      <c r="BG195" s="293">
        <v>0</v>
      </c>
      <c r="BH195" s="293">
        <v>0</v>
      </c>
      <c r="BI195" s="293">
        <v>0</v>
      </c>
      <c r="BJ195" s="293">
        <v>0</v>
      </c>
      <c r="BK195" s="293">
        <v>0</v>
      </c>
      <c r="BL195" s="293">
        <v>0</v>
      </c>
      <c r="BM195" s="293">
        <v>0</v>
      </c>
      <c r="BN195" s="293">
        <v>0</v>
      </c>
      <c r="BO195" s="293">
        <v>0</v>
      </c>
      <c r="BP195" s="293">
        <v>0</v>
      </c>
      <c r="BQ195" s="293">
        <v>0</v>
      </c>
      <c r="BR195" s="293">
        <v>0</v>
      </c>
      <c r="BS195" s="293">
        <v>0</v>
      </c>
      <c r="BT195" s="293">
        <v>0</v>
      </c>
      <c r="BU195" s="293">
        <v>0</v>
      </c>
      <c r="BV195" s="293">
        <v>0</v>
      </c>
      <c r="BW195" s="293">
        <v>0</v>
      </c>
      <c r="BX195" s="225">
        <f t="shared" si="230"/>
        <v>0</v>
      </c>
      <c r="BY195" s="225">
        <f t="shared" si="217"/>
        <v>45</v>
      </c>
      <c r="BZ195" s="225">
        <f t="shared" si="231"/>
        <v>0</v>
      </c>
      <c r="CA195" s="225">
        <f t="shared" si="232"/>
        <v>0</v>
      </c>
      <c r="CB195" s="225">
        <f t="shared" si="233"/>
        <v>0</v>
      </c>
      <c r="CC195" s="225">
        <f t="shared" si="234"/>
        <v>0</v>
      </c>
      <c r="CD195" s="225">
        <f t="shared" si="235"/>
        <v>0</v>
      </c>
      <c r="CE195" s="225">
        <f t="shared" si="236"/>
        <v>0</v>
      </c>
      <c r="CF195" s="293">
        <f t="shared" si="229"/>
        <v>0</v>
      </c>
      <c r="CG195" s="225">
        <f t="shared" si="237"/>
        <v>0</v>
      </c>
      <c r="CH195" s="225">
        <f t="shared" si="238"/>
        <v>0</v>
      </c>
      <c r="CI195" s="225">
        <f t="shared" si="239"/>
        <v>0</v>
      </c>
      <c r="CJ195" s="225">
        <f t="shared" si="240"/>
        <v>0</v>
      </c>
      <c r="CK195" s="225">
        <f t="shared" si="241"/>
        <v>0</v>
      </c>
      <c r="CL195" s="244"/>
    </row>
    <row r="196" spans="1:90" ht="78.75">
      <c r="A196" s="219" t="s">
        <v>1024</v>
      </c>
      <c r="B196" s="220" t="s">
        <v>1034</v>
      </c>
      <c r="C196" s="221" t="s">
        <v>589</v>
      </c>
      <c r="D196" s="225">
        <v>4.2</v>
      </c>
      <c r="E196" s="293">
        <v>4.2</v>
      </c>
      <c r="F196" s="293">
        <v>0</v>
      </c>
      <c r="G196" s="293">
        <v>4.2</v>
      </c>
      <c r="H196" s="293">
        <v>0</v>
      </c>
      <c r="I196" s="293">
        <v>0</v>
      </c>
      <c r="J196" s="293">
        <v>0</v>
      </c>
      <c r="K196" s="293">
        <v>0</v>
      </c>
      <c r="L196" s="293">
        <v>0</v>
      </c>
      <c r="M196" s="225">
        <v>0</v>
      </c>
      <c r="N196" s="225">
        <v>0</v>
      </c>
      <c r="O196" s="225">
        <v>0</v>
      </c>
      <c r="P196" s="225">
        <v>0</v>
      </c>
      <c r="Q196" s="225">
        <v>0</v>
      </c>
      <c r="R196" s="225">
        <v>0</v>
      </c>
      <c r="S196" s="225">
        <v>0</v>
      </c>
      <c r="T196" s="293">
        <v>0</v>
      </c>
      <c r="U196" s="293">
        <v>0</v>
      </c>
      <c r="V196" s="293">
        <v>0</v>
      </c>
      <c r="W196" s="293">
        <v>0</v>
      </c>
      <c r="X196" s="293">
        <v>0</v>
      </c>
      <c r="Y196" s="293">
        <v>0</v>
      </c>
      <c r="Z196" s="293">
        <v>0</v>
      </c>
      <c r="AA196" s="293">
        <v>0</v>
      </c>
      <c r="AB196" s="293">
        <v>0</v>
      </c>
      <c r="AC196" s="293">
        <v>0</v>
      </c>
      <c r="AD196" s="293">
        <v>0</v>
      </c>
      <c r="AE196" s="293">
        <v>0</v>
      </c>
      <c r="AF196" s="293">
        <v>0</v>
      </c>
      <c r="AG196" s="293">
        <v>0</v>
      </c>
      <c r="AH196" s="293">
        <v>0</v>
      </c>
      <c r="AI196" s="293">
        <v>0</v>
      </c>
      <c r="AJ196" s="293">
        <v>0</v>
      </c>
      <c r="AK196" s="293">
        <v>0</v>
      </c>
      <c r="AL196" s="293">
        <v>0</v>
      </c>
      <c r="AM196" s="293">
        <v>0</v>
      </c>
      <c r="AN196" s="293">
        <v>0</v>
      </c>
      <c r="AO196" s="293">
        <v>0</v>
      </c>
      <c r="AP196" s="293">
        <v>0</v>
      </c>
      <c r="AQ196" s="293">
        <v>0</v>
      </c>
      <c r="AR196" s="293">
        <v>0</v>
      </c>
      <c r="AS196" s="293">
        <v>0</v>
      </c>
      <c r="AT196" s="293">
        <v>0</v>
      </c>
      <c r="AU196" s="293">
        <v>0</v>
      </c>
      <c r="AV196" s="293">
        <v>0</v>
      </c>
      <c r="AW196" s="293">
        <v>0</v>
      </c>
      <c r="AX196" s="293">
        <v>0</v>
      </c>
      <c r="AY196" s="293">
        <v>0</v>
      </c>
      <c r="AZ196" s="293">
        <v>0</v>
      </c>
      <c r="BA196" s="293">
        <v>0</v>
      </c>
      <c r="BB196" s="293">
        <v>0</v>
      </c>
      <c r="BC196" s="293">
        <v>0</v>
      </c>
      <c r="BD196" s="293">
        <v>0</v>
      </c>
      <c r="BE196" s="293">
        <v>0</v>
      </c>
      <c r="BF196" s="293">
        <v>0</v>
      </c>
      <c r="BG196" s="293">
        <v>0</v>
      </c>
      <c r="BH196" s="293">
        <v>0</v>
      </c>
      <c r="BI196" s="293">
        <v>0</v>
      </c>
      <c r="BJ196" s="293">
        <v>0</v>
      </c>
      <c r="BK196" s="293">
        <v>0</v>
      </c>
      <c r="BL196" s="293">
        <v>0</v>
      </c>
      <c r="BM196" s="293">
        <v>0</v>
      </c>
      <c r="BN196" s="293">
        <v>0</v>
      </c>
      <c r="BO196" s="293">
        <v>0</v>
      </c>
      <c r="BP196" s="293">
        <v>0</v>
      </c>
      <c r="BQ196" s="293">
        <v>0</v>
      </c>
      <c r="BR196" s="293">
        <v>0</v>
      </c>
      <c r="BS196" s="293">
        <v>0</v>
      </c>
      <c r="BT196" s="293">
        <v>0</v>
      </c>
      <c r="BU196" s="293">
        <v>0</v>
      </c>
      <c r="BV196" s="293">
        <v>0</v>
      </c>
      <c r="BW196" s="293">
        <v>0</v>
      </c>
      <c r="BX196" s="225">
        <f t="shared" si="230"/>
        <v>0</v>
      </c>
      <c r="BY196" s="225">
        <f t="shared" si="217"/>
        <v>4.2</v>
      </c>
      <c r="BZ196" s="225">
        <f t="shared" si="231"/>
        <v>0</v>
      </c>
      <c r="CA196" s="225">
        <f t="shared" si="232"/>
        <v>0</v>
      </c>
      <c r="CB196" s="225">
        <f t="shared" si="233"/>
        <v>0</v>
      </c>
      <c r="CC196" s="225">
        <f t="shared" si="234"/>
        <v>0</v>
      </c>
      <c r="CD196" s="225">
        <f t="shared" si="235"/>
        <v>0</v>
      </c>
      <c r="CE196" s="225">
        <f t="shared" si="236"/>
        <v>0</v>
      </c>
      <c r="CF196" s="293">
        <f t="shared" si="229"/>
        <v>0</v>
      </c>
      <c r="CG196" s="225">
        <f t="shared" si="237"/>
        <v>0</v>
      </c>
      <c r="CH196" s="225">
        <f t="shared" si="238"/>
        <v>0</v>
      </c>
      <c r="CI196" s="225">
        <f t="shared" si="239"/>
        <v>0</v>
      </c>
      <c r="CJ196" s="225">
        <f t="shared" si="240"/>
        <v>0</v>
      </c>
      <c r="CK196" s="225">
        <f t="shared" si="241"/>
        <v>0</v>
      </c>
      <c r="CL196" s="244"/>
    </row>
    <row r="197" spans="1:90" ht="78.75">
      <c r="A197" s="219" t="s">
        <v>1025</v>
      </c>
      <c r="B197" s="220" t="s">
        <v>1035</v>
      </c>
      <c r="C197" s="221" t="s">
        <v>589</v>
      </c>
      <c r="D197" s="225">
        <v>15</v>
      </c>
      <c r="E197" s="293">
        <v>15</v>
      </c>
      <c r="F197" s="293">
        <v>0</v>
      </c>
      <c r="G197" s="293">
        <v>15</v>
      </c>
      <c r="H197" s="293">
        <v>0</v>
      </c>
      <c r="I197" s="293">
        <v>0</v>
      </c>
      <c r="J197" s="293">
        <v>0</v>
      </c>
      <c r="K197" s="293">
        <v>0</v>
      </c>
      <c r="L197" s="293">
        <v>0</v>
      </c>
      <c r="M197" s="225">
        <v>0</v>
      </c>
      <c r="N197" s="225">
        <v>0</v>
      </c>
      <c r="O197" s="225">
        <v>0</v>
      </c>
      <c r="P197" s="225">
        <v>0</v>
      </c>
      <c r="Q197" s="225">
        <v>0</v>
      </c>
      <c r="R197" s="225">
        <v>0</v>
      </c>
      <c r="S197" s="225">
        <v>0</v>
      </c>
      <c r="T197" s="293">
        <v>0</v>
      </c>
      <c r="U197" s="293">
        <v>0</v>
      </c>
      <c r="V197" s="293">
        <v>0</v>
      </c>
      <c r="W197" s="293">
        <v>0</v>
      </c>
      <c r="X197" s="293">
        <v>0</v>
      </c>
      <c r="Y197" s="293">
        <v>0</v>
      </c>
      <c r="Z197" s="293">
        <v>0</v>
      </c>
      <c r="AA197" s="293">
        <v>0</v>
      </c>
      <c r="AB197" s="293">
        <v>0</v>
      </c>
      <c r="AC197" s="293">
        <v>0</v>
      </c>
      <c r="AD197" s="293">
        <v>0</v>
      </c>
      <c r="AE197" s="293">
        <v>0</v>
      </c>
      <c r="AF197" s="293">
        <v>0</v>
      </c>
      <c r="AG197" s="293">
        <v>0</v>
      </c>
      <c r="AH197" s="293">
        <v>0</v>
      </c>
      <c r="AI197" s="293">
        <v>0</v>
      </c>
      <c r="AJ197" s="293">
        <v>0</v>
      </c>
      <c r="AK197" s="293">
        <v>0</v>
      </c>
      <c r="AL197" s="293">
        <v>0</v>
      </c>
      <c r="AM197" s="293">
        <v>0</v>
      </c>
      <c r="AN197" s="293">
        <v>0</v>
      </c>
      <c r="AO197" s="293">
        <v>0</v>
      </c>
      <c r="AP197" s="293">
        <v>0</v>
      </c>
      <c r="AQ197" s="293">
        <v>0</v>
      </c>
      <c r="AR197" s="293">
        <v>0</v>
      </c>
      <c r="AS197" s="293">
        <v>0</v>
      </c>
      <c r="AT197" s="293">
        <v>0</v>
      </c>
      <c r="AU197" s="293">
        <v>0</v>
      </c>
      <c r="AV197" s="293">
        <v>0</v>
      </c>
      <c r="AW197" s="293">
        <v>0</v>
      </c>
      <c r="AX197" s="293">
        <v>0</v>
      </c>
      <c r="AY197" s="293">
        <v>0</v>
      </c>
      <c r="AZ197" s="293">
        <v>0</v>
      </c>
      <c r="BA197" s="293">
        <v>0</v>
      </c>
      <c r="BB197" s="293">
        <v>0</v>
      </c>
      <c r="BC197" s="225">
        <v>0</v>
      </c>
      <c r="BD197" s="225">
        <v>0</v>
      </c>
      <c r="BE197" s="225">
        <v>0</v>
      </c>
      <c r="BF197" s="225">
        <v>0</v>
      </c>
      <c r="BG197" s="225">
        <v>0</v>
      </c>
      <c r="BH197" s="225">
        <v>0</v>
      </c>
      <c r="BI197" s="225">
        <v>0</v>
      </c>
      <c r="BJ197" s="293">
        <v>0</v>
      </c>
      <c r="BK197" s="293">
        <v>0</v>
      </c>
      <c r="BL197" s="293">
        <v>0</v>
      </c>
      <c r="BM197" s="293">
        <v>0</v>
      </c>
      <c r="BN197" s="293">
        <v>0</v>
      </c>
      <c r="BO197" s="293">
        <v>0</v>
      </c>
      <c r="BP197" s="293">
        <v>0</v>
      </c>
      <c r="BQ197" s="293">
        <v>0</v>
      </c>
      <c r="BR197" s="293">
        <v>0</v>
      </c>
      <c r="BS197" s="293">
        <v>0</v>
      </c>
      <c r="BT197" s="293">
        <v>0</v>
      </c>
      <c r="BU197" s="293">
        <v>0</v>
      </c>
      <c r="BV197" s="293">
        <v>0</v>
      </c>
      <c r="BW197" s="293">
        <v>0</v>
      </c>
      <c r="BX197" s="225">
        <f t="shared" si="230"/>
        <v>0</v>
      </c>
      <c r="BY197" s="225">
        <f t="shared" si="217"/>
        <v>15</v>
      </c>
      <c r="BZ197" s="225">
        <f t="shared" si="231"/>
        <v>0</v>
      </c>
      <c r="CA197" s="225">
        <f t="shared" si="232"/>
        <v>0</v>
      </c>
      <c r="CB197" s="225">
        <f t="shared" si="233"/>
        <v>0</v>
      </c>
      <c r="CC197" s="225">
        <f t="shared" si="234"/>
        <v>0</v>
      </c>
      <c r="CD197" s="225">
        <f t="shared" si="235"/>
        <v>0</v>
      </c>
      <c r="CE197" s="225">
        <f t="shared" si="236"/>
        <v>0</v>
      </c>
      <c r="CF197" s="293">
        <f t="shared" si="229"/>
        <v>0</v>
      </c>
      <c r="CG197" s="225">
        <f t="shared" si="237"/>
        <v>0</v>
      </c>
      <c r="CH197" s="225">
        <f t="shared" si="238"/>
        <v>0</v>
      </c>
      <c r="CI197" s="225">
        <f t="shared" si="239"/>
        <v>0</v>
      </c>
      <c r="CJ197" s="225">
        <f t="shared" si="240"/>
        <v>0</v>
      </c>
      <c r="CK197" s="225">
        <f t="shared" si="241"/>
        <v>0</v>
      </c>
      <c r="CL197" s="244"/>
    </row>
  </sheetData>
  <sheetProtection password="84F4" sheet="1" objects="1" scenarios="1"/>
  <mergeCells count="49">
    <mergeCell ref="M17:S17"/>
    <mergeCell ref="A6:AG6"/>
    <mergeCell ref="A7:AG7"/>
    <mergeCell ref="A8:AG8"/>
    <mergeCell ref="A9:AG9"/>
    <mergeCell ref="A10:AG10"/>
    <mergeCell ref="CL15:CL19"/>
    <mergeCell ref="T17:Z17"/>
    <mergeCell ref="AA17:AG17"/>
    <mergeCell ref="T16:AG16"/>
    <mergeCell ref="A14:CJ14"/>
    <mergeCell ref="A15:A19"/>
    <mergeCell ref="B15:B19"/>
    <mergeCell ref="C15:C19"/>
    <mergeCell ref="BX17:CD17"/>
    <mergeCell ref="BD18:BI18"/>
    <mergeCell ref="BY18:CD18"/>
    <mergeCell ref="CF18:CK18"/>
    <mergeCell ref="AP18:AU18"/>
    <mergeCell ref="G18:L18"/>
    <mergeCell ref="N18:S18"/>
    <mergeCell ref="F15:S16"/>
    <mergeCell ref="AW18:BB18"/>
    <mergeCell ref="D18:D19"/>
    <mergeCell ref="E18:E19"/>
    <mergeCell ref="U18:Z18"/>
    <mergeCell ref="AB18:AG18"/>
    <mergeCell ref="AI18:AN18"/>
    <mergeCell ref="BX16:CK16"/>
    <mergeCell ref="AV16:BI16"/>
    <mergeCell ref="AV17:BB17"/>
    <mergeCell ref="AH16:AU16"/>
    <mergeCell ref="A5:AG5"/>
    <mergeCell ref="A11:AG11"/>
    <mergeCell ref="A12:AG12"/>
    <mergeCell ref="A13:AG13"/>
    <mergeCell ref="T15:AG15"/>
    <mergeCell ref="AH15:CK15"/>
    <mergeCell ref="D15:E17"/>
    <mergeCell ref="BC17:BI17"/>
    <mergeCell ref="CE17:CK17"/>
    <mergeCell ref="AH17:AN17"/>
    <mergeCell ref="AO17:AU17"/>
    <mergeCell ref="F17:L17"/>
    <mergeCell ref="BJ16:BW16"/>
    <mergeCell ref="BJ17:BP17"/>
    <mergeCell ref="BQ17:BW17"/>
    <mergeCell ref="BK18:BP18"/>
    <mergeCell ref="BR18:BW18"/>
  </mergeCells>
  <pageMargins left="0.70866141732283472" right="0.70866141732283472" top="0.74803149606299213" bottom="0.74803149606299213" header="0.31496062992125984" footer="0.31496062992125984"/>
  <pageSetup paperSize="8" scale="53" fitToWidth="2" orientation="landscape" r:id="rId1"/>
  <headerFooter differentFirst="1">
    <oddHeader>&amp;C&amp;P</oddHeader>
    <oddFooter>&amp;C&amp;G</oddFooter>
    <firstFooter>&amp;C&amp;G</firstFooter>
  </headerFooter>
  <colBreaks count="1" manualBreakCount="1">
    <brk id="87" min="1" max="196" man="1"/>
  </colBreaks>
  <drawing r:id="rId2"/>
  <legacyDrawingHF r:id="rId3"/>
</worksheet>
</file>

<file path=xl/worksheets/sheet6.xml><?xml version="1.0" encoding="utf-8"?>
<worksheet xmlns="http://schemas.openxmlformats.org/spreadsheetml/2006/main" xmlns:r="http://schemas.openxmlformats.org/officeDocument/2006/relationships">
  <sheetPr>
    <tabColor rgb="FF92D050"/>
    <pageSetUpPr fitToPage="1"/>
  </sheetPr>
  <dimension ref="A1:BO85"/>
  <sheetViews>
    <sheetView view="pageBreakPreview" zoomScale="60" zoomScaleNormal="100" workbookViewId="0">
      <pane ySplit="19" topLeftCell="A20" activePane="bottomLeft" state="frozen"/>
      <selection pane="bottomLeft"/>
    </sheetView>
  </sheetViews>
  <sheetFormatPr defaultColWidth="9" defaultRowHeight="15.75"/>
  <cols>
    <col min="1" max="1" width="11.625" style="1" customWidth="1"/>
    <col min="2" max="2" width="31.5" style="1" customWidth="1"/>
    <col min="3" max="3" width="17.75" style="1" customWidth="1"/>
    <col min="4" max="4" width="18" style="1" customWidth="1"/>
    <col min="5" max="5" width="6.125" style="1" customWidth="1"/>
    <col min="6" max="10" width="6" style="1" customWidth="1"/>
    <col min="11" max="11" width="18" style="1" customWidth="1"/>
    <col min="12" max="17" width="6" style="1" customWidth="1"/>
    <col min="18" max="18" width="18" style="1" customWidth="1"/>
    <col min="19" max="24" width="6" style="1" customWidth="1"/>
    <col min="25" max="25" width="18" style="1" customWidth="1"/>
    <col min="26" max="26" width="9.375" style="1" customWidth="1"/>
    <col min="27" max="28" width="6" style="1" customWidth="1"/>
    <col min="29" max="29" width="7.875" style="1" customWidth="1"/>
    <col min="30" max="30" width="6" style="1" customWidth="1"/>
    <col min="31" max="31" width="8.875" style="1" customWidth="1"/>
    <col min="32" max="32" width="18" style="1" customWidth="1"/>
    <col min="33" max="33" width="8.875" style="1" customWidth="1"/>
    <col min="34" max="35" width="6" style="1" customWidth="1"/>
    <col min="36" max="36" width="7.625" style="1" customWidth="1"/>
    <col min="37" max="37" width="6" style="1" customWidth="1"/>
    <col min="38" max="38" width="9.125" style="1" customWidth="1"/>
    <col min="39" max="39" width="3.5" style="1" customWidth="1"/>
    <col min="40" max="40" width="5.75" style="1" customWidth="1"/>
    <col min="41" max="41" width="16.125" style="1" customWidth="1"/>
    <col min="42" max="42" width="21.25" style="1" customWidth="1"/>
    <col min="43" max="43" width="12.625" style="1" customWidth="1"/>
    <col min="44" max="44" width="22.375" style="1" customWidth="1"/>
    <col min="45" max="45" width="10.875" style="1" customWidth="1"/>
    <col min="46" max="46" width="17.375" style="1" customWidth="1"/>
    <col min="47" max="48" width="4.125" style="1" customWidth="1"/>
    <col min="49" max="49" width="3.75" style="1" customWidth="1"/>
    <col min="50" max="50" width="3.875" style="1" customWidth="1"/>
    <col min="51" max="51" width="4.5" style="1" customWidth="1"/>
    <col min="52" max="52" width="5" style="1" customWidth="1"/>
    <col min="53" max="53" width="5.5" style="1" customWidth="1"/>
    <col min="54" max="54" width="5.75" style="1" customWidth="1"/>
    <col min="55" max="55" width="5.5" style="1" customWidth="1"/>
    <col min="56" max="57" width="5" style="1" customWidth="1"/>
    <col min="58" max="58" width="12.875" style="1" customWidth="1"/>
    <col min="59" max="68" width="5" style="1" customWidth="1"/>
    <col min="69" max="16384" width="9" style="1"/>
  </cols>
  <sheetData>
    <row r="1" spans="1:67" s="279" customFormat="1" ht="59.1" customHeight="1"/>
    <row r="2" spans="1:67" ht="18.75">
      <c r="O2" s="2"/>
      <c r="P2" s="2"/>
      <c r="Q2" s="2"/>
      <c r="R2" s="79"/>
      <c r="S2" s="2"/>
      <c r="T2" s="2"/>
      <c r="U2" s="2"/>
      <c r="V2" s="2"/>
      <c r="W2" s="2"/>
      <c r="X2" s="2"/>
      <c r="Y2" s="79"/>
      <c r="Z2" s="2"/>
      <c r="AA2" s="2"/>
      <c r="AB2" s="2"/>
      <c r="AC2" s="2"/>
      <c r="AL2" s="24" t="s">
        <v>327</v>
      </c>
    </row>
    <row r="3" spans="1:67" ht="18.75">
      <c r="O3" s="2"/>
      <c r="P3" s="2"/>
      <c r="Q3" s="2"/>
      <c r="R3" s="79"/>
      <c r="S3" s="2"/>
      <c r="T3" s="2"/>
      <c r="U3" s="2"/>
      <c r="V3" s="2"/>
      <c r="W3" s="2"/>
      <c r="X3" s="2"/>
      <c r="Y3" s="79"/>
      <c r="Z3" s="2"/>
      <c r="AA3" s="2"/>
      <c r="AB3" s="2"/>
      <c r="AC3" s="2"/>
      <c r="AL3" s="14" t="s">
        <v>1</v>
      </c>
    </row>
    <row r="4" spans="1:67" ht="18.75">
      <c r="O4" s="2"/>
      <c r="P4" s="2"/>
      <c r="Q4" s="2"/>
      <c r="R4" s="79"/>
      <c r="S4" s="2"/>
      <c r="T4" s="2"/>
      <c r="U4" s="2"/>
      <c r="V4" s="2"/>
      <c r="W4" s="2"/>
      <c r="X4" s="2"/>
      <c r="Y4" s="79"/>
      <c r="Z4" s="2"/>
      <c r="AA4" s="2"/>
      <c r="AB4" s="2"/>
      <c r="AC4" s="2"/>
      <c r="AL4" s="14" t="s">
        <v>815</v>
      </c>
    </row>
    <row r="5" spans="1:67" ht="18.75">
      <c r="A5" s="408" t="s">
        <v>374</v>
      </c>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row>
    <row r="6" spans="1:67" ht="18.75">
      <c r="A6" s="353" t="s">
        <v>1135</v>
      </c>
      <c r="B6" s="353"/>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row>
    <row r="7" spans="1:67">
      <c r="A7" s="9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row>
    <row r="8" spans="1:67" ht="18.75">
      <c r="A8" s="357" t="s">
        <v>756</v>
      </c>
      <c r="B8" s="357"/>
      <c r="C8" s="357"/>
      <c r="D8" s="357"/>
      <c r="E8" s="357"/>
      <c r="F8" s="357"/>
      <c r="G8" s="357"/>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row>
    <row r="9" spans="1:67">
      <c r="A9" s="358" t="s">
        <v>292</v>
      </c>
      <c r="B9" s="358"/>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row>
    <row r="10" spans="1:67">
      <c r="A10" s="120"/>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row>
    <row r="11" spans="1:67">
      <c r="A11" s="359" t="s">
        <v>1125</v>
      </c>
      <c r="B11" s="359"/>
      <c r="C11" s="359"/>
      <c r="D11" s="359"/>
      <c r="E11" s="359"/>
      <c r="F11" s="359"/>
      <c r="G11" s="359"/>
      <c r="H11" s="359"/>
      <c r="I11" s="359"/>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359"/>
      <c r="AM11" s="42"/>
      <c r="AN11" s="42"/>
      <c r="AO11" s="42"/>
      <c r="AP11" s="42"/>
      <c r="AQ11" s="42"/>
      <c r="AR11" s="42"/>
      <c r="AS11" s="42"/>
      <c r="AT11" s="42"/>
      <c r="AU11" s="42"/>
      <c r="AV11" s="42"/>
      <c r="AW11" s="42"/>
      <c r="AX11" s="42"/>
      <c r="AY11" s="42"/>
      <c r="AZ11" s="42"/>
      <c r="BA11" s="42"/>
      <c r="BB11" s="42"/>
      <c r="BC11" s="42"/>
      <c r="BD11" s="42"/>
      <c r="BE11" s="42"/>
      <c r="BF11" s="42"/>
    </row>
    <row r="12" spans="1:67" ht="18.75">
      <c r="A12" s="76"/>
      <c r="B12" s="76"/>
      <c r="C12" s="76"/>
      <c r="D12" s="92"/>
      <c r="E12" s="76"/>
      <c r="F12" s="76"/>
      <c r="G12" s="76"/>
      <c r="H12" s="76"/>
      <c r="I12" s="76"/>
      <c r="J12" s="76"/>
      <c r="K12" s="92"/>
      <c r="L12" s="76"/>
      <c r="M12" s="76"/>
      <c r="N12" s="76"/>
      <c r="O12" s="76"/>
      <c r="P12" s="76"/>
      <c r="Q12" s="76"/>
      <c r="R12" s="92"/>
      <c r="S12" s="76"/>
      <c r="T12" s="76"/>
      <c r="U12" s="76"/>
      <c r="V12" s="76"/>
      <c r="W12" s="76"/>
      <c r="X12" s="76"/>
      <c r="Y12" s="92"/>
      <c r="Z12" s="76"/>
      <c r="AA12" s="76"/>
      <c r="AB12" s="76"/>
      <c r="AC12" s="76"/>
      <c r="AD12" s="76"/>
      <c r="AE12" s="76"/>
      <c r="AF12" s="92"/>
      <c r="AG12" s="76"/>
      <c r="AH12" s="76"/>
      <c r="AI12" s="76"/>
      <c r="AJ12" s="76"/>
      <c r="AK12" s="76"/>
      <c r="AL12" s="76"/>
      <c r="AM12" s="87"/>
      <c r="AN12" s="87"/>
      <c r="AO12" s="87"/>
      <c r="AP12" s="87"/>
      <c r="AQ12" s="87"/>
      <c r="AR12" s="87"/>
      <c r="AS12" s="87"/>
      <c r="AT12" s="87"/>
      <c r="AU12" s="87"/>
      <c r="AV12" s="87"/>
      <c r="AW12" s="87"/>
      <c r="AX12" s="87"/>
    </row>
    <row r="13" spans="1:67" ht="18.75">
      <c r="A13" s="405" t="s">
        <v>964</v>
      </c>
      <c r="B13" s="405"/>
      <c r="C13" s="405"/>
      <c r="D13" s="405"/>
      <c r="E13" s="405"/>
      <c r="F13" s="405"/>
      <c r="G13" s="405"/>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5"/>
      <c r="AG13" s="405"/>
      <c r="AH13" s="405"/>
      <c r="AI13" s="405"/>
      <c r="AJ13" s="405"/>
      <c r="AK13" s="405"/>
      <c r="AL13" s="40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row>
    <row r="14" spans="1:67" ht="15.75" customHeight="1">
      <c r="A14" s="406" t="s">
        <v>155</v>
      </c>
      <c r="B14" s="406"/>
      <c r="C14" s="406"/>
      <c r="D14" s="406"/>
      <c r="E14" s="406"/>
      <c r="F14" s="406"/>
      <c r="G14" s="406"/>
      <c r="H14" s="406"/>
      <c r="I14" s="406"/>
      <c r="J14" s="406"/>
      <c r="K14" s="406"/>
      <c r="L14" s="406"/>
      <c r="M14" s="406"/>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406"/>
      <c r="AL14" s="40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row>
    <row r="15" spans="1:67">
      <c r="A15" s="407"/>
      <c r="B15" s="407"/>
      <c r="C15" s="407"/>
      <c r="D15" s="407"/>
      <c r="E15" s="407"/>
      <c r="F15" s="407"/>
      <c r="G15" s="407"/>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7"/>
      <c r="AM15" s="12"/>
      <c r="AN15" s="12"/>
      <c r="AO15" s="12"/>
      <c r="AP15" s="12"/>
      <c r="AQ15" s="41"/>
      <c r="AR15" s="41"/>
      <c r="AS15" s="41"/>
      <c r="AT15" s="41"/>
      <c r="AU15" s="41"/>
      <c r="AV15" s="41"/>
      <c r="AW15" s="41"/>
      <c r="AX15" s="41"/>
      <c r="AY15" s="41"/>
      <c r="AZ15" s="41"/>
      <c r="BA15" s="41"/>
      <c r="BB15" s="41"/>
      <c r="BC15" s="41"/>
      <c r="BD15" s="41"/>
      <c r="BE15" s="41"/>
      <c r="BF15" s="41"/>
    </row>
    <row r="16" spans="1:67" ht="19.5" customHeight="1">
      <c r="A16" s="402" t="s">
        <v>162</v>
      </c>
      <c r="B16" s="402" t="s">
        <v>30</v>
      </c>
      <c r="C16" s="402" t="s">
        <v>4</v>
      </c>
      <c r="D16" s="401" t="s">
        <v>775</v>
      </c>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21"/>
      <c r="AN16" s="21"/>
      <c r="AO16" s="21"/>
      <c r="AP16" s="21"/>
    </row>
    <row r="17" spans="1:42" ht="43.5" customHeight="1">
      <c r="A17" s="402"/>
      <c r="B17" s="402"/>
      <c r="C17" s="402"/>
      <c r="D17" s="401" t="s">
        <v>7</v>
      </c>
      <c r="E17" s="401"/>
      <c r="F17" s="401"/>
      <c r="G17" s="401"/>
      <c r="H17" s="401"/>
      <c r="I17" s="401"/>
      <c r="J17" s="401"/>
      <c r="K17" s="401" t="s">
        <v>8</v>
      </c>
      <c r="L17" s="401"/>
      <c r="M17" s="401"/>
      <c r="N17" s="401"/>
      <c r="O17" s="401"/>
      <c r="P17" s="401"/>
      <c r="Q17" s="401"/>
      <c r="R17" s="401" t="s">
        <v>9</v>
      </c>
      <c r="S17" s="401"/>
      <c r="T17" s="401"/>
      <c r="U17" s="401"/>
      <c r="V17" s="401"/>
      <c r="W17" s="401"/>
      <c r="X17" s="401"/>
      <c r="Y17" s="401" t="s">
        <v>10</v>
      </c>
      <c r="Z17" s="401"/>
      <c r="AA17" s="401"/>
      <c r="AB17" s="401"/>
      <c r="AC17" s="401"/>
      <c r="AD17" s="401"/>
      <c r="AE17" s="401"/>
      <c r="AF17" s="402" t="s">
        <v>291</v>
      </c>
      <c r="AG17" s="402"/>
      <c r="AH17" s="402"/>
      <c r="AI17" s="402"/>
      <c r="AJ17" s="402"/>
      <c r="AK17" s="402"/>
      <c r="AL17" s="402"/>
      <c r="AM17" s="21"/>
      <c r="AN17" s="21"/>
      <c r="AO17" s="21"/>
      <c r="AP17" s="21"/>
    </row>
    <row r="18" spans="1:42" ht="43.5" customHeight="1">
      <c r="A18" s="402"/>
      <c r="B18" s="402"/>
      <c r="C18" s="402"/>
      <c r="D18" s="155" t="s">
        <v>52</v>
      </c>
      <c r="E18" s="401" t="s">
        <v>51</v>
      </c>
      <c r="F18" s="401"/>
      <c r="G18" s="401"/>
      <c r="H18" s="401"/>
      <c r="I18" s="401"/>
      <c r="J18" s="401"/>
      <c r="K18" s="155" t="s">
        <v>52</v>
      </c>
      <c r="L18" s="402" t="s">
        <v>51</v>
      </c>
      <c r="M18" s="402"/>
      <c r="N18" s="402"/>
      <c r="O18" s="402"/>
      <c r="P18" s="402"/>
      <c r="Q18" s="402"/>
      <c r="R18" s="155" t="s">
        <v>52</v>
      </c>
      <c r="S18" s="402" t="s">
        <v>51</v>
      </c>
      <c r="T18" s="402"/>
      <c r="U18" s="402"/>
      <c r="V18" s="402"/>
      <c r="W18" s="402"/>
      <c r="X18" s="402"/>
      <c r="Y18" s="155" t="s">
        <v>52</v>
      </c>
      <c r="Z18" s="402" t="s">
        <v>51</v>
      </c>
      <c r="AA18" s="402"/>
      <c r="AB18" s="402"/>
      <c r="AC18" s="402"/>
      <c r="AD18" s="402"/>
      <c r="AE18" s="402"/>
      <c r="AF18" s="155" t="s">
        <v>52</v>
      </c>
      <c r="AG18" s="402" t="s">
        <v>51</v>
      </c>
      <c r="AH18" s="402"/>
      <c r="AI18" s="402"/>
      <c r="AJ18" s="402"/>
      <c r="AK18" s="402"/>
      <c r="AL18" s="402"/>
    </row>
    <row r="19" spans="1:42" ht="87.75" customHeight="1">
      <c r="A19" s="402"/>
      <c r="B19" s="402"/>
      <c r="C19" s="402"/>
      <c r="D19" s="153" t="s">
        <v>23</v>
      </c>
      <c r="E19" s="153" t="s">
        <v>23</v>
      </c>
      <c r="F19" s="74" t="s">
        <v>5</v>
      </c>
      <c r="G19" s="74" t="s">
        <v>6</v>
      </c>
      <c r="H19" s="74" t="s">
        <v>247</v>
      </c>
      <c r="I19" s="74" t="s">
        <v>2</v>
      </c>
      <c r="J19" s="74" t="s">
        <v>140</v>
      </c>
      <c r="K19" s="153" t="s">
        <v>23</v>
      </c>
      <c r="L19" s="153" t="s">
        <v>23</v>
      </c>
      <c r="M19" s="74" t="s">
        <v>5</v>
      </c>
      <c r="N19" s="74" t="s">
        <v>6</v>
      </c>
      <c r="O19" s="74" t="s">
        <v>247</v>
      </c>
      <c r="P19" s="74" t="s">
        <v>2</v>
      </c>
      <c r="Q19" s="74" t="s">
        <v>140</v>
      </c>
      <c r="R19" s="153" t="s">
        <v>23</v>
      </c>
      <c r="S19" s="153" t="s">
        <v>23</v>
      </c>
      <c r="T19" s="74" t="s">
        <v>5</v>
      </c>
      <c r="U19" s="74" t="s">
        <v>6</v>
      </c>
      <c r="V19" s="74" t="s">
        <v>247</v>
      </c>
      <c r="W19" s="74" t="s">
        <v>2</v>
      </c>
      <c r="X19" s="74" t="s">
        <v>140</v>
      </c>
      <c r="Y19" s="153" t="s">
        <v>23</v>
      </c>
      <c r="Z19" s="153" t="s">
        <v>23</v>
      </c>
      <c r="AA19" s="74" t="s">
        <v>5</v>
      </c>
      <c r="AB19" s="74" t="s">
        <v>6</v>
      </c>
      <c r="AC19" s="74" t="s">
        <v>247</v>
      </c>
      <c r="AD19" s="74" t="s">
        <v>2</v>
      </c>
      <c r="AE19" s="74" t="s">
        <v>140</v>
      </c>
      <c r="AF19" s="153" t="s">
        <v>23</v>
      </c>
      <c r="AG19" s="153" t="s">
        <v>23</v>
      </c>
      <c r="AH19" s="74" t="s">
        <v>5</v>
      </c>
      <c r="AI19" s="74" t="s">
        <v>6</v>
      </c>
      <c r="AJ19" s="74" t="s">
        <v>247</v>
      </c>
      <c r="AK19" s="74" t="s">
        <v>2</v>
      </c>
      <c r="AL19" s="74" t="s">
        <v>140</v>
      </c>
    </row>
    <row r="20" spans="1:42">
      <c r="A20" s="156">
        <v>1</v>
      </c>
      <c r="B20" s="156">
        <v>2</v>
      </c>
      <c r="C20" s="156">
        <v>3</v>
      </c>
      <c r="D20" s="119" t="s">
        <v>100</v>
      </c>
      <c r="E20" s="119" t="s">
        <v>101</v>
      </c>
      <c r="F20" s="119" t="s">
        <v>102</v>
      </c>
      <c r="G20" s="119" t="s">
        <v>103</v>
      </c>
      <c r="H20" s="119" t="s">
        <v>104</v>
      </c>
      <c r="I20" s="119" t="s">
        <v>105</v>
      </c>
      <c r="J20" s="119" t="s">
        <v>169</v>
      </c>
      <c r="K20" s="119" t="s">
        <v>170</v>
      </c>
      <c r="L20" s="119" t="s">
        <v>171</v>
      </c>
      <c r="M20" s="119" t="s">
        <v>172</v>
      </c>
      <c r="N20" s="119" t="s">
        <v>173</v>
      </c>
      <c r="O20" s="119" t="s">
        <v>174</v>
      </c>
      <c r="P20" s="119" t="s">
        <v>175</v>
      </c>
      <c r="Q20" s="119" t="s">
        <v>176</v>
      </c>
      <c r="R20" s="119" t="s">
        <v>179</v>
      </c>
      <c r="S20" s="119" t="s">
        <v>180</v>
      </c>
      <c r="T20" s="119" t="s">
        <v>181</v>
      </c>
      <c r="U20" s="119" t="s">
        <v>182</v>
      </c>
      <c r="V20" s="119" t="s">
        <v>183</v>
      </c>
      <c r="W20" s="119" t="s">
        <v>184</v>
      </c>
      <c r="X20" s="119" t="s">
        <v>322</v>
      </c>
      <c r="Y20" s="119" t="s">
        <v>185</v>
      </c>
      <c r="Z20" s="119" t="s">
        <v>186</v>
      </c>
      <c r="AA20" s="119" t="s">
        <v>187</v>
      </c>
      <c r="AB20" s="119" t="s">
        <v>188</v>
      </c>
      <c r="AC20" s="119" t="s">
        <v>189</v>
      </c>
      <c r="AD20" s="119" t="s">
        <v>190</v>
      </c>
      <c r="AE20" s="119" t="s">
        <v>323</v>
      </c>
      <c r="AF20" s="119" t="s">
        <v>91</v>
      </c>
      <c r="AG20" s="119" t="s">
        <v>94</v>
      </c>
      <c r="AH20" s="119" t="s">
        <v>110</v>
      </c>
      <c r="AI20" s="119" t="s">
        <v>113</v>
      </c>
      <c r="AJ20" s="119" t="s">
        <v>116</v>
      </c>
      <c r="AK20" s="119" t="s">
        <v>117</v>
      </c>
      <c r="AL20" s="119" t="s">
        <v>118</v>
      </c>
    </row>
    <row r="21" spans="1:42" s="168" customFormat="1" ht="31.5">
      <c r="A21" s="165" t="s">
        <v>634</v>
      </c>
      <c r="B21" s="166" t="s">
        <v>635</v>
      </c>
      <c r="C21" s="167" t="s">
        <v>700</v>
      </c>
      <c r="D21" s="204" t="s">
        <v>589</v>
      </c>
      <c r="E21" s="204" t="s">
        <v>589</v>
      </c>
      <c r="F21" s="204" t="s">
        <v>589</v>
      </c>
      <c r="G21" s="204" t="s">
        <v>589</v>
      </c>
      <c r="H21" s="204" t="s">
        <v>589</v>
      </c>
      <c r="I21" s="204" t="s">
        <v>589</v>
      </c>
      <c r="J21" s="204" t="s">
        <v>589</v>
      </c>
      <c r="K21" s="204" t="s">
        <v>589</v>
      </c>
      <c r="L21" s="204" t="s">
        <v>589</v>
      </c>
      <c r="M21" s="204" t="s">
        <v>589</v>
      </c>
      <c r="N21" s="204" t="s">
        <v>589</v>
      </c>
      <c r="O21" s="204" t="s">
        <v>589</v>
      </c>
      <c r="P21" s="204" t="s">
        <v>589</v>
      </c>
      <c r="Q21" s="204" t="s">
        <v>589</v>
      </c>
      <c r="R21" s="204" t="s">
        <v>589</v>
      </c>
      <c r="S21" s="204" t="s">
        <v>589</v>
      </c>
      <c r="T21" s="204" t="s">
        <v>589</v>
      </c>
      <c r="U21" s="204" t="s">
        <v>589</v>
      </c>
      <c r="V21" s="204" t="s">
        <v>589</v>
      </c>
      <c r="W21" s="204" t="s">
        <v>589</v>
      </c>
      <c r="X21" s="204" t="s">
        <v>589</v>
      </c>
      <c r="Y21" s="204" t="s">
        <v>589</v>
      </c>
      <c r="Z21" s="204">
        <f>Z23+Z27</f>
        <v>198.85900000000001</v>
      </c>
      <c r="AA21" s="204">
        <f t="shared" ref="AA21:AE21" si="0">AA23+AA27</f>
        <v>4.28</v>
      </c>
      <c r="AB21" s="204">
        <f t="shared" si="0"/>
        <v>0</v>
      </c>
      <c r="AC21" s="204">
        <f t="shared" si="0"/>
        <v>15.07</v>
      </c>
      <c r="AD21" s="204">
        <f t="shared" si="0"/>
        <v>0</v>
      </c>
      <c r="AE21" s="204">
        <f t="shared" si="0"/>
        <v>11</v>
      </c>
      <c r="AF21" s="204" t="s">
        <v>589</v>
      </c>
      <c r="AG21" s="204">
        <f>AG23+AG27</f>
        <v>198.85900000000001</v>
      </c>
      <c r="AH21" s="204">
        <f t="shared" ref="AH21:AL21" si="1">AH23+AH27</f>
        <v>4.28</v>
      </c>
      <c r="AI21" s="204">
        <f t="shared" si="1"/>
        <v>0</v>
      </c>
      <c r="AJ21" s="204">
        <f t="shared" si="1"/>
        <v>15.07</v>
      </c>
      <c r="AK21" s="204">
        <f t="shared" si="1"/>
        <v>0</v>
      </c>
      <c r="AL21" s="204">
        <f t="shared" si="1"/>
        <v>11</v>
      </c>
    </row>
    <row r="22" spans="1:42" ht="31.5">
      <c r="A22" s="67" t="s">
        <v>636</v>
      </c>
      <c r="B22" s="113" t="s">
        <v>637</v>
      </c>
      <c r="C22" s="90" t="s">
        <v>700</v>
      </c>
      <c r="D22" s="232" t="s">
        <v>589</v>
      </c>
      <c r="E22" s="232" t="s">
        <v>589</v>
      </c>
      <c r="F22" s="232" t="s">
        <v>589</v>
      </c>
      <c r="G22" s="232" t="s">
        <v>589</v>
      </c>
      <c r="H22" s="232" t="s">
        <v>589</v>
      </c>
      <c r="I22" s="232" t="s">
        <v>589</v>
      </c>
      <c r="J22" s="232" t="s">
        <v>589</v>
      </c>
      <c r="K22" s="232" t="s">
        <v>589</v>
      </c>
      <c r="L22" s="232" t="s">
        <v>589</v>
      </c>
      <c r="M22" s="232" t="s">
        <v>589</v>
      </c>
      <c r="N22" s="232" t="s">
        <v>589</v>
      </c>
      <c r="O22" s="232" t="s">
        <v>589</v>
      </c>
      <c r="P22" s="232" t="s">
        <v>589</v>
      </c>
      <c r="Q22" s="232" t="s">
        <v>589</v>
      </c>
      <c r="R22" s="232" t="s">
        <v>589</v>
      </c>
      <c r="S22" s="232" t="s">
        <v>589</v>
      </c>
      <c r="T22" s="232" t="s">
        <v>589</v>
      </c>
      <c r="U22" s="232" t="s">
        <v>589</v>
      </c>
      <c r="V22" s="232" t="s">
        <v>589</v>
      </c>
      <c r="W22" s="232" t="s">
        <v>589</v>
      </c>
      <c r="X22" s="232" t="s">
        <v>589</v>
      </c>
      <c r="Y22" s="232" t="s">
        <v>589</v>
      </c>
      <c r="Z22" s="232" t="s">
        <v>589</v>
      </c>
      <c r="AA22" s="232" t="s">
        <v>589</v>
      </c>
      <c r="AB22" s="232" t="s">
        <v>589</v>
      </c>
      <c r="AC22" s="232" t="s">
        <v>589</v>
      </c>
      <c r="AD22" s="232" t="s">
        <v>589</v>
      </c>
      <c r="AE22" s="232" t="s">
        <v>589</v>
      </c>
      <c r="AF22" s="232" t="s">
        <v>589</v>
      </c>
      <c r="AG22" s="232" t="s">
        <v>589</v>
      </c>
      <c r="AH22" s="232" t="s">
        <v>589</v>
      </c>
      <c r="AI22" s="232" t="s">
        <v>589</v>
      </c>
      <c r="AJ22" s="232" t="s">
        <v>589</v>
      </c>
      <c r="AK22" s="232" t="s">
        <v>589</v>
      </c>
      <c r="AL22" s="232" t="s">
        <v>589</v>
      </c>
    </row>
    <row r="23" spans="1:42" s="168" customFormat="1" ht="47.25">
      <c r="A23" s="165" t="s">
        <v>638</v>
      </c>
      <c r="B23" s="166" t="s">
        <v>639</v>
      </c>
      <c r="C23" s="167" t="s">
        <v>700</v>
      </c>
      <c r="D23" s="204" t="s">
        <v>589</v>
      </c>
      <c r="E23" s="204" t="s">
        <v>589</v>
      </c>
      <c r="F23" s="204" t="s">
        <v>589</v>
      </c>
      <c r="G23" s="204" t="s">
        <v>589</v>
      </c>
      <c r="H23" s="204" t="s">
        <v>589</v>
      </c>
      <c r="I23" s="204" t="s">
        <v>589</v>
      </c>
      <c r="J23" s="204" t="s">
        <v>589</v>
      </c>
      <c r="K23" s="204" t="s">
        <v>589</v>
      </c>
      <c r="L23" s="204" t="s">
        <v>589</v>
      </c>
      <c r="M23" s="204" t="s">
        <v>589</v>
      </c>
      <c r="N23" s="204" t="s">
        <v>589</v>
      </c>
      <c r="O23" s="204" t="s">
        <v>589</v>
      </c>
      <c r="P23" s="204" t="s">
        <v>589</v>
      </c>
      <c r="Q23" s="204" t="s">
        <v>589</v>
      </c>
      <c r="R23" s="204" t="s">
        <v>589</v>
      </c>
      <c r="S23" s="204" t="s">
        <v>589</v>
      </c>
      <c r="T23" s="204" t="s">
        <v>589</v>
      </c>
      <c r="U23" s="204" t="s">
        <v>589</v>
      </c>
      <c r="V23" s="204" t="s">
        <v>589</v>
      </c>
      <c r="W23" s="204" t="s">
        <v>589</v>
      </c>
      <c r="X23" s="204" t="s">
        <v>589</v>
      </c>
      <c r="Y23" s="204" t="s">
        <v>589</v>
      </c>
      <c r="Z23" s="204">
        <f>Z49</f>
        <v>198.85900000000001</v>
      </c>
      <c r="AA23" s="204">
        <f t="shared" ref="AA23:AE23" si="2">AA49</f>
        <v>4.28</v>
      </c>
      <c r="AB23" s="204">
        <f t="shared" si="2"/>
        <v>0</v>
      </c>
      <c r="AC23" s="204">
        <f t="shared" si="2"/>
        <v>15.07</v>
      </c>
      <c r="AD23" s="204">
        <f t="shared" si="2"/>
        <v>0</v>
      </c>
      <c r="AE23" s="204">
        <f t="shared" si="2"/>
        <v>11</v>
      </c>
      <c r="AF23" s="204" t="s">
        <v>589</v>
      </c>
      <c r="AG23" s="204">
        <f>AG49</f>
        <v>198.85900000000001</v>
      </c>
      <c r="AH23" s="204">
        <f t="shared" ref="AH23:AL23" si="3">AH49</f>
        <v>4.28</v>
      </c>
      <c r="AI23" s="204">
        <f t="shared" si="3"/>
        <v>0</v>
      </c>
      <c r="AJ23" s="204">
        <f t="shared" si="3"/>
        <v>15.07</v>
      </c>
      <c r="AK23" s="204">
        <f t="shared" si="3"/>
        <v>0</v>
      </c>
      <c r="AL23" s="204">
        <f t="shared" si="3"/>
        <v>11</v>
      </c>
    </row>
    <row r="24" spans="1:42" ht="78.75">
      <c r="A24" s="67" t="s">
        <v>640</v>
      </c>
      <c r="B24" s="113" t="s">
        <v>641</v>
      </c>
      <c r="C24" s="90" t="s">
        <v>700</v>
      </c>
      <c r="D24" s="232" t="s">
        <v>589</v>
      </c>
      <c r="E24" s="232" t="s">
        <v>589</v>
      </c>
      <c r="F24" s="232" t="s">
        <v>589</v>
      </c>
      <c r="G24" s="232" t="s">
        <v>589</v>
      </c>
      <c r="H24" s="232" t="s">
        <v>589</v>
      </c>
      <c r="I24" s="232" t="s">
        <v>589</v>
      </c>
      <c r="J24" s="232" t="s">
        <v>589</v>
      </c>
      <c r="K24" s="232" t="s">
        <v>589</v>
      </c>
      <c r="L24" s="232" t="s">
        <v>589</v>
      </c>
      <c r="M24" s="232" t="s">
        <v>589</v>
      </c>
      <c r="N24" s="232" t="s">
        <v>589</v>
      </c>
      <c r="O24" s="232" t="s">
        <v>589</v>
      </c>
      <c r="P24" s="232" t="s">
        <v>589</v>
      </c>
      <c r="Q24" s="232" t="s">
        <v>589</v>
      </c>
      <c r="R24" s="232" t="s">
        <v>589</v>
      </c>
      <c r="S24" s="232" t="s">
        <v>589</v>
      </c>
      <c r="T24" s="232" t="s">
        <v>589</v>
      </c>
      <c r="U24" s="232" t="s">
        <v>589</v>
      </c>
      <c r="V24" s="232" t="s">
        <v>589</v>
      </c>
      <c r="W24" s="232" t="s">
        <v>589</v>
      </c>
      <c r="X24" s="232" t="s">
        <v>589</v>
      </c>
      <c r="Y24" s="232" t="s">
        <v>589</v>
      </c>
      <c r="Z24" s="232" t="s">
        <v>589</v>
      </c>
      <c r="AA24" s="232" t="s">
        <v>589</v>
      </c>
      <c r="AB24" s="232" t="s">
        <v>589</v>
      </c>
      <c r="AC24" s="232" t="s">
        <v>589</v>
      </c>
      <c r="AD24" s="232" t="s">
        <v>589</v>
      </c>
      <c r="AE24" s="232" t="s">
        <v>589</v>
      </c>
      <c r="AF24" s="232" t="s">
        <v>589</v>
      </c>
      <c r="AG24" s="232" t="s">
        <v>589</v>
      </c>
      <c r="AH24" s="232" t="s">
        <v>589</v>
      </c>
      <c r="AI24" s="232" t="s">
        <v>589</v>
      </c>
      <c r="AJ24" s="232" t="s">
        <v>589</v>
      </c>
      <c r="AK24" s="232" t="s">
        <v>589</v>
      </c>
      <c r="AL24" s="232" t="s">
        <v>589</v>
      </c>
    </row>
    <row r="25" spans="1:42" ht="47.25">
      <c r="A25" s="67" t="s">
        <v>642</v>
      </c>
      <c r="B25" s="113" t="s">
        <v>643</v>
      </c>
      <c r="C25" s="90" t="s">
        <v>700</v>
      </c>
      <c r="D25" s="232" t="s">
        <v>589</v>
      </c>
      <c r="E25" s="232" t="s">
        <v>589</v>
      </c>
      <c r="F25" s="232" t="s">
        <v>589</v>
      </c>
      <c r="G25" s="232" t="s">
        <v>589</v>
      </c>
      <c r="H25" s="232" t="s">
        <v>589</v>
      </c>
      <c r="I25" s="232" t="s">
        <v>589</v>
      </c>
      <c r="J25" s="232" t="s">
        <v>589</v>
      </c>
      <c r="K25" s="232" t="s">
        <v>589</v>
      </c>
      <c r="L25" s="232" t="s">
        <v>589</v>
      </c>
      <c r="M25" s="232" t="s">
        <v>589</v>
      </c>
      <c r="N25" s="232" t="s">
        <v>589</v>
      </c>
      <c r="O25" s="232" t="s">
        <v>589</v>
      </c>
      <c r="P25" s="232" t="s">
        <v>589</v>
      </c>
      <c r="Q25" s="232" t="s">
        <v>589</v>
      </c>
      <c r="R25" s="232" t="s">
        <v>589</v>
      </c>
      <c r="S25" s="232" t="s">
        <v>589</v>
      </c>
      <c r="T25" s="232" t="s">
        <v>589</v>
      </c>
      <c r="U25" s="232" t="s">
        <v>589</v>
      </c>
      <c r="V25" s="232" t="s">
        <v>589</v>
      </c>
      <c r="W25" s="232" t="s">
        <v>589</v>
      </c>
      <c r="X25" s="232" t="s">
        <v>589</v>
      </c>
      <c r="Y25" s="232" t="s">
        <v>589</v>
      </c>
      <c r="Z25" s="232" t="s">
        <v>589</v>
      </c>
      <c r="AA25" s="232" t="s">
        <v>589</v>
      </c>
      <c r="AB25" s="232" t="s">
        <v>589</v>
      </c>
      <c r="AC25" s="232" t="s">
        <v>589</v>
      </c>
      <c r="AD25" s="232" t="s">
        <v>589</v>
      </c>
      <c r="AE25" s="232" t="s">
        <v>589</v>
      </c>
      <c r="AF25" s="232" t="s">
        <v>589</v>
      </c>
      <c r="AG25" s="232" t="s">
        <v>589</v>
      </c>
      <c r="AH25" s="232" t="s">
        <v>589</v>
      </c>
      <c r="AI25" s="232" t="s">
        <v>589</v>
      </c>
      <c r="AJ25" s="232" t="s">
        <v>589</v>
      </c>
      <c r="AK25" s="232" t="s">
        <v>589</v>
      </c>
      <c r="AL25" s="232" t="s">
        <v>589</v>
      </c>
    </row>
    <row r="26" spans="1:42" ht="47.25">
      <c r="A26" s="67" t="s">
        <v>644</v>
      </c>
      <c r="B26" s="113" t="s">
        <v>645</v>
      </c>
      <c r="C26" s="90" t="s">
        <v>700</v>
      </c>
      <c r="D26" s="232" t="s">
        <v>589</v>
      </c>
      <c r="E26" s="232" t="s">
        <v>589</v>
      </c>
      <c r="F26" s="232" t="s">
        <v>589</v>
      </c>
      <c r="G26" s="232" t="s">
        <v>589</v>
      </c>
      <c r="H26" s="232" t="s">
        <v>589</v>
      </c>
      <c r="I26" s="232" t="s">
        <v>589</v>
      </c>
      <c r="J26" s="232" t="s">
        <v>589</v>
      </c>
      <c r="K26" s="232" t="s">
        <v>589</v>
      </c>
      <c r="L26" s="232" t="s">
        <v>589</v>
      </c>
      <c r="M26" s="232" t="s">
        <v>589</v>
      </c>
      <c r="N26" s="232" t="s">
        <v>589</v>
      </c>
      <c r="O26" s="232" t="s">
        <v>589</v>
      </c>
      <c r="P26" s="232" t="s">
        <v>589</v>
      </c>
      <c r="Q26" s="232" t="s">
        <v>589</v>
      </c>
      <c r="R26" s="232" t="s">
        <v>589</v>
      </c>
      <c r="S26" s="232" t="s">
        <v>589</v>
      </c>
      <c r="T26" s="232" t="s">
        <v>589</v>
      </c>
      <c r="U26" s="232" t="s">
        <v>589</v>
      </c>
      <c r="V26" s="232" t="s">
        <v>589</v>
      </c>
      <c r="W26" s="232" t="s">
        <v>589</v>
      </c>
      <c r="X26" s="232" t="s">
        <v>589</v>
      </c>
      <c r="Y26" s="232" t="s">
        <v>589</v>
      </c>
      <c r="Z26" s="232" t="s">
        <v>589</v>
      </c>
      <c r="AA26" s="232" t="s">
        <v>589</v>
      </c>
      <c r="AB26" s="232" t="s">
        <v>589</v>
      </c>
      <c r="AC26" s="232" t="s">
        <v>589</v>
      </c>
      <c r="AD26" s="232" t="s">
        <v>589</v>
      </c>
      <c r="AE26" s="232" t="s">
        <v>589</v>
      </c>
      <c r="AF26" s="232" t="s">
        <v>589</v>
      </c>
      <c r="AG26" s="232" t="s">
        <v>589</v>
      </c>
      <c r="AH26" s="232" t="s">
        <v>589</v>
      </c>
      <c r="AI26" s="232" t="s">
        <v>589</v>
      </c>
      <c r="AJ26" s="232" t="s">
        <v>589</v>
      </c>
      <c r="AK26" s="232" t="s">
        <v>589</v>
      </c>
      <c r="AL26" s="232" t="s">
        <v>589</v>
      </c>
    </row>
    <row r="27" spans="1:42" ht="31.5">
      <c r="A27" s="165" t="s">
        <v>646</v>
      </c>
      <c r="B27" s="166" t="s">
        <v>647</v>
      </c>
      <c r="C27" s="167" t="s">
        <v>700</v>
      </c>
      <c r="D27" s="204" t="s">
        <v>589</v>
      </c>
      <c r="E27" s="204" t="s">
        <v>589</v>
      </c>
      <c r="F27" s="204" t="s">
        <v>589</v>
      </c>
      <c r="G27" s="204" t="s">
        <v>589</v>
      </c>
      <c r="H27" s="204" t="s">
        <v>589</v>
      </c>
      <c r="I27" s="204" t="s">
        <v>589</v>
      </c>
      <c r="J27" s="204" t="s">
        <v>589</v>
      </c>
      <c r="K27" s="204" t="s">
        <v>589</v>
      </c>
      <c r="L27" s="204" t="s">
        <v>589</v>
      </c>
      <c r="M27" s="204" t="s">
        <v>589</v>
      </c>
      <c r="N27" s="204" t="s">
        <v>589</v>
      </c>
      <c r="O27" s="204" t="s">
        <v>589</v>
      </c>
      <c r="P27" s="204" t="s">
        <v>589</v>
      </c>
      <c r="Q27" s="204" t="s">
        <v>589</v>
      </c>
      <c r="R27" s="204" t="s">
        <v>589</v>
      </c>
      <c r="S27" s="204" t="s">
        <v>589</v>
      </c>
      <c r="T27" s="204" t="s">
        <v>589</v>
      </c>
      <c r="U27" s="204" t="s">
        <v>589</v>
      </c>
      <c r="V27" s="204" t="s">
        <v>589</v>
      </c>
      <c r="W27" s="204" t="s">
        <v>589</v>
      </c>
      <c r="X27" s="204" t="s">
        <v>589</v>
      </c>
      <c r="Y27" s="204" t="s">
        <v>589</v>
      </c>
      <c r="Z27" s="204">
        <f>Z78</f>
        <v>0</v>
      </c>
      <c r="AA27" s="204">
        <f t="shared" ref="AA27:AE27" si="4">AA78</f>
        <v>0</v>
      </c>
      <c r="AB27" s="204">
        <f t="shared" si="4"/>
        <v>0</v>
      </c>
      <c r="AC27" s="204">
        <f t="shared" si="4"/>
        <v>0</v>
      </c>
      <c r="AD27" s="204">
        <f t="shared" si="4"/>
        <v>0</v>
      </c>
      <c r="AE27" s="204">
        <f t="shared" si="4"/>
        <v>0</v>
      </c>
      <c r="AF27" s="204" t="s">
        <v>589</v>
      </c>
      <c r="AG27" s="204">
        <f>AG78</f>
        <v>0</v>
      </c>
      <c r="AH27" s="204">
        <f t="shared" ref="AH27:AL27" si="5">AH78</f>
        <v>0</v>
      </c>
      <c r="AI27" s="204">
        <f t="shared" si="5"/>
        <v>0</v>
      </c>
      <c r="AJ27" s="204">
        <f t="shared" si="5"/>
        <v>0</v>
      </c>
      <c r="AK27" s="204">
        <f t="shared" si="5"/>
        <v>0</v>
      </c>
      <c r="AL27" s="204">
        <f t="shared" si="5"/>
        <v>0</v>
      </c>
    </row>
    <row r="28" spans="1:42" s="168" customFormat="1" ht="24.6" customHeight="1">
      <c r="A28" s="165" t="s">
        <v>511</v>
      </c>
      <c r="B28" s="166" t="s">
        <v>808</v>
      </c>
      <c r="C28" s="167" t="s">
        <v>700</v>
      </c>
      <c r="D28" s="204" t="s">
        <v>589</v>
      </c>
      <c r="E28" s="204" t="s">
        <v>589</v>
      </c>
      <c r="F28" s="204" t="s">
        <v>589</v>
      </c>
      <c r="G28" s="204" t="s">
        <v>589</v>
      </c>
      <c r="H28" s="204" t="s">
        <v>589</v>
      </c>
      <c r="I28" s="204" t="s">
        <v>589</v>
      </c>
      <c r="J28" s="204" t="s">
        <v>589</v>
      </c>
      <c r="K28" s="204" t="s">
        <v>589</v>
      </c>
      <c r="L28" s="204" t="s">
        <v>589</v>
      </c>
      <c r="M28" s="204" t="s">
        <v>589</v>
      </c>
      <c r="N28" s="204" t="s">
        <v>589</v>
      </c>
      <c r="O28" s="204" t="s">
        <v>589</v>
      </c>
      <c r="P28" s="204" t="s">
        <v>589</v>
      </c>
      <c r="Q28" s="204" t="s">
        <v>589</v>
      </c>
      <c r="R28" s="204" t="s">
        <v>589</v>
      </c>
      <c r="S28" s="204" t="s">
        <v>589</v>
      </c>
      <c r="T28" s="204" t="s">
        <v>589</v>
      </c>
      <c r="U28" s="204" t="s">
        <v>589</v>
      </c>
      <c r="V28" s="204" t="s">
        <v>589</v>
      </c>
      <c r="W28" s="204" t="s">
        <v>589</v>
      </c>
      <c r="X28" s="204" t="s">
        <v>589</v>
      </c>
      <c r="Y28" s="204" t="s">
        <v>589</v>
      </c>
      <c r="Z28" s="204">
        <f>Z21</f>
        <v>198.85900000000001</v>
      </c>
      <c r="AA28" s="204">
        <f t="shared" ref="AA28:AE28" si="6">AA21</f>
        <v>4.28</v>
      </c>
      <c r="AB28" s="204">
        <f t="shared" si="6"/>
        <v>0</v>
      </c>
      <c r="AC28" s="204">
        <f t="shared" si="6"/>
        <v>15.07</v>
      </c>
      <c r="AD28" s="204">
        <f t="shared" si="6"/>
        <v>0</v>
      </c>
      <c r="AE28" s="204">
        <f t="shared" si="6"/>
        <v>11</v>
      </c>
      <c r="AF28" s="204" t="s">
        <v>589</v>
      </c>
      <c r="AG28" s="204">
        <f>AG21</f>
        <v>198.85900000000001</v>
      </c>
      <c r="AH28" s="204">
        <f t="shared" ref="AH28:AL28" si="7">AH21</f>
        <v>4.28</v>
      </c>
      <c r="AI28" s="204">
        <f t="shared" si="7"/>
        <v>0</v>
      </c>
      <c r="AJ28" s="204">
        <f t="shared" si="7"/>
        <v>15.07</v>
      </c>
      <c r="AK28" s="204">
        <f t="shared" si="7"/>
        <v>0</v>
      </c>
      <c r="AL28" s="204">
        <f t="shared" si="7"/>
        <v>11</v>
      </c>
    </row>
    <row r="29" spans="1:42" ht="31.5">
      <c r="A29" s="67" t="s">
        <v>512</v>
      </c>
      <c r="B29" s="113" t="s">
        <v>648</v>
      </c>
      <c r="C29" s="90" t="s">
        <v>700</v>
      </c>
      <c r="D29" s="232" t="s">
        <v>589</v>
      </c>
      <c r="E29" s="232" t="s">
        <v>589</v>
      </c>
      <c r="F29" s="232" t="s">
        <v>589</v>
      </c>
      <c r="G29" s="232" t="s">
        <v>589</v>
      </c>
      <c r="H29" s="232" t="s">
        <v>589</v>
      </c>
      <c r="I29" s="232" t="s">
        <v>589</v>
      </c>
      <c r="J29" s="232" t="s">
        <v>589</v>
      </c>
      <c r="K29" s="232" t="s">
        <v>589</v>
      </c>
      <c r="L29" s="232" t="s">
        <v>589</v>
      </c>
      <c r="M29" s="232" t="s">
        <v>589</v>
      </c>
      <c r="N29" s="232" t="s">
        <v>589</v>
      </c>
      <c r="O29" s="232" t="s">
        <v>589</v>
      </c>
      <c r="P29" s="232" t="s">
        <v>589</v>
      </c>
      <c r="Q29" s="232" t="s">
        <v>589</v>
      </c>
      <c r="R29" s="232" t="s">
        <v>589</v>
      </c>
      <c r="S29" s="232" t="s">
        <v>589</v>
      </c>
      <c r="T29" s="232" t="s">
        <v>589</v>
      </c>
      <c r="U29" s="232" t="s">
        <v>589</v>
      </c>
      <c r="V29" s="232" t="s">
        <v>589</v>
      </c>
      <c r="W29" s="232" t="s">
        <v>589</v>
      </c>
      <c r="X29" s="232" t="s">
        <v>589</v>
      </c>
      <c r="Y29" s="232" t="s">
        <v>589</v>
      </c>
      <c r="Z29" s="232" t="s">
        <v>589</v>
      </c>
      <c r="AA29" s="232" t="s">
        <v>589</v>
      </c>
      <c r="AB29" s="232" t="s">
        <v>589</v>
      </c>
      <c r="AC29" s="232" t="s">
        <v>589</v>
      </c>
      <c r="AD29" s="232" t="s">
        <v>589</v>
      </c>
      <c r="AE29" s="232" t="s">
        <v>589</v>
      </c>
      <c r="AF29" s="232" t="s">
        <v>589</v>
      </c>
      <c r="AG29" s="232" t="s">
        <v>589</v>
      </c>
      <c r="AH29" s="232" t="s">
        <v>589</v>
      </c>
      <c r="AI29" s="232" t="s">
        <v>589</v>
      </c>
      <c r="AJ29" s="232" t="s">
        <v>589</v>
      </c>
      <c r="AK29" s="232" t="s">
        <v>589</v>
      </c>
      <c r="AL29" s="232" t="s">
        <v>589</v>
      </c>
    </row>
    <row r="30" spans="1:42" ht="47.25">
      <c r="A30" s="67" t="s">
        <v>514</v>
      </c>
      <c r="B30" s="113" t="s">
        <v>649</v>
      </c>
      <c r="C30" s="90" t="s">
        <v>700</v>
      </c>
      <c r="D30" s="232" t="s">
        <v>589</v>
      </c>
      <c r="E30" s="232" t="s">
        <v>589</v>
      </c>
      <c r="F30" s="232" t="s">
        <v>589</v>
      </c>
      <c r="G30" s="232" t="s">
        <v>589</v>
      </c>
      <c r="H30" s="232" t="s">
        <v>589</v>
      </c>
      <c r="I30" s="232" t="s">
        <v>589</v>
      </c>
      <c r="J30" s="232" t="s">
        <v>589</v>
      </c>
      <c r="K30" s="232" t="s">
        <v>589</v>
      </c>
      <c r="L30" s="232" t="s">
        <v>589</v>
      </c>
      <c r="M30" s="232" t="s">
        <v>589</v>
      </c>
      <c r="N30" s="232" t="s">
        <v>589</v>
      </c>
      <c r="O30" s="232" t="s">
        <v>589</v>
      </c>
      <c r="P30" s="232" t="s">
        <v>589</v>
      </c>
      <c r="Q30" s="232" t="s">
        <v>589</v>
      </c>
      <c r="R30" s="232" t="s">
        <v>589</v>
      </c>
      <c r="S30" s="232" t="s">
        <v>589</v>
      </c>
      <c r="T30" s="232" t="s">
        <v>589</v>
      </c>
      <c r="U30" s="232" t="s">
        <v>589</v>
      </c>
      <c r="V30" s="232" t="s">
        <v>589</v>
      </c>
      <c r="W30" s="232" t="s">
        <v>589</v>
      </c>
      <c r="X30" s="232" t="s">
        <v>589</v>
      </c>
      <c r="Y30" s="232" t="s">
        <v>589</v>
      </c>
      <c r="Z30" s="232" t="s">
        <v>589</v>
      </c>
      <c r="AA30" s="232" t="s">
        <v>589</v>
      </c>
      <c r="AB30" s="232" t="s">
        <v>589</v>
      </c>
      <c r="AC30" s="232" t="s">
        <v>589</v>
      </c>
      <c r="AD30" s="232" t="s">
        <v>589</v>
      </c>
      <c r="AE30" s="232" t="s">
        <v>589</v>
      </c>
      <c r="AF30" s="232" t="s">
        <v>589</v>
      </c>
      <c r="AG30" s="232" t="s">
        <v>589</v>
      </c>
      <c r="AH30" s="232" t="s">
        <v>589</v>
      </c>
      <c r="AI30" s="232" t="s">
        <v>589</v>
      </c>
      <c r="AJ30" s="232" t="s">
        <v>589</v>
      </c>
      <c r="AK30" s="232" t="s">
        <v>589</v>
      </c>
      <c r="AL30" s="232" t="s">
        <v>589</v>
      </c>
    </row>
    <row r="31" spans="1:42" ht="78.75">
      <c r="A31" s="67" t="s">
        <v>537</v>
      </c>
      <c r="B31" s="113" t="s">
        <v>650</v>
      </c>
      <c r="C31" s="90" t="s">
        <v>700</v>
      </c>
      <c r="D31" s="232" t="s">
        <v>589</v>
      </c>
      <c r="E31" s="232" t="s">
        <v>589</v>
      </c>
      <c r="F31" s="232" t="s">
        <v>589</v>
      </c>
      <c r="G31" s="232" t="s">
        <v>589</v>
      </c>
      <c r="H31" s="232" t="s">
        <v>589</v>
      </c>
      <c r="I31" s="232" t="s">
        <v>589</v>
      </c>
      <c r="J31" s="232" t="s">
        <v>589</v>
      </c>
      <c r="K31" s="232" t="s">
        <v>589</v>
      </c>
      <c r="L31" s="232" t="s">
        <v>589</v>
      </c>
      <c r="M31" s="232" t="s">
        <v>589</v>
      </c>
      <c r="N31" s="232" t="s">
        <v>589</v>
      </c>
      <c r="O31" s="232" t="s">
        <v>589</v>
      </c>
      <c r="P31" s="232" t="s">
        <v>589</v>
      </c>
      <c r="Q31" s="232" t="s">
        <v>589</v>
      </c>
      <c r="R31" s="232" t="s">
        <v>589</v>
      </c>
      <c r="S31" s="232" t="s">
        <v>589</v>
      </c>
      <c r="T31" s="232" t="s">
        <v>589</v>
      </c>
      <c r="U31" s="232" t="s">
        <v>589</v>
      </c>
      <c r="V31" s="232" t="s">
        <v>589</v>
      </c>
      <c r="W31" s="232" t="s">
        <v>589</v>
      </c>
      <c r="X31" s="232" t="s">
        <v>589</v>
      </c>
      <c r="Y31" s="232" t="s">
        <v>589</v>
      </c>
      <c r="Z31" s="232" t="s">
        <v>589</v>
      </c>
      <c r="AA31" s="232" t="s">
        <v>589</v>
      </c>
      <c r="AB31" s="232" t="s">
        <v>589</v>
      </c>
      <c r="AC31" s="232" t="s">
        <v>589</v>
      </c>
      <c r="AD31" s="232" t="s">
        <v>589</v>
      </c>
      <c r="AE31" s="232" t="s">
        <v>589</v>
      </c>
      <c r="AF31" s="232" t="s">
        <v>589</v>
      </c>
      <c r="AG31" s="232" t="s">
        <v>589</v>
      </c>
      <c r="AH31" s="232" t="s">
        <v>589</v>
      </c>
      <c r="AI31" s="232" t="s">
        <v>589</v>
      </c>
      <c r="AJ31" s="232" t="s">
        <v>589</v>
      </c>
      <c r="AK31" s="232" t="s">
        <v>589</v>
      </c>
      <c r="AL31" s="232" t="s">
        <v>589</v>
      </c>
    </row>
    <row r="32" spans="1:42" ht="78.75">
      <c r="A32" s="67" t="s">
        <v>538</v>
      </c>
      <c r="B32" s="113" t="s">
        <v>651</v>
      </c>
      <c r="C32" s="90" t="s">
        <v>700</v>
      </c>
      <c r="D32" s="232" t="s">
        <v>589</v>
      </c>
      <c r="E32" s="232" t="s">
        <v>589</v>
      </c>
      <c r="F32" s="232" t="s">
        <v>589</v>
      </c>
      <c r="G32" s="232" t="s">
        <v>589</v>
      </c>
      <c r="H32" s="232" t="s">
        <v>589</v>
      </c>
      <c r="I32" s="232" t="s">
        <v>589</v>
      </c>
      <c r="J32" s="232" t="s">
        <v>589</v>
      </c>
      <c r="K32" s="232" t="s">
        <v>589</v>
      </c>
      <c r="L32" s="232" t="s">
        <v>589</v>
      </c>
      <c r="M32" s="232" t="s">
        <v>589</v>
      </c>
      <c r="N32" s="232" t="s">
        <v>589</v>
      </c>
      <c r="O32" s="232" t="s">
        <v>589</v>
      </c>
      <c r="P32" s="232" t="s">
        <v>589</v>
      </c>
      <c r="Q32" s="232" t="s">
        <v>589</v>
      </c>
      <c r="R32" s="232" t="s">
        <v>589</v>
      </c>
      <c r="S32" s="232" t="s">
        <v>589</v>
      </c>
      <c r="T32" s="232" t="s">
        <v>589</v>
      </c>
      <c r="U32" s="232" t="s">
        <v>589</v>
      </c>
      <c r="V32" s="232" t="s">
        <v>589</v>
      </c>
      <c r="W32" s="232" t="s">
        <v>589</v>
      </c>
      <c r="X32" s="232" t="s">
        <v>589</v>
      </c>
      <c r="Y32" s="232" t="s">
        <v>589</v>
      </c>
      <c r="Z32" s="232" t="s">
        <v>589</v>
      </c>
      <c r="AA32" s="232" t="s">
        <v>589</v>
      </c>
      <c r="AB32" s="232" t="s">
        <v>589</v>
      </c>
      <c r="AC32" s="232" t="s">
        <v>589</v>
      </c>
      <c r="AD32" s="232" t="s">
        <v>589</v>
      </c>
      <c r="AE32" s="232" t="s">
        <v>589</v>
      </c>
      <c r="AF32" s="232" t="s">
        <v>589</v>
      </c>
      <c r="AG32" s="232" t="s">
        <v>589</v>
      </c>
      <c r="AH32" s="232" t="s">
        <v>589</v>
      </c>
      <c r="AI32" s="232" t="s">
        <v>589</v>
      </c>
      <c r="AJ32" s="232" t="s">
        <v>589</v>
      </c>
      <c r="AK32" s="232" t="s">
        <v>589</v>
      </c>
      <c r="AL32" s="232" t="s">
        <v>589</v>
      </c>
    </row>
    <row r="33" spans="1:38" ht="63">
      <c r="A33" s="67" t="s">
        <v>539</v>
      </c>
      <c r="B33" s="113" t="s">
        <v>652</v>
      </c>
      <c r="C33" s="90" t="s">
        <v>700</v>
      </c>
      <c r="D33" s="232" t="s">
        <v>589</v>
      </c>
      <c r="E33" s="232" t="s">
        <v>589</v>
      </c>
      <c r="F33" s="232" t="s">
        <v>589</v>
      </c>
      <c r="G33" s="232" t="s">
        <v>589</v>
      </c>
      <c r="H33" s="232" t="s">
        <v>589</v>
      </c>
      <c r="I33" s="232" t="s">
        <v>589</v>
      </c>
      <c r="J33" s="232" t="s">
        <v>589</v>
      </c>
      <c r="K33" s="232" t="s">
        <v>589</v>
      </c>
      <c r="L33" s="232" t="s">
        <v>589</v>
      </c>
      <c r="M33" s="232" t="s">
        <v>589</v>
      </c>
      <c r="N33" s="232" t="s">
        <v>589</v>
      </c>
      <c r="O33" s="232" t="s">
        <v>589</v>
      </c>
      <c r="P33" s="232" t="s">
        <v>589</v>
      </c>
      <c r="Q33" s="232" t="s">
        <v>589</v>
      </c>
      <c r="R33" s="232" t="s">
        <v>589</v>
      </c>
      <c r="S33" s="232" t="s">
        <v>589</v>
      </c>
      <c r="T33" s="232" t="s">
        <v>589</v>
      </c>
      <c r="U33" s="232" t="s">
        <v>589</v>
      </c>
      <c r="V33" s="232" t="s">
        <v>589</v>
      </c>
      <c r="W33" s="232" t="s">
        <v>589</v>
      </c>
      <c r="X33" s="232" t="s">
        <v>589</v>
      </c>
      <c r="Y33" s="232" t="s">
        <v>589</v>
      </c>
      <c r="Z33" s="232" t="s">
        <v>589</v>
      </c>
      <c r="AA33" s="232" t="s">
        <v>589</v>
      </c>
      <c r="AB33" s="232" t="s">
        <v>589</v>
      </c>
      <c r="AC33" s="232" t="s">
        <v>589</v>
      </c>
      <c r="AD33" s="232" t="s">
        <v>589</v>
      </c>
      <c r="AE33" s="232" t="s">
        <v>589</v>
      </c>
      <c r="AF33" s="232" t="s">
        <v>589</v>
      </c>
      <c r="AG33" s="232" t="s">
        <v>589</v>
      </c>
      <c r="AH33" s="232" t="s">
        <v>589</v>
      </c>
      <c r="AI33" s="232" t="s">
        <v>589</v>
      </c>
      <c r="AJ33" s="232" t="s">
        <v>589</v>
      </c>
      <c r="AK33" s="232" t="s">
        <v>589</v>
      </c>
      <c r="AL33" s="232" t="s">
        <v>589</v>
      </c>
    </row>
    <row r="34" spans="1:38" ht="47.25">
      <c r="A34" s="67" t="s">
        <v>515</v>
      </c>
      <c r="B34" s="113" t="s">
        <v>653</v>
      </c>
      <c r="C34" s="90" t="s">
        <v>700</v>
      </c>
      <c r="D34" s="232" t="s">
        <v>589</v>
      </c>
      <c r="E34" s="232" t="s">
        <v>589</v>
      </c>
      <c r="F34" s="232" t="s">
        <v>589</v>
      </c>
      <c r="G34" s="232" t="s">
        <v>589</v>
      </c>
      <c r="H34" s="232" t="s">
        <v>589</v>
      </c>
      <c r="I34" s="232" t="s">
        <v>589</v>
      </c>
      <c r="J34" s="232" t="s">
        <v>589</v>
      </c>
      <c r="K34" s="232" t="s">
        <v>589</v>
      </c>
      <c r="L34" s="232" t="s">
        <v>589</v>
      </c>
      <c r="M34" s="232" t="s">
        <v>589</v>
      </c>
      <c r="N34" s="232" t="s">
        <v>589</v>
      </c>
      <c r="O34" s="232" t="s">
        <v>589</v>
      </c>
      <c r="P34" s="232" t="s">
        <v>589</v>
      </c>
      <c r="Q34" s="232" t="s">
        <v>589</v>
      </c>
      <c r="R34" s="232" t="s">
        <v>589</v>
      </c>
      <c r="S34" s="232" t="s">
        <v>589</v>
      </c>
      <c r="T34" s="232" t="s">
        <v>589</v>
      </c>
      <c r="U34" s="232" t="s">
        <v>589</v>
      </c>
      <c r="V34" s="232" t="s">
        <v>589</v>
      </c>
      <c r="W34" s="232" t="s">
        <v>589</v>
      </c>
      <c r="X34" s="232" t="s">
        <v>589</v>
      </c>
      <c r="Y34" s="232" t="s">
        <v>589</v>
      </c>
      <c r="Z34" s="232" t="s">
        <v>589</v>
      </c>
      <c r="AA34" s="232" t="s">
        <v>589</v>
      </c>
      <c r="AB34" s="232" t="s">
        <v>589</v>
      </c>
      <c r="AC34" s="232" t="s">
        <v>589</v>
      </c>
      <c r="AD34" s="232" t="s">
        <v>589</v>
      </c>
      <c r="AE34" s="232" t="s">
        <v>589</v>
      </c>
      <c r="AF34" s="232" t="s">
        <v>589</v>
      </c>
      <c r="AG34" s="232" t="s">
        <v>589</v>
      </c>
      <c r="AH34" s="232" t="s">
        <v>589</v>
      </c>
      <c r="AI34" s="232" t="s">
        <v>589</v>
      </c>
      <c r="AJ34" s="232" t="s">
        <v>589</v>
      </c>
      <c r="AK34" s="232" t="s">
        <v>589</v>
      </c>
      <c r="AL34" s="232" t="s">
        <v>589</v>
      </c>
    </row>
    <row r="35" spans="1:38" ht="78.75">
      <c r="A35" s="67" t="s">
        <v>541</v>
      </c>
      <c r="B35" s="113" t="s">
        <v>654</v>
      </c>
      <c r="C35" s="90" t="s">
        <v>700</v>
      </c>
      <c r="D35" s="232" t="s">
        <v>589</v>
      </c>
      <c r="E35" s="232" t="s">
        <v>589</v>
      </c>
      <c r="F35" s="232" t="s">
        <v>589</v>
      </c>
      <c r="G35" s="232" t="s">
        <v>589</v>
      </c>
      <c r="H35" s="232" t="s">
        <v>589</v>
      </c>
      <c r="I35" s="232" t="s">
        <v>589</v>
      </c>
      <c r="J35" s="232" t="s">
        <v>589</v>
      </c>
      <c r="K35" s="232" t="s">
        <v>589</v>
      </c>
      <c r="L35" s="232" t="s">
        <v>589</v>
      </c>
      <c r="M35" s="232" t="s">
        <v>589</v>
      </c>
      <c r="N35" s="232" t="s">
        <v>589</v>
      </c>
      <c r="O35" s="232" t="s">
        <v>589</v>
      </c>
      <c r="P35" s="232" t="s">
        <v>589</v>
      </c>
      <c r="Q35" s="232" t="s">
        <v>589</v>
      </c>
      <c r="R35" s="232" t="s">
        <v>589</v>
      </c>
      <c r="S35" s="232" t="s">
        <v>589</v>
      </c>
      <c r="T35" s="232" t="s">
        <v>589</v>
      </c>
      <c r="U35" s="232" t="s">
        <v>589</v>
      </c>
      <c r="V35" s="232" t="s">
        <v>589</v>
      </c>
      <c r="W35" s="232" t="s">
        <v>589</v>
      </c>
      <c r="X35" s="232" t="s">
        <v>589</v>
      </c>
      <c r="Y35" s="232" t="s">
        <v>589</v>
      </c>
      <c r="Z35" s="232" t="s">
        <v>589</v>
      </c>
      <c r="AA35" s="232" t="s">
        <v>589</v>
      </c>
      <c r="AB35" s="232" t="s">
        <v>589</v>
      </c>
      <c r="AC35" s="232" t="s">
        <v>589</v>
      </c>
      <c r="AD35" s="232" t="s">
        <v>589</v>
      </c>
      <c r="AE35" s="232" t="s">
        <v>589</v>
      </c>
      <c r="AF35" s="232" t="s">
        <v>589</v>
      </c>
      <c r="AG35" s="232" t="s">
        <v>589</v>
      </c>
      <c r="AH35" s="232" t="s">
        <v>589</v>
      </c>
      <c r="AI35" s="232" t="s">
        <v>589</v>
      </c>
      <c r="AJ35" s="232" t="s">
        <v>589</v>
      </c>
      <c r="AK35" s="232" t="s">
        <v>589</v>
      </c>
      <c r="AL35" s="232" t="s">
        <v>589</v>
      </c>
    </row>
    <row r="36" spans="1:38" ht="63">
      <c r="A36" s="67" t="s">
        <v>542</v>
      </c>
      <c r="B36" s="113" t="s">
        <v>655</v>
      </c>
      <c r="C36" s="90" t="s">
        <v>700</v>
      </c>
      <c r="D36" s="232" t="s">
        <v>589</v>
      </c>
      <c r="E36" s="232" t="s">
        <v>589</v>
      </c>
      <c r="F36" s="232" t="s">
        <v>589</v>
      </c>
      <c r="G36" s="232" t="s">
        <v>589</v>
      </c>
      <c r="H36" s="232" t="s">
        <v>589</v>
      </c>
      <c r="I36" s="232" t="s">
        <v>589</v>
      </c>
      <c r="J36" s="232" t="s">
        <v>589</v>
      </c>
      <c r="K36" s="232" t="s">
        <v>589</v>
      </c>
      <c r="L36" s="232" t="s">
        <v>589</v>
      </c>
      <c r="M36" s="232" t="s">
        <v>589</v>
      </c>
      <c r="N36" s="232" t="s">
        <v>589</v>
      </c>
      <c r="O36" s="232" t="s">
        <v>589</v>
      </c>
      <c r="P36" s="232" t="s">
        <v>589</v>
      </c>
      <c r="Q36" s="232" t="s">
        <v>589</v>
      </c>
      <c r="R36" s="232" t="s">
        <v>589</v>
      </c>
      <c r="S36" s="232" t="s">
        <v>589</v>
      </c>
      <c r="T36" s="232" t="s">
        <v>589</v>
      </c>
      <c r="U36" s="232" t="s">
        <v>589</v>
      </c>
      <c r="V36" s="232" t="s">
        <v>589</v>
      </c>
      <c r="W36" s="232" t="s">
        <v>589</v>
      </c>
      <c r="X36" s="232" t="s">
        <v>589</v>
      </c>
      <c r="Y36" s="232" t="s">
        <v>589</v>
      </c>
      <c r="Z36" s="232" t="s">
        <v>589</v>
      </c>
      <c r="AA36" s="232" t="s">
        <v>589</v>
      </c>
      <c r="AB36" s="232" t="s">
        <v>589</v>
      </c>
      <c r="AC36" s="232" t="s">
        <v>589</v>
      </c>
      <c r="AD36" s="232" t="s">
        <v>589</v>
      </c>
      <c r="AE36" s="232" t="s">
        <v>589</v>
      </c>
      <c r="AF36" s="232" t="s">
        <v>589</v>
      </c>
      <c r="AG36" s="232" t="s">
        <v>589</v>
      </c>
      <c r="AH36" s="232" t="s">
        <v>589</v>
      </c>
      <c r="AI36" s="232" t="s">
        <v>589</v>
      </c>
      <c r="AJ36" s="232" t="s">
        <v>589</v>
      </c>
      <c r="AK36" s="232" t="s">
        <v>589</v>
      </c>
      <c r="AL36" s="232" t="s">
        <v>589</v>
      </c>
    </row>
    <row r="37" spans="1:38" ht="63">
      <c r="A37" s="67" t="s">
        <v>516</v>
      </c>
      <c r="B37" s="113" t="s">
        <v>656</v>
      </c>
      <c r="C37" s="90" t="s">
        <v>700</v>
      </c>
      <c r="D37" s="232" t="s">
        <v>589</v>
      </c>
      <c r="E37" s="232" t="s">
        <v>589</v>
      </c>
      <c r="F37" s="232" t="s">
        <v>589</v>
      </c>
      <c r="G37" s="232" t="s">
        <v>589</v>
      </c>
      <c r="H37" s="232" t="s">
        <v>589</v>
      </c>
      <c r="I37" s="232" t="s">
        <v>589</v>
      </c>
      <c r="J37" s="232" t="s">
        <v>589</v>
      </c>
      <c r="K37" s="232" t="s">
        <v>589</v>
      </c>
      <c r="L37" s="232" t="s">
        <v>589</v>
      </c>
      <c r="M37" s="232" t="s">
        <v>589</v>
      </c>
      <c r="N37" s="232" t="s">
        <v>589</v>
      </c>
      <c r="O37" s="232" t="s">
        <v>589</v>
      </c>
      <c r="P37" s="232" t="s">
        <v>589</v>
      </c>
      <c r="Q37" s="232" t="s">
        <v>589</v>
      </c>
      <c r="R37" s="232" t="s">
        <v>589</v>
      </c>
      <c r="S37" s="232" t="s">
        <v>589</v>
      </c>
      <c r="T37" s="232" t="s">
        <v>589</v>
      </c>
      <c r="U37" s="232" t="s">
        <v>589</v>
      </c>
      <c r="V37" s="232" t="s">
        <v>589</v>
      </c>
      <c r="W37" s="232" t="s">
        <v>589</v>
      </c>
      <c r="X37" s="232" t="s">
        <v>589</v>
      </c>
      <c r="Y37" s="232" t="s">
        <v>589</v>
      </c>
      <c r="Z37" s="232" t="s">
        <v>589</v>
      </c>
      <c r="AA37" s="232" t="s">
        <v>589</v>
      </c>
      <c r="AB37" s="232" t="s">
        <v>589</v>
      </c>
      <c r="AC37" s="232" t="s">
        <v>589</v>
      </c>
      <c r="AD37" s="232" t="s">
        <v>589</v>
      </c>
      <c r="AE37" s="232" t="s">
        <v>589</v>
      </c>
      <c r="AF37" s="232" t="s">
        <v>589</v>
      </c>
      <c r="AG37" s="232" t="s">
        <v>589</v>
      </c>
      <c r="AH37" s="232" t="s">
        <v>589</v>
      </c>
      <c r="AI37" s="232" t="s">
        <v>589</v>
      </c>
      <c r="AJ37" s="232" t="s">
        <v>589</v>
      </c>
      <c r="AK37" s="232" t="s">
        <v>589</v>
      </c>
      <c r="AL37" s="232" t="s">
        <v>589</v>
      </c>
    </row>
    <row r="38" spans="1:38" ht="47.25">
      <c r="A38" s="67" t="s">
        <v>545</v>
      </c>
      <c r="B38" s="113" t="s">
        <v>657</v>
      </c>
      <c r="C38" s="90" t="s">
        <v>700</v>
      </c>
      <c r="D38" s="232" t="s">
        <v>589</v>
      </c>
      <c r="E38" s="232" t="s">
        <v>589</v>
      </c>
      <c r="F38" s="232" t="s">
        <v>589</v>
      </c>
      <c r="G38" s="232" t="s">
        <v>589</v>
      </c>
      <c r="H38" s="232" t="s">
        <v>589</v>
      </c>
      <c r="I38" s="232" t="s">
        <v>589</v>
      </c>
      <c r="J38" s="232" t="s">
        <v>589</v>
      </c>
      <c r="K38" s="232" t="s">
        <v>589</v>
      </c>
      <c r="L38" s="232" t="s">
        <v>589</v>
      </c>
      <c r="M38" s="232" t="s">
        <v>589</v>
      </c>
      <c r="N38" s="232" t="s">
        <v>589</v>
      </c>
      <c r="O38" s="232" t="s">
        <v>589</v>
      </c>
      <c r="P38" s="232" t="s">
        <v>589</v>
      </c>
      <c r="Q38" s="232" t="s">
        <v>589</v>
      </c>
      <c r="R38" s="232" t="s">
        <v>589</v>
      </c>
      <c r="S38" s="232" t="s">
        <v>589</v>
      </c>
      <c r="T38" s="232" t="s">
        <v>589</v>
      </c>
      <c r="U38" s="232" t="s">
        <v>589</v>
      </c>
      <c r="V38" s="232" t="s">
        <v>589</v>
      </c>
      <c r="W38" s="232" t="s">
        <v>589</v>
      </c>
      <c r="X38" s="232" t="s">
        <v>589</v>
      </c>
      <c r="Y38" s="232" t="s">
        <v>589</v>
      </c>
      <c r="Z38" s="232" t="s">
        <v>589</v>
      </c>
      <c r="AA38" s="232" t="s">
        <v>589</v>
      </c>
      <c r="AB38" s="232" t="s">
        <v>589</v>
      </c>
      <c r="AC38" s="232" t="s">
        <v>589</v>
      </c>
      <c r="AD38" s="232" t="s">
        <v>589</v>
      </c>
      <c r="AE38" s="232" t="s">
        <v>589</v>
      </c>
      <c r="AF38" s="232" t="s">
        <v>589</v>
      </c>
      <c r="AG38" s="232" t="s">
        <v>589</v>
      </c>
      <c r="AH38" s="232" t="s">
        <v>589</v>
      </c>
      <c r="AI38" s="232" t="s">
        <v>589</v>
      </c>
      <c r="AJ38" s="232" t="s">
        <v>589</v>
      </c>
      <c r="AK38" s="232" t="s">
        <v>589</v>
      </c>
      <c r="AL38" s="232" t="s">
        <v>589</v>
      </c>
    </row>
    <row r="39" spans="1:38" ht="141.75">
      <c r="A39" s="67" t="s">
        <v>545</v>
      </c>
      <c r="B39" s="113" t="s">
        <v>658</v>
      </c>
      <c r="C39" s="90" t="s">
        <v>700</v>
      </c>
      <c r="D39" s="232" t="s">
        <v>589</v>
      </c>
      <c r="E39" s="232" t="s">
        <v>589</v>
      </c>
      <c r="F39" s="232" t="s">
        <v>589</v>
      </c>
      <c r="G39" s="232" t="s">
        <v>589</v>
      </c>
      <c r="H39" s="232" t="s">
        <v>589</v>
      </c>
      <c r="I39" s="232" t="s">
        <v>589</v>
      </c>
      <c r="J39" s="232" t="s">
        <v>589</v>
      </c>
      <c r="K39" s="232" t="s">
        <v>589</v>
      </c>
      <c r="L39" s="232" t="s">
        <v>589</v>
      </c>
      <c r="M39" s="232" t="s">
        <v>589</v>
      </c>
      <c r="N39" s="232" t="s">
        <v>589</v>
      </c>
      <c r="O39" s="232" t="s">
        <v>589</v>
      </c>
      <c r="P39" s="232" t="s">
        <v>589</v>
      </c>
      <c r="Q39" s="232" t="s">
        <v>589</v>
      </c>
      <c r="R39" s="232" t="s">
        <v>589</v>
      </c>
      <c r="S39" s="232" t="s">
        <v>589</v>
      </c>
      <c r="T39" s="232" t="s">
        <v>589</v>
      </c>
      <c r="U39" s="232" t="s">
        <v>589</v>
      </c>
      <c r="V39" s="232" t="s">
        <v>589</v>
      </c>
      <c r="W39" s="232" t="s">
        <v>589</v>
      </c>
      <c r="X39" s="232" t="s">
        <v>589</v>
      </c>
      <c r="Y39" s="232" t="s">
        <v>589</v>
      </c>
      <c r="Z39" s="232" t="s">
        <v>589</v>
      </c>
      <c r="AA39" s="232" t="s">
        <v>589</v>
      </c>
      <c r="AB39" s="232" t="s">
        <v>589</v>
      </c>
      <c r="AC39" s="232" t="s">
        <v>589</v>
      </c>
      <c r="AD39" s="232" t="s">
        <v>589</v>
      </c>
      <c r="AE39" s="232" t="s">
        <v>589</v>
      </c>
      <c r="AF39" s="232" t="s">
        <v>589</v>
      </c>
      <c r="AG39" s="232" t="s">
        <v>589</v>
      </c>
      <c r="AH39" s="232" t="s">
        <v>589</v>
      </c>
      <c r="AI39" s="232" t="s">
        <v>589</v>
      </c>
      <c r="AJ39" s="232" t="s">
        <v>589</v>
      </c>
      <c r="AK39" s="232" t="s">
        <v>589</v>
      </c>
      <c r="AL39" s="232" t="s">
        <v>589</v>
      </c>
    </row>
    <row r="40" spans="1:38" ht="126">
      <c r="A40" s="67" t="s">
        <v>545</v>
      </c>
      <c r="B40" s="113" t="s">
        <v>659</v>
      </c>
      <c r="C40" s="90" t="s">
        <v>700</v>
      </c>
      <c r="D40" s="232" t="s">
        <v>589</v>
      </c>
      <c r="E40" s="232" t="s">
        <v>589</v>
      </c>
      <c r="F40" s="232" t="s">
        <v>589</v>
      </c>
      <c r="G40" s="232" t="s">
        <v>589</v>
      </c>
      <c r="H40" s="232" t="s">
        <v>589</v>
      </c>
      <c r="I40" s="232" t="s">
        <v>589</v>
      </c>
      <c r="J40" s="232" t="s">
        <v>589</v>
      </c>
      <c r="K40" s="232" t="s">
        <v>589</v>
      </c>
      <c r="L40" s="232" t="s">
        <v>589</v>
      </c>
      <c r="M40" s="232" t="s">
        <v>589</v>
      </c>
      <c r="N40" s="232" t="s">
        <v>589</v>
      </c>
      <c r="O40" s="232" t="s">
        <v>589</v>
      </c>
      <c r="P40" s="232" t="s">
        <v>589</v>
      </c>
      <c r="Q40" s="232" t="s">
        <v>589</v>
      </c>
      <c r="R40" s="232" t="s">
        <v>589</v>
      </c>
      <c r="S40" s="232" t="s">
        <v>589</v>
      </c>
      <c r="T40" s="232" t="s">
        <v>589</v>
      </c>
      <c r="U40" s="232" t="s">
        <v>589</v>
      </c>
      <c r="V40" s="232" t="s">
        <v>589</v>
      </c>
      <c r="W40" s="232" t="s">
        <v>589</v>
      </c>
      <c r="X40" s="232" t="s">
        <v>589</v>
      </c>
      <c r="Y40" s="232" t="s">
        <v>589</v>
      </c>
      <c r="Z40" s="232" t="s">
        <v>589</v>
      </c>
      <c r="AA40" s="232" t="s">
        <v>589</v>
      </c>
      <c r="AB40" s="232" t="s">
        <v>589</v>
      </c>
      <c r="AC40" s="232" t="s">
        <v>589</v>
      </c>
      <c r="AD40" s="232" t="s">
        <v>589</v>
      </c>
      <c r="AE40" s="232" t="s">
        <v>589</v>
      </c>
      <c r="AF40" s="232" t="s">
        <v>589</v>
      </c>
      <c r="AG40" s="232" t="s">
        <v>589</v>
      </c>
      <c r="AH40" s="232" t="s">
        <v>589</v>
      </c>
      <c r="AI40" s="232" t="s">
        <v>589</v>
      </c>
      <c r="AJ40" s="232" t="s">
        <v>589</v>
      </c>
      <c r="AK40" s="232" t="s">
        <v>589</v>
      </c>
      <c r="AL40" s="232" t="s">
        <v>589</v>
      </c>
    </row>
    <row r="41" spans="1:38" ht="126">
      <c r="A41" s="67" t="s">
        <v>545</v>
      </c>
      <c r="B41" s="113" t="s">
        <v>660</v>
      </c>
      <c r="C41" s="90" t="s">
        <v>700</v>
      </c>
      <c r="D41" s="232" t="s">
        <v>589</v>
      </c>
      <c r="E41" s="232" t="s">
        <v>589</v>
      </c>
      <c r="F41" s="232" t="s">
        <v>589</v>
      </c>
      <c r="G41" s="232" t="s">
        <v>589</v>
      </c>
      <c r="H41" s="232" t="s">
        <v>589</v>
      </c>
      <c r="I41" s="232" t="s">
        <v>589</v>
      </c>
      <c r="J41" s="232" t="s">
        <v>589</v>
      </c>
      <c r="K41" s="232" t="s">
        <v>589</v>
      </c>
      <c r="L41" s="232" t="s">
        <v>589</v>
      </c>
      <c r="M41" s="232" t="s">
        <v>589</v>
      </c>
      <c r="N41" s="232" t="s">
        <v>589</v>
      </c>
      <c r="O41" s="232" t="s">
        <v>589</v>
      </c>
      <c r="P41" s="232" t="s">
        <v>589</v>
      </c>
      <c r="Q41" s="232" t="s">
        <v>589</v>
      </c>
      <c r="R41" s="232" t="s">
        <v>589</v>
      </c>
      <c r="S41" s="232" t="s">
        <v>589</v>
      </c>
      <c r="T41" s="232" t="s">
        <v>589</v>
      </c>
      <c r="U41" s="232" t="s">
        <v>589</v>
      </c>
      <c r="V41" s="232" t="s">
        <v>589</v>
      </c>
      <c r="W41" s="232" t="s">
        <v>589</v>
      </c>
      <c r="X41" s="232" t="s">
        <v>589</v>
      </c>
      <c r="Y41" s="232" t="s">
        <v>589</v>
      </c>
      <c r="Z41" s="232" t="s">
        <v>589</v>
      </c>
      <c r="AA41" s="232" t="s">
        <v>589</v>
      </c>
      <c r="AB41" s="232" t="s">
        <v>589</v>
      </c>
      <c r="AC41" s="232" t="s">
        <v>589</v>
      </c>
      <c r="AD41" s="232" t="s">
        <v>589</v>
      </c>
      <c r="AE41" s="232" t="s">
        <v>589</v>
      </c>
      <c r="AF41" s="232" t="s">
        <v>589</v>
      </c>
      <c r="AG41" s="232" t="s">
        <v>589</v>
      </c>
      <c r="AH41" s="232" t="s">
        <v>589</v>
      </c>
      <c r="AI41" s="232" t="s">
        <v>589</v>
      </c>
      <c r="AJ41" s="232" t="s">
        <v>589</v>
      </c>
      <c r="AK41" s="232" t="s">
        <v>589</v>
      </c>
      <c r="AL41" s="232" t="s">
        <v>589</v>
      </c>
    </row>
    <row r="42" spans="1:38" ht="47.25">
      <c r="A42" s="67" t="s">
        <v>546</v>
      </c>
      <c r="B42" s="113" t="s">
        <v>657</v>
      </c>
      <c r="C42" s="90" t="s">
        <v>700</v>
      </c>
      <c r="D42" s="232" t="s">
        <v>589</v>
      </c>
      <c r="E42" s="232" t="s">
        <v>589</v>
      </c>
      <c r="F42" s="232" t="s">
        <v>589</v>
      </c>
      <c r="G42" s="232" t="s">
        <v>589</v>
      </c>
      <c r="H42" s="232" t="s">
        <v>589</v>
      </c>
      <c r="I42" s="232" t="s">
        <v>589</v>
      </c>
      <c r="J42" s="232" t="s">
        <v>589</v>
      </c>
      <c r="K42" s="232" t="s">
        <v>589</v>
      </c>
      <c r="L42" s="232" t="s">
        <v>589</v>
      </c>
      <c r="M42" s="232" t="s">
        <v>589</v>
      </c>
      <c r="N42" s="232" t="s">
        <v>589</v>
      </c>
      <c r="O42" s="232" t="s">
        <v>589</v>
      </c>
      <c r="P42" s="232" t="s">
        <v>589</v>
      </c>
      <c r="Q42" s="232" t="s">
        <v>589</v>
      </c>
      <c r="R42" s="232" t="s">
        <v>589</v>
      </c>
      <c r="S42" s="232" t="s">
        <v>589</v>
      </c>
      <c r="T42" s="232" t="s">
        <v>589</v>
      </c>
      <c r="U42" s="232" t="s">
        <v>589</v>
      </c>
      <c r="V42" s="232" t="s">
        <v>589</v>
      </c>
      <c r="W42" s="232" t="s">
        <v>589</v>
      </c>
      <c r="X42" s="232" t="s">
        <v>589</v>
      </c>
      <c r="Y42" s="232" t="s">
        <v>589</v>
      </c>
      <c r="Z42" s="232" t="s">
        <v>589</v>
      </c>
      <c r="AA42" s="232" t="s">
        <v>589</v>
      </c>
      <c r="AB42" s="232" t="s">
        <v>589</v>
      </c>
      <c r="AC42" s="232" t="s">
        <v>589</v>
      </c>
      <c r="AD42" s="232" t="s">
        <v>589</v>
      </c>
      <c r="AE42" s="232" t="s">
        <v>589</v>
      </c>
      <c r="AF42" s="232" t="s">
        <v>589</v>
      </c>
      <c r="AG42" s="232" t="s">
        <v>589</v>
      </c>
      <c r="AH42" s="232" t="s">
        <v>589</v>
      </c>
      <c r="AI42" s="232" t="s">
        <v>589</v>
      </c>
      <c r="AJ42" s="232" t="s">
        <v>589</v>
      </c>
      <c r="AK42" s="232" t="s">
        <v>589</v>
      </c>
      <c r="AL42" s="232" t="s">
        <v>589</v>
      </c>
    </row>
    <row r="43" spans="1:38" ht="141.75">
      <c r="A43" s="67" t="s">
        <v>546</v>
      </c>
      <c r="B43" s="113" t="s">
        <v>658</v>
      </c>
      <c r="C43" s="90" t="s">
        <v>700</v>
      </c>
      <c r="D43" s="232" t="s">
        <v>589</v>
      </c>
      <c r="E43" s="232" t="s">
        <v>589</v>
      </c>
      <c r="F43" s="232" t="s">
        <v>589</v>
      </c>
      <c r="G43" s="232" t="s">
        <v>589</v>
      </c>
      <c r="H43" s="232" t="s">
        <v>589</v>
      </c>
      <c r="I43" s="232" t="s">
        <v>589</v>
      </c>
      <c r="J43" s="232" t="s">
        <v>589</v>
      </c>
      <c r="K43" s="232" t="s">
        <v>589</v>
      </c>
      <c r="L43" s="232" t="s">
        <v>589</v>
      </c>
      <c r="M43" s="232" t="s">
        <v>589</v>
      </c>
      <c r="N43" s="232" t="s">
        <v>589</v>
      </c>
      <c r="O43" s="232" t="s">
        <v>589</v>
      </c>
      <c r="P43" s="232" t="s">
        <v>589</v>
      </c>
      <c r="Q43" s="232" t="s">
        <v>589</v>
      </c>
      <c r="R43" s="232" t="s">
        <v>589</v>
      </c>
      <c r="S43" s="232" t="s">
        <v>589</v>
      </c>
      <c r="T43" s="232" t="s">
        <v>589</v>
      </c>
      <c r="U43" s="232" t="s">
        <v>589</v>
      </c>
      <c r="V43" s="232" t="s">
        <v>589</v>
      </c>
      <c r="W43" s="232" t="s">
        <v>589</v>
      </c>
      <c r="X43" s="232" t="s">
        <v>589</v>
      </c>
      <c r="Y43" s="232" t="s">
        <v>589</v>
      </c>
      <c r="Z43" s="232" t="s">
        <v>589</v>
      </c>
      <c r="AA43" s="232" t="s">
        <v>589</v>
      </c>
      <c r="AB43" s="232" t="s">
        <v>589</v>
      </c>
      <c r="AC43" s="232" t="s">
        <v>589</v>
      </c>
      <c r="AD43" s="232" t="s">
        <v>589</v>
      </c>
      <c r="AE43" s="232" t="s">
        <v>589</v>
      </c>
      <c r="AF43" s="232" t="s">
        <v>589</v>
      </c>
      <c r="AG43" s="232" t="s">
        <v>589</v>
      </c>
      <c r="AH43" s="232" t="s">
        <v>589</v>
      </c>
      <c r="AI43" s="232" t="s">
        <v>589</v>
      </c>
      <c r="AJ43" s="232" t="s">
        <v>589</v>
      </c>
      <c r="AK43" s="232" t="s">
        <v>589</v>
      </c>
      <c r="AL43" s="232" t="s">
        <v>589</v>
      </c>
    </row>
    <row r="44" spans="1:38" ht="126">
      <c r="A44" s="67" t="s">
        <v>546</v>
      </c>
      <c r="B44" s="113" t="s">
        <v>659</v>
      </c>
      <c r="C44" s="90" t="s">
        <v>700</v>
      </c>
      <c r="D44" s="232" t="s">
        <v>589</v>
      </c>
      <c r="E44" s="232" t="s">
        <v>589</v>
      </c>
      <c r="F44" s="232" t="s">
        <v>589</v>
      </c>
      <c r="G44" s="232" t="s">
        <v>589</v>
      </c>
      <c r="H44" s="232" t="s">
        <v>589</v>
      </c>
      <c r="I44" s="232" t="s">
        <v>589</v>
      </c>
      <c r="J44" s="232" t="s">
        <v>589</v>
      </c>
      <c r="K44" s="232" t="s">
        <v>589</v>
      </c>
      <c r="L44" s="232" t="s">
        <v>589</v>
      </c>
      <c r="M44" s="232" t="s">
        <v>589</v>
      </c>
      <c r="N44" s="232" t="s">
        <v>589</v>
      </c>
      <c r="O44" s="232" t="s">
        <v>589</v>
      </c>
      <c r="P44" s="232" t="s">
        <v>589</v>
      </c>
      <c r="Q44" s="232" t="s">
        <v>589</v>
      </c>
      <c r="R44" s="232" t="s">
        <v>589</v>
      </c>
      <c r="S44" s="232" t="s">
        <v>589</v>
      </c>
      <c r="T44" s="232" t="s">
        <v>589</v>
      </c>
      <c r="U44" s="232" t="s">
        <v>589</v>
      </c>
      <c r="V44" s="232" t="s">
        <v>589</v>
      </c>
      <c r="W44" s="232" t="s">
        <v>589</v>
      </c>
      <c r="X44" s="232" t="s">
        <v>589</v>
      </c>
      <c r="Y44" s="232" t="s">
        <v>589</v>
      </c>
      <c r="Z44" s="232" t="s">
        <v>589</v>
      </c>
      <c r="AA44" s="232" t="s">
        <v>589</v>
      </c>
      <c r="AB44" s="232" t="s">
        <v>589</v>
      </c>
      <c r="AC44" s="232" t="s">
        <v>589</v>
      </c>
      <c r="AD44" s="232" t="s">
        <v>589</v>
      </c>
      <c r="AE44" s="232" t="s">
        <v>589</v>
      </c>
      <c r="AF44" s="232" t="s">
        <v>589</v>
      </c>
      <c r="AG44" s="232" t="s">
        <v>589</v>
      </c>
      <c r="AH44" s="232" t="s">
        <v>589</v>
      </c>
      <c r="AI44" s="232" t="s">
        <v>589</v>
      </c>
      <c r="AJ44" s="232" t="s">
        <v>589</v>
      </c>
      <c r="AK44" s="232" t="s">
        <v>589</v>
      </c>
      <c r="AL44" s="232" t="s">
        <v>589</v>
      </c>
    </row>
    <row r="45" spans="1:38" ht="126">
      <c r="A45" s="67" t="s">
        <v>546</v>
      </c>
      <c r="B45" s="113" t="s">
        <v>661</v>
      </c>
      <c r="C45" s="90" t="s">
        <v>700</v>
      </c>
      <c r="D45" s="232" t="s">
        <v>589</v>
      </c>
      <c r="E45" s="232" t="s">
        <v>589</v>
      </c>
      <c r="F45" s="232" t="s">
        <v>589</v>
      </c>
      <c r="G45" s="232" t="s">
        <v>589</v>
      </c>
      <c r="H45" s="232" t="s">
        <v>589</v>
      </c>
      <c r="I45" s="232" t="s">
        <v>589</v>
      </c>
      <c r="J45" s="232" t="s">
        <v>589</v>
      </c>
      <c r="K45" s="232" t="s">
        <v>589</v>
      </c>
      <c r="L45" s="232" t="s">
        <v>589</v>
      </c>
      <c r="M45" s="232" t="s">
        <v>589</v>
      </c>
      <c r="N45" s="232" t="s">
        <v>589</v>
      </c>
      <c r="O45" s="232" t="s">
        <v>589</v>
      </c>
      <c r="P45" s="232" t="s">
        <v>589</v>
      </c>
      <c r="Q45" s="232" t="s">
        <v>589</v>
      </c>
      <c r="R45" s="232" t="s">
        <v>589</v>
      </c>
      <c r="S45" s="232" t="s">
        <v>589</v>
      </c>
      <c r="T45" s="232" t="s">
        <v>589</v>
      </c>
      <c r="U45" s="232" t="s">
        <v>589</v>
      </c>
      <c r="V45" s="232" t="s">
        <v>589</v>
      </c>
      <c r="W45" s="232" t="s">
        <v>589</v>
      </c>
      <c r="X45" s="232" t="s">
        <v>589</v>
      </c>
      <c r="Y45" s="232" t="s">
        <v>589</v>
      </c>
      <c r="Z45" s="232" t="s">
        <v>589</v>
      </c>
      <c r="AA45" s="232" t="s">
        <v>589</v>
      </c>
      <c r="AB45" s="232" t="s">
        <v>589</v>
      </c>
      <c r="AC45" s="232" t="s">
        <v>589</v>
      </c>
      <c r="AD45" s="232" t="s">
        <v>589</v>
      </c>
      <c r="AE45" s="232" t="s">
        <v>589</v>
      </c>
      <c r="AF45" s="232" t="s">
        <v>589</v>
      </c>
      <c r="AG45" s="232" t="s">
        <v>589</v>
      </c>
      <c r="AH45" s="232" t="s">
        <v>589</v>
      </c>
      <c r="AI45" s="232" t="s">
        <v>589</v>
      </c>
      <c r="AJ45" s="232" t="s">
        <v>589</v>
      </c>
      <c r="AK45" s="232" t="s">
        <v>589</v>
      </c>
      <c r="AL45" s="232" t="s">
        <v>589</v>
      </c>
    </row>
    <row r="46" spans="1:38" ht="110.25">
      <c r="A46" s="67" t="s">
        <v>517</v>
      </c>
      <c r="B46" s="113" t="s">
        <v>662</v>
      </c>
      <c r="C46" s="90" t="s">
        <v>700</v>
      </c>
      <c r="D46" s="232" t="s">
        <v>589</v>
      </c>
      <c r="E46" s="232" t="s">
        <v>589</v>
      </c>
      <c r="F46" s="232" t="s">
        <v>589</v>
      </c>
      <c r="G46" s="232" t="s">
        <v>589</v>
      </c>
      <c r="H46" s="232" t="s">
        <v>589</v>
      </c>
      <c r="I46" s="232" t="s">
        <v>589</v>
      </c>
      <c r="J46" s="232" t="s">
        <v>589</v>
      </c>
      <c r="K46" s="232" t="s">
        <v>589</v>
      </c>
      <c r="L46" s="232" t="s">
        <v>589</v>
      </c>
      <c r="M46" s="232" t="s">
        <v>589</v>
      </c>
      <c r="N46" s="232" t="s">
        <v>589</v>
      </c>
      <c r="O46" s="232" t="s">
        <v>589</v>
      </c>
      <c r="P46" s="232" t="s">
        <v>589</v>
      </c>
      <c r="Q46" s="232" t="s">
        <v>589</v>
      </c>
      <c r="R46" s="232" t="s">
        <v>589</v>
      </c>
      <c r="S46" s="232" t="s">
        <v>589</v>
      </c>
      <c r="T46" s="232" t="s">
        <v>589</v>
      </c>
      <c r="U46" s="232" t="s">
        <v>589</v>
      </c>
      <c r="V46" s="232" t="s">
        <v>589</v>
      </c>
      <c r="W46" s="232" t="s">
        <v>589</v>
      </c>
      <c r="X46" s="232" t="s">
        <v>589</v>
      </c>
      <c r="Y46" s="232" t="s">
        <v>589</v>
      </c>
      <c r="Z46" s="232" t="s">
        <v>589</v>
      </c>
      <c r="AA46" s="232" t="s">
        <v>589</v>
      </c>
      <c r="AB46" s="232" t="s">
        <v>589</v>
      </c>
      <c r="AC46" s="232" t="s">
        <v>589</v>
      </c>
      <c r="AD46" s="232" t="s">
        <v>589</v>
      </c>
      <c r="AE46" s="232" t="s">
        <v>589</v>
      </c>
      <c r="AF46" s="232" t="s">
        <v>589</v>
      </c>
      <c r="AG46" s="232" t="s">
        <v>589</v>
      </c>
      <c r="AH46" s="232" t="s">
        <v>589</v>
      </c>
      <c r="AI46" s="232" t="s">
        <v>589</v>
      </c>
      <c r="AJ46" s="232" t="s">
        <v>589</v>
      </c>
      <c r="AK46" s="232" t="s">
        <v>589</v>
      </c>
      <c r="AL46" s="232" t="s">
        <v>589</v>
      </c>
    </row>
    <row r="47" spans="1:38" ht="94.5">
      <c r="A47" s="67" t="s">
        <v>549</v>
      </c>
      <c r="B47" s="113" t="s">
        <v>663</v>
      </c>
      <c r="C47" s="90" t="s">
        <v>700</v>
      </c>
      <c r="D47" s="232" t="s">
        <v>589</v>
      </c>
      <c r="E47" s="232" t="s">
        <v>589</v>
      </c>
      <c r="F47" s="232" t="s">
        <v>589</v>
      </c>
      <c r="G47" s="232" t="s">
        <v>589</v>
      </c>
      <c r="H47" s="232" t="s">
        <v>589</v>
      </c>
      <c r="I47" s="232" t="s">
        <v>589</v>
      </c>
      <c r="J47" s="232" t="s">
        <v>589</v>
      </c>
      <c r="K47" s="232" t="s">
        <v>589</v>
      </c>
      <c r="L47" s="232" t="s">
        <v>589</v>
      </c>
      <c r="M47" s="232" t="s">
        <v>589</v>
      </c>
      <c r="N47" s="232" t="s">
        <v>589</v>
      </c>
      <c r="O47" s="232" t="s">
        <v>589</v>
      </c>
      <c r="P47" s="232" t="s">
        <v>589</v>
      </c>
      <c r="Q47" s="232" t="s">
        <v>589</v>
      </c>
      <c r="R47" s="232" t="s">
        <v>589</v>
      </c>
      <c r="S47" s="232" t="s">
        <v>589</v>
      </c>
      <c r="T47" s="232" t="s">
        <v>589</v>
      </c>
      <c r="U47" s="232" t="s">
        <v>589</v>
      </c>
      <c r="V47" s="232" t="s">
        <v>589</v>
      </c>
      <c r="W47" s="232" t="s">
        <v>589</v>
      </c>
      <c r="X47" s="232" t="s">
        <v>589</v>
      </c>
      <c r="Y47" s="232" t="s">
        <v>589</v>
      </c>
      <c r="Z47" s="232" t="s">
        <v>589</v>
      </c>
      <c r="AA47" s="232" t="s">
        <v>589</v>
      </c>
      <c r="AB47" s="232" t="s">
        <v>589</v>
      </c>
      <c r="AC47" s="232" t="s">
        <v>589</v>
      </c>
      <c r="AD47" s="232" t="s">
        <v>589</v>
      </c>
      <c r="AE47" s="232" t="s">
        <v>589</v>
      </c>
      <c r="AF47" s="232" t="s">
        <v>589</v>
      </c>
      <c r="AG47" s="232" t="s">
        <v>589</v>
      </c>
      <c r="AH47" s="232" t="s">
        <v>589</v>
      </c>
      <c r="AI47" s="232" t="s">
        <v>589</v>
      </c>
      <c r="AJ47" s="232" t="s">
        <v>589</v>
      </c>
      <c r="AK47" s="232" t="s">
        <v>589</v>
      </c>
      <c r="AL47" s="232" t="s">
        <v>589</v>
      </c>
    </row>
    <row r="48" spans="1:38" ht="110.25">
      <c r="A48" s="67" t="s">
        <v>550</v>
      </c>
      <c r="B48" s="113" t="s">
        <v>664</v>
      </c>
      <c r="C48" s="90" t="s">
        <v>700</v>
      </c>
      <c r="D48" s="232" t="s">
        <v>589</v>
      </c>
      <c r="E48" s="232" t="s">
        <v>589</v>
      </c>
      <c r="F48" s="232" t="s">
        <v>589</v>
      </c>
      <c r="G48" s="232" t="s">
        <v>589</v>
      </c>
      <c r="H48" s="232" t="s">
        <v>589</v>
      </c>
      <c r="I48" s="232" t="s">
        <v>589</v>
      </c>
      <c r="J48" s="232" t="s">
        <v>589</v>
      </c>
      <c r="K48" s="232" t="s">
        <v>589</v>
      </c>
      <c r="L48" s="232" t="s">
        <v>589</v>
      </c>
      <c r="M48" s="232" t="s">
        <v>589</v>
      </c>
      <c r="N48" s="232" t="s">
        <v>589</v>
      </c>
      <c r="O48" s="232" t="s">
        <v>589</v>
      </c>
      <c r="P48" s="232" t="s">
        <v>589</v>
      </c>
      <c r="Q48" s="232" t="s">
        <v>589</v>
      </c>
      <c r="R48" s="232" t="s">
        <v>589</v>
      </c>
      <c r="S48" s="232" t="s">
        <v>589</v>
      </c>
      <c r="T48" s="232" t="s">
        <v>589</v>
      </c>
      <c r="U48" s="232" t="s">
        <v>589</v>
      </c>
      <c r="V48" s="232" t="s">
        <v>589</v>
      </c>
      <c r="W48" s="232" t="s">
        <v>589</v>
      </c>
      <c r="X48" s="232" t="s">
        <v>589</v>
      </c>
      <c r="Y48" s="232" t="s">
        <v>589</v>
      </c>
      <c r="Z48" s="232" t="s">
        <v>589</v>
      </c>
      <c r="AA48" s="232" t="s">
        <v>589</v>
      </c>
      <c r="AB48" s="232" t="s">
        <v>589</v>
      </c>
      <c r="AC48" s="232" t="s">
        <v>589</v>
      </c>
      <c r="AD48" s="232" t="s">
        <v>589</v>
      </c>
      <c r="AE48" s="232" t="s">
        <v>589</v>
      </c>
      <c r="AF48" s="232" t="s">
        <v>589</v>
      </c>
      <c r="AG48" s="232" t="s">
        <v>589</v>
      </c>
      <c r="AH48" s="232" t="s">
        <v>589</v>
      </c>
      <c r="AI48" s="232" t="s">
        <v>589</v>
      </c>
      <c r="AJ48" s="232" t="s">
        <v>589</v>
      </c>
      <c r="AK48" s="232" t="s">
        <v>589</v>
      </c>
      <c r="AL48" s="232" t="s">
        <v>589</v>
      </c>
    </row>
    <row r="49" spans="1:38" s="168" customFormat="1" ht="47.25">
      <c r="A49" s="165" t="s">
        <v>513</v>
      </c>
      <c r="B49" s="166" t="s">
        <v>665</v>
      </c>
      <c r="C49" s="167" t="s">
        <v>700</v>
      </c>
      <c r="D49" s="204" t="s">
        <v>589</v>
      </c>
      <c r="E49" s="204" t="s">
        <v>589</v>
      </c>
      <c r="F49" s="204" t="s">
        <v>589</v>
      </c>
      <c r="G49" s="204" t="s">
        <v>589</v>
      </c>
      <c r="H49" s="204" t="s">
        <v>589</v>
      </c>
      <c r="I49" s="204" t="s">
        <v>589</v>
      </c>
      <c r="J49" s="204" t="s">
        <v>589</v>
      </c>
      <c r="K49" s="204" t="s">
        <v>589</v>
      </c>
      <c r="L49" s="204" t="s">
        <v>589</v>
      </c>
      <c r="M49" s="204" t="s">
        <v>589</v>
      </c>
      <c r="N49" s="204" t="s">
        <v>589</v>
      </c>
      <c r="O49" s="204" t="s">
        <v>589</v>
      </c>
      <c r="P49" s="204" t="s">
        <v>589</v>
      </c>
      <c r="Q49" s="204" t="s">
        <v>589</v>
      </c>
      <c r="R49" s="204" t="s">
        <v>589</v>
      </c>
      <c r="S49" s="204" t="s">
        <v>589</v>
      </c>
      <c r="T49" s="204" t="s">
        <v>589</v>
      </c>
      <c r="U49" s="204" t="s">
        <v>589</v>
      </c>
      <c r="V49" s="204" t="s">
        <v>589</v>
      </c>
      <c r="W49" s="204" t="s">
        <v>589</v>
      </c>
      <c r="X49" s="204" t="s">
        <v>589</v>
      </c>
      <c r="Y49" s="204" t="s">
        <v>589</v>
      </c>
      <c r="Z49" s="204">
        <f t="shared" ref="Z49:AE49" si="8">Z50+Z55</f>
        <v>198.85900000000001</v>
      </c>
      <c r="AA49" s="204">
        <f t="shared" si="8"/>
        <v>4.28</v>
      </c>
      <c r="AB49" s="204">
        <f t="shared" si="8"/>
        <v>0</v>
      </c>
      <c r="AC49" s="204">
        <f t="shared" si="8"/>
        <v>15.07</v>
      </c>
      <c r="AD49" s="204">
        <f t="shared" si="8"/>
        <v>0</v>
      </c>
      <c r="AE49" s="204">
        <f t="shared" si="8"/>
        <v>11</v>
      </c>
      <c r="AF49" s="204" t="s">
        <v>589</v>
      </c>
      <c r="AG49" s="204">
        <f>AG50+AG55</f>
        <v>198.85900000000001</v>
      </c>
      <c r="AH49" s="204">
        <f t="shared" ref="AH49:AL49" si="9">AA49</f>
        <v>4.28</v>
      </c>
      <c r="AI49" s="204">
        <f t="shared" si="9"/>
        <v>0</v>
      </c>
      <c r="AJ49" s="204">
        <f t="shared" si="9"/>
        <v>15.07</v>
      </c>
      <c r="AK49" s="204">
        <f t="shared" si="9"/>
        <v>0</v>
      </c>
      <c r="AL49" s="204">
        <f t="shared" si="9"/>
        <v>11</v>
      </c>
    </row>
    <row r="50" spans="1:38" s="214" customFormat="1" ht="78.75">
      <c r="A50" s="165" t="s">
        <v>518</v>
      </c>
      <c r="B50" s="166" t="s">
        <v>666</v>
      </c>
      <c r="C50" s="167" t="s">
        <v>700</v>
      </c>
      <c r="D50" s="204" t="s">
        <v>589</v>
      </c>
      <c r="E50" s="204" t="s">
        <v>589</v>
      </c>
      <c r="F50" s="204" t="s">
        <v>589</v>
      </c>
      <c r="G50" s="204" t="s">
        <v>589</v>
      </c>
      <c r="H50" s="204" t="s">
        <v>589</v>
      </c>
      <c r="I50" s="204" t="s">
        <v>589</v>
      </c>
      <c r="J50" s="204" t="s">
        <v>589</v>
      </c>
      <c r="K50" s="204" t="s">
        <v>589</v>
      </c>
      <c r="L50" s="204" t="s">
        <v>589</v>
      </c>
      <c r="M50" s="204" t="s">
        <v>589</v>
      </c>
      <c r="N50" s="204" t="s">
        <v>589</v>
      </c>
      <c r="O50" s="204" t="s">
        <v>589</v>
      </c>
      <c r="P50" s="204" t="s">
        <v>589</v>
      </c>
      <c r="Q50" s="204" t="s">
        <v>589</v>
      </c>
      <c r="R50" s="204" t="s">
        <v>589</v>
      </c>
      <c r="S50" s="204" t="s">
        <v>589</v>
      </c>
      <c r="T50" s="204" t="s">
        <v>589</v>
      </c>
      <c r="U50" s="204" t="s">
        <v>589</v>
      </c>
      <c r="V50" s="204" t="s">
        <v>589</v>
      </c>
      <c r="W50" s="204" t="s">
        <v>589</v>
      </c>
      <c r="X50" s="204" t="s">
        <v>589</v>
      </c>
      <c r="Y50" s="204" t="s">
        <v>589</v>
      </c>
      <c r="Z50" s="204">
        <f t="shared" ref="Z50:AE50" si="10">Z51+Z52</f>
        <v>151.13200000000001</v>
      </c>
      <c r="AA50" s="204">
        <f t="shared" si="10"/>
        <v>1.26</v>
      </c>
      <c r="AB50" s="204">
        <f t="shared" si="10"/>
        <v>0</v>
      </c>
      <c r="AC50" s="204">
        <f t="shared" si="10"/>
        <v>0</v>
      </c>
      <c r="AD50" s="204">
        <f t="shared" si="10"/>
        <v>0</v>
      </c>
      <c r="AE50" s="204">
        <f t="shared" si="10"/>
        <v>11</v>
      </c>
      <c r="AF50" s="204" t="s">
        <v>589</v>
      </c>
      <c r="AG50" s="204">
        <f t="shared" ref="AG50:AL50" si="11">AG51+AG52</f>
        <v>151.13200000000001</v>
      </c>
      <c r="AH50" s="204">
        <f t="shared" si="11"/>
        <v>1.26</v>
      </c>
      <c r="AI50" s="204">
        <f t="shared" si="11"/>
        <v>0</v>
      </c>
      <c r="AJ50" s="204">
        <f t="shared" si="11"/>
        <v>0</v>
      </c>
      <c r="AK50" s="204">
        <f t="shared" si="11"/>
        <v>0</v>
      </c>
      <c r="AL50" s="204">
        <f t="shared" si="11"/>
        <v>11</v>
      </c>
    </row>
    <row r="51" spans="1:38" s="214" customFormat="1" ht="47.25">
      <c r="A51" s="165" t="s">
        <v>560</v>
      </c>
      <c r="B51" s="166" t="s">
        <v>667</v>
      </c>
      <c r="C51" s="167" t="s">
        <v>700</v>
      </c>
      <c r="D51" s="204" t="s">
        <v>589</v>
      </c>
      <c r="E51" s="204" t="s">
        <v>589</v>
      </c>
      <c r="F51" s="204" t="s">
        <v>589</v>
      </c>
      <c r="G51" s="204" t="s">
        <v>589</v>
      </c>
      <c r="H51" s="204" t="s">
        <v>589</v>
      </c>
      <c r="I51" s="204" t="s">
        <v>589</v>
      </c>
      <c r="J51" s="204" t="s">
        <v>589</v>
      </c>
      <c r="K51" s="204" t="s">
        <v>589</v>
      </c>
      <c r="L51" s="204" t="s">
        <v>589</v>
      </c>
      <c r="M51" s="204" t="s">
        <v>589</v>
      </c>
      <c r="N51" s="204" t="s">
        <v>589</v>
      </c>
      <c r="O51" s="204" t="s">
        <v>589</v>
      </c>
      <c r="P51" s="204" t="s">
        <v>589</v>
      </c>
      <c r="Q51" s="204" t="s">
        <v>589</v>
      </c>
      <c r="R51" s="204" t="s">
        <v>589</v>
      </c>
      <c r="S51" s="204" t="s">
        <v>589</v>
      </c>
      <c r="T51" s="204" t="s">
        <v>589</v>
      </c>
      <c r="U51" s="204" t="s">
        <v>589</v>
      </c>
      <c r="V51" s="204" t="s">
        <v>589</v>
      </c>
      <c r="W51" s="204" t="s">
        <v>589</v>
      </c>
      <c r="X51" s="204" t="s">
        <v>589</v>
      </c>
      <c r="Y51" s="204" t="s">
        <v>589</v>
      </c>
      <c r="Z51" s="204">
        <v>0</v>
      </c>
      <c r="AA51" s="204">
        <v>0</v>
      </c>
      <c r="AB51" s="204">
        <v>0</v>
      </c>
      <c r="AC51" s="204">
        <v>0</v>
      </c>
      <c r="AD51" s="204">
        <v>0</v>
      </c>
      <c r="AE51" s="204">
        <v>0</v>
      </c>
      <c r="AF51" s="204" t="s">
        <v>589</v>
      </c>
      <c r="AG51" s="204">
        <v>0</v>
      </c>
      <c r="AH51" s="204">
        <v>0</v>
      </c>
      <c r="AI51" s="204">
        <v>0</v>
      </c>
      <c r="AJ51" s="204">
        <v>0</v>
      </c>
      <c r="AK51" s="204">
        <v>0</v>
      </c>
      <c r="AL51" s="204">
        <v>0</v>
      </c>
    </row>
    <row r="52" spans="1:38" ht="78.75">
      <c r="A52" s="165" t="s">
        <v>561</v>
      </c>
      <c r="B52" s="166" t="s">
        <v>668</v>
      </c>
      <c r="C52" s="167" t="s">
        <v>700</v>
      </c>
      <c r="D52" s="204" t="s">
        <v>589</v>
      </c>
      <c r="E52" s="204" t="s">
        <v>589</v>
      </c>
      <c r="F52" s="204" t="s">
        <v>589</v>
      </c>
      <c r="G52" s="204" t="s">
        <v>589</v>
      </c>
      <c r="H52" s="204" t="s">
        <v>589</v>
      </c>
      <c r="I52" s="204" t="s">
        <v>589</v>
      </c>
      <c r="J52" s="204" t="s">
        <v>589</v>
      </c>
      <c r="K52" s="204" t="s">
        <v>589</v>
      </c>
      <c r="L52" s="204" t="s">
        <v>589</v>
      </c>
      <c r="M52" s="204" t="s">
        <v>589</v>
      </c>
      <c r="N52" s="204" t="s">
        <v>589</v>
      </c>
      <c r="O52" s="204" t="s">
        <v>589</v>
      </c>
      <c r="P52" s="204" t="s">
        <v>589</v>
      </c>
      <c r="Q52" s="204" t="s">
        <v>589</v>
      </c>
      <c r="R52" s="204" t="s">
        <v>589</v>
      </c>
      <c r="S52" s="204" t="s">
        <v>589</v>
      </c>
      <c r="T52" s="204" t="s">
        <v>589</v>
      </c>
      <c r="U52" s="204" t="s">
        <v>589</v>
      </c>
      <c r="V52" s="204" t="s">
        <v>589</v>
      </c>
      <c r="W52" s="204" t="s">
        <v>589</v>
      </c>
      <c r="X52" s="204" t="s">
        <v>589</v>
      </c>
      <c r="Y52" s="204" t="s">
        <v>589</v>
      </c>
      <c r="Z52" s="204">
        <f t="shared" ref="Z52:AE52" si="12">SUM(Z53:Z54)</f>
        <v>151.13200000000001</v>
      </c>
      <c r="AA52" s="283">
        <f t="shared" si="12"/>
        <v>1.26</v>
      </c>
      <c r="AB52" s="283">
        <f t="shared" si="12"/>
        <v>0</v>
      </c>
      <c r="AC52" s="283">
        <f t="shared" si="12"/>
        <v>0</v>
      </c>
      <c r="AD52" s="283">
        <f t="shared" si="12"/>
        <v>0</v>
      </c>
      <c r="AE52" s="283">
        <f t="shared" si="12"/>
        <v>11</v>
      </c>
      <c r="AF52" s="204" t="s">
        <v>589</v>
      </c>
      <c r="AG52" s="204">
        <f t="shared" ref="AG52:AL52" si="13">SUM(AG53:AG54)</f>
        <v>151.13200000000001</v>
      </c>
      <c r="AH52" s="283">
        <f t="shared" si="13"/>
        <v>1.26</v>
      </c>
      <c r="AI52" s="283">
        <f t="shared" si="13"/>
        <v>0</v>
      </c>
      <c r="AJ52" s="283">
        <f t="shared" si="13"/>
        <v>0</v>
      </c>
      <c r="AK52" s="283">
        <f t="shared" si="13"/>
        <v>0</v>
      </c>
      <c r="AL52" s="283">
        <f t="shared" si="13"/>
        <v>11</v>
      </c>
    </row>
    <row r="53" spans="1:38" s="234" customFormat="1" ht="63">
      <c r="A53" s="229" t="s">
        <v>561</v>
      </c>
      <c r="B53" s="227" t="s">
        <v>987</v>
      </c>
      <c r="C53" s="225" t="s">
        <v>986</v>
      </c>
      <c r="D53" s="225" t="s">
        <v>589</v>
      </c>
      <c r="E53" s="225" t="s">
        <v>589</v>
      </c>
      <c r="F53" s="225" t="s">
        <v>589</v>
      </c>
      <c r="G53" s="225" t="s">
        <v>589</v>
      </c>
      <c r="H53" s="225" t="s">
        <v>589</v>
      </c>
      <c r="I53" s="225" t="s">
        <v>589</v>
      </c>
      <c r="J53" s="225" t="s">
        <v>589</v>
      </c>
      <c r="K53" s="225" t="s">
        <v>837</v>
      </c>
      <c r="L53" s="225" t="s">
        <v>589</v>
      </c>
      <c r="M53" s="225" t="s">
        <v>589</v>
      </c>
      <c r="N53" s="225" t="s">
        <v>589</v>
      </c>
      <c r="O53" s="225" t="s">
        <v>589</v>
      </c>
      <c r="P53" s="225" t="s">
        <v>589</v>
      </c>
      <c r="Q53" s="225" t="s">
        <v>589</v>
      </c>
      <c r="R53" s="225" t="s">
        <v>837</v>
      </c>
      <c r="S53" s="225" t="s">
        <v>589</v>
      </c>
      <c r="T53" s="225" t="s">
        <v>589</v>
      </c>
      <c r="U53" s="225" t="s">
        <v>589</v>
      </c>
      <c r="V53" s="225" t="s">
        <v>589</v>
      </c>
      <c r="W53" s="225" t="s">
        <v>589</v>
      </c>
      <c r="X53" s="225" t="s">
        <v>589</v>
      </c>
      <c r="Y53" s="225" t="s">
        <v>589</v>
      </c>
      <c r="Z53" s="225">
        <v>41.131999999999998</v>
      </c>
      <c r="AA53" s="225">
        <v>1.26</v>
      </c>
      <c r="AB53" s="225">
        <v>0</v>
      </c>
      <c r="AC53" s="225">
        <v>0</v>
      </c>
      <c r="AD53" s="225">
        <v>0</v>
      </c>
      <c r="AE53" s="225">
        <v>0</v>
      </c>
      <c r="AF53" s="225" t="s">
        <v>589</v>
      </c>
      <c r="AG53" s="225">
        <f>Z53</f>
        <v>41.131999999999998</v>
      </c>
      <c r="AH53" s="225">
        <f>AA53</f>
        <v>1.26</v>
      </c>
      <c r="AI53" s="225">
        <f t="shared" ref="AI53" si="14">AB53</f>
        <v>0</v>
      </c>
      <c r="AJ53" s="225">
        <f t="shared" ref="AJ53" si="15">AC53</f>
        <v>0</v>
      </c>
      <c r="AK53" s="225">
        <f t="shared" ref="AK53" si="16">AD53</f>
        <v>0</v>
      </c>
      <c r="AL53" s="225">
        <f t="shared" ref="AL53" si="17">AE53</f>
        <v>0</v>
      </c>
    </row>
    <row r="54" spans="1:38" s="279" customFormat="1" ht="47.25">
      <c r="A54" s="296" t="s">
        <v>561</v>
      </c>
      <c r="B54" s="294" t="s">
        <v>1038</v>
      </c>
      <c r="C54" s="293" t="s">
        <v>986</v>
      </c>
      <c r="D54" s="293" t="s">
        <v>589</v>
      </c>
      <c r="E54" s="293" t="s">
        <v>589</v>
      </c>
      <c r="F54" s="293" t="s">
        <v>589</v>
      </c>
      <c r="G54" s="293" t="s">
        <v>589</v>
      </c>
      <c r="H54" s="293" t="s">
        <v>589</v>
      </c>
      <c r="I54" s="293" t="s">
        <v>589</v>
      </c>
      <c r="J54" s="293" t="s">
        <v>589</v>
      </c>
      <c r="K54" s="293" t="s">
        <v>837</v>
      </c>
      <c r="L54" s="293" t="s">
        <v>589</v>
      </c>
      <c r="M54" s="293" t="s">
        <v>589</v>
      </c>
      <c r="N54" s="293" t="s">
        <v>589</v>
      </c>
      <c r="O54" s="293" t="s">
        <v>589</v>
      </c>
      <c r="P54" s="293" t="s">
        <v>589</v>
      </c>
      <c r="Q54" s="293" t="s">
        <v>589</v>
      </c>
      <c r="R54" s="293" t="s">
        <v>837</v>
      </c>
      <c r="S54" s="293" t="s">
        <v>589</v>
      </c>
      <c r="T54" s="293" t="s">
        <v>589</v>
      </c>
      <c r="U54" s="293" t="s">
        <v>589</v>
      </c>
      <c r="V54" s="293" t="s">
        <v>589</v>
      </c>
      <c r="W54" s="293" t="s">
        <v>589</v>
      </c>
      <c r="X54" s="293" t="s">
        <v>589</v>
      </c>
      <c r="Y54" s="293" t="s">
        <v>589</v>
      </c>
      <c r="Z54" s="276">
        <v>110</v>
      </c>
      <c r="AA54" s="293">
        <v>0</v>
      </c>
      <c r="AB54" s="293">
        <v>0</v>
      </c>
      <c r="AC54" s="293">
        <v>0</v>
      </c>
      <c r="AD54" s="293">
        <v>0</v>
      </c>
      <c r="AE54" s="296">
        <v>11</v>
      </c>
      <c r="AF54" s="293" t="s">
        <v>589</v>
      </c>
      <c r="AG54" s="293">
        <f t="shared" ref="AG54" si="18">Z54</f>
        <v>110</v>
      </c>
      <c r="AH54" s="293">
        <f t="shared" ref="AH54" si="19">AA54</f>
        <v>0</v>
      </c>
      <c r="AI54" s="293">
        <f t="shared" ref="AI54" si="20">AB54</f>
        <v>0</v>
      </c>
      <c r="AJ54" s="293">
        <f t="shared" ref="AJ54" si="21">AC54</f>
        <v>0</v>
      </c>
      <c r="AK54" s="293">
        <f t="shared" ref="AK54" si="22">AD54</f>
        <v>0</v>
      </c>
      <c r="AL54" s="293">
        <f t="shared" ref="AL54" si="23">AE54</f>
        <v>11</v>
      </c>
    </row>
    <row r="55" spans="1:38" s="168" customFormat="1" ht="63">
      <c r="A55" s="165" t="s">
        <v>519</v>
      </c>
      <c r="B55" s="166" t="s">
        <v>669</v>
      </c>
      <c r="C55" s="202" t="s">
        <v>700</v>
      </c>
      <c r="D55" s="204" t="s">
        <v>589</v>
      </c>
      <c r="E55" s="204" t="s">
        <v>589</v>
      </c>
      <c r="F55" s="204" t="s">
        <v>589</v>
      </c>
      <c r="G55" s="204" t="s">
        <v>589</v>
      </c>
      <c r="H55" s="204" t="s">
        <v>589</v>
      </c>
      <c r="I55" s="204" t="s">
        <v>589</v>
      </c>
      <c r="J55" s="204" t="s">
        <v>589</v>
      </c>
      <c r="K55" s="204" t="s">
        <v>589</v>
      </c>
      <c r="L55" s="204" t="s">
        <v>589</v>
      </c>
      <c r="M55" s="204" t="s">
        <v>589</v>
      </c>
      <c r="N55" s="204" t="s">
        <v>589</v>
      </c>
      <c r="O55" s="204" t="s">
        <v>589</v>
      </c>
      <c r="P55" s="204" t="s">
        <v>589</v>
      </c>
      <c r="Q55" s="204" t="s">
        <v>589</v>
      </c>
      <c r="R55" s="204" t="s">
        <v>589</v>
      </c>
      <c r="S55" s="204" t="s">
        <v>589</v>
      </c>
      <c r="T55" s="204" t="s">
        <v>589</v>
      </c>
      <c r="U55" s="204" t="s">
        <v>589</v>
      </c>
      <c r="V55" s="204" t="s">
        <v>589</v>
      </c>
      <c r="W55" s="204" t="s">
        <v>589</v>
      </c>
      <c r="X55" s="204" t="s">
        <v>589</v>
      </c>
      <c r="Y55" s="204" t="s">
        <v>589</v>
      </c>
      <c r="Z55" s="204">
        <f t="shared" ref="Z55:AE55" si="24">Z56+Z57</f>
        <v>47.727000000000004</v>
      </c>
      <c r="AA55" s="204">
        <f t="shared" si="24"/>
        <v>3.02</v>
      </c>
      <c r="AB55" s="204">
        <f t="shared" si="24"/>
        <v>0</v>
      </c>
      <c r="AC55" s="204">
        <f t="shared" si="24"/>
        <v>15.07</v>
      </c>
      <c r="AD55" s="204">
        <f t="shared" si="24"/>
        <v>0</v>
      </c>
      <c r="AE55" s="204">
        <f t="shared" si="24"/>
        <v>0</v>
      </c>
      <c r="AF55" s="204">
        <v>0</v>
      </c>
      <c r="AG55" s="204">
        <f t="shared" ref="AG55:AL55" si="25">AG56+AG57</f>
        <v>47.727000000000004</v>
      </c>
      <c r="AH55" s="204">
        <f t="shared" si="25"/>
        <v>3.02</v>
      </c>
      <c r="AI55" s="204">
        <f t="shared" si="25"/>
        <v>0</v>
      </c>
      <c r="AJ55" s="204">
        <f t="shared" si="25"/>
        <v>15.07</v>
      </c>
      <c r="AK55" s="204">
        <f t="shared" si="25"/>
        <v>0</v>
      </c>
      <c r="AL55" s="204">
        <f t="shared" si="25"/>
        <v>0</v>
      </c>
    </row>
    <row r="56" spans="1:38" s="168" customFormat="1" ht="47.25">
      <c r="A56" s="165" t="s">
        <v>564</v>
      </c>
      <c r="B56" s="166" t="s">
        <v>670</v>
      </c>
      <c r="C56" s="202" t="s">
        <v>700</v>
      </c>
      <c r="D56" s="204" t="s">
        <v>589</v>
      </c>
      <c r="E56" s="204" t="s">
        <v>589</v>
      </c>
      <c r="F56" s="204" t="s">
        <v>589</v>
      </c>
      <c r="G56" s="204" t="s">
        <v>589</v>
      </c>
      <c r="H56" s="204" t="s">
        <v>589</v>
      </c>
      <c r="I56" s="204" t="s">
        <v>589</v>
      </c>
      <c r="J56" s="204" t="s">
        <v>589</v>
      </c>
      <c r="K56" s="204" t="s">
        <v>589</v>
      </c>
      <c r="L56" s="204" t="s">
        <v>589</v>
      </c>
      <c r="M56" s="204" t="s">
        <v>589</v>
      </c>
      <c r="N56" s="204" t="s">
        <v>589</v>
      </c>
      <c r="O56" s="204" t="s">
        <v>589</v>
      </c>
      <c r="P56" s="204" t="s">
        <v>589</v>
      </c>
      <c r="Q56" s="204" t="s">
        <v>589</v>
      </c>
      <c r="R56" s="204" t="s">
        <v>589</v>
      </c>
      <c r="S56" s="204" t="s">
        <v>589</v>
      </c>
      <c r="T56" s="204" t="s">
        <v>589</v>
      </c>
      <c r="U56" s="204" t="s">
        <v>589</v>
      </c>
      <c r="V56" s="204" t="s">
        <v>589</v>
      </c>
      <c r="W56" s="204" t="s">
        <v>589</v>
      </c>
      <c r="X56" s="204" t="s">
        <v>589</v>
      </c>
      <c r="Y56" s="204" t="s">
        <v>589</v>
      </c>
      <c r="Z56" s="204">
        <v>0</v>
      </c>
      <c r="AA56" s="204">
        <v>0</v>
      </c>
      <c r="AB56" s="204">
        <v>0</v>
      </c>
      <c r="AC56" s="204">
        <v>0</v>
      </c>
      <c r="AD56" s="204">
        <v>0</v>
      </c>
      <c r="AE56" s="204">
        <v>0</v>
      </c>
      <c r="AF56" s="204">
        <v>0</v>
      </c>
      <c r="AG56" s="204">
        <v>0</v>
      </c>
      <c r="AH56" s="204">
        <v>0</v>
      </c>
      <c r="AI56" s="204">
        <v>0</v>
      </c>
      <c r="AJ56" s="204">
        <v>0</v>
      </c>
      <c r="AK56" s="204">
        <v>0</v>
      </c>
      <c r="AL56" s="204">
        <v>0</v>
      </c>
    </row>
    <row r="57" spans="1:38" ht="63">
      <c r="A57" s="165" t="s">
        <v>565</v>
      </c>
      <c r="B57" s="166" t="s">
        <v>671</v>
      </c>
      <c r="C57" s="167" t="s">
        <v>700</v>
      </c>
      <c r="D57" s="204" t="s">
        <v>589</v>
      </c>
      <c r="E57" s="204" t="s">
        <v>589</v>
      </c>
      <c r="F57" s="204" t="s">
        <v>589</v>
      </c>
      <c r="G57" s="204" t="s">
        <v>589</v>
      </c>
      <c r="H57" s="204" t="s">
        <v>589</v>
      </c>
      <c r="I57" s="204" t="s">
        <v>589</v>
      </c>
      <c r="J57" s="204" t="s">
        <v>589</v>
      </c>
      <c r="K57" s="204" t="s">
        <v>589</v>
      </c>
      <c r="L57" s="204" t="s">
        <v>589</v>
      </c>
      <c r="M57" s="204" t="s">
        <v>589</v>
      </c>
      <c r="N57" s="204" t="s">
        <v>589</v>
      </c>
      <c r="O57" s="204" t="s">
        <v>589</v>
      </c>
      <c r="P57" s="204" t="s">
        <v>589</v>
      </c>
      <c r="Q57" s="204" t="s">
        <v>589</v>
      </c>
      <c r="R57" s="204" t="s">
        <v>589</v>
      </c>
      <c r="S57" s="204" t="s">
        <v>589</v>
      </c>
      <c r="T57" s="204" t="s">
        <v>589</v>
      </c>
      <c r="U57" s="204" t="s">
        <v>589</v>
      </c>
      <c r="V57" s="204" t="s">
        <v>589</v>
      </c>
      <c r="W57" s="204" t="s">
        <v>589</v>
      </c>
      <c r="X57" s="204" t="s">
        <v>589</v>
      </c>
      <c r="Y57" s="204" t="s">
        <v>589</v>
      </c>
      <c r="Z57" s="204">
        <f t="shared" ref="Z57:AE57" si="26">SUM(Z58:Z60)</f>
        <v>47.727000000000004</v>
      </c>
      <c r="AA57" s="283">
        <f t="shared" si="26"/>
        <v>3.02</v>
      </c>
      <c r="AB57" s="283">
        <f t="shared" si="26"/>
        <v>0</v>
      </c>
      <c r="AC57" s="283">
        <f t="shared" si="26"/>
        <v>15.07</v>
      </c>
      <c r="AD57" s="283">
        <f t="shared" si="26"/>
        <v>0</v>
      </c>
      <c r="AE57" s="283">
        <f t="shared" si="26"/>
        <v>0</v>
      </c>
      <c r="AF57" s="204" t="s">
        <v>589</v>
      </c>
      <c r="AG57" s="204">
        <f t="shared" ref="AG57:AL57" si="27">SUM(AG58:AG60)</f>
        <v>47.727000000000004</v>
      </c>
      <c r="AH57" s="283">
        <f t="shared" si="27"/>
        <v>3.02</v>
      </c>
      <c r="AI57" s="283">
        <f t="shared" si="27"/>
        <v>0</v>
      </c>
      <c r="AJ57" s="283">
        <f t="shared" si="27"/>
        <v>15.07</v>
      </c>
      <c r="AK57" s="283">
        <f t="shared" si="27"/>
        <v>0</v>
      </c>
      <c r="AL57" s="283">
        <f t="shared" si="27"/>
        <v>0</v>
      </c>
    </row>
    <row r="58" spans="1:38" s="168" customFormat="1" ht="70.900000000000006" customHeight="1">
      <c r="A58" s="219" t="s">
        <v>565</v>
      </c>
      <c r="B58" s="223" t="s">
        <v>989</v>
      </c>
      <c r="C58" s="225" t="s">
        <v>990</v>
      </c>
      <c r="D58" s="225" t="s">
        <v>589</v>
      </c>
      <c r="E58" s="225" t="s">
        <v>589</v>
      </c>
      <c r="F58" s="225" t="s">
        <v>589</v>
      </c>
      <c r="G58" s="225" t="s">
        <v>589</v>
      </c>
      <c r="H58" s="225" t="s">
        <v>589</v>
      </c>
      <c r="I58" s="225" t="s">
        <v>589</v>
      </c>
      <c r="J58" s="225" t="s">
        <v>589</v>
      </c>
      <c r="K58" s="225" t="s">
        <v>837</v>
      </c>
      <c r="L58" s="225" t="s">
        <v>589</v>
      </c>
      <c r="M58" s="225" t="s">
        <v>589</v>
      </c>
      <c r="N58" s="225" t="s">
        <v>589</v>
      </c>
      <c r="O58" s="225" t="s">
        <v>589</v>
      </c>
      <c r="P58" s="225" t="s">
        <v>589</v>
      </c>
      <c r="Q58" s="225" t="s">
        <v>589</v>
      </c>
      <c r="R58" s="225" t="s">
        <v>837</v>
      </c>
      <c r="S58" s="225" t="s">
        <v>589</v>
      </c>
      <c r="T58" s="225" t="s">
        <v>589</v>
      </c>
      <c r="U58" s="225" t="s">
        <v>589</v>
      </c>
      <c r="V58" s="225" t="s">
        <v>589</v>
      </c>
      <c r="W58" s="225" t="s">
        <v>589</v>
      </c>
      <c r="X58" s="225" t="s">
        <v>589</v>
      </c>
      <c r="Y58" s="225" t="s">
        <v>589</v>
      </c>
      <c r="Z58" s="225">
        <v>20.119</v>
      </c>
      <c r="AA58" s="229">
        <v>0.41</v>
      </c>
      <c r="AB58" s="225">
        <v>0</v>
      </c>
      <c r="AC58" s="225">
        <v>5.91</v>
      </c>
      <c r="AD58" s="225">
        <v>0</v>
      </c>
      <c r="AE58" s="225">
        <v>0</v>
      </c>
      <c r="AF58" s="225" t="s">
        <v>589</v>
      </c>
      <c r="AG58" s="225">
        <f t="shared" ref="AG58" si="28">Z58</f>
        <v>20.119</v>
      </c>
      <c r="AH58" s="225">
        <f t="shared" ref="AH58" si="29">AA58</f>
        <v>0.41</v>
      </c>
      <c r="AI58" s="225">
        <f t="shared" ref="AI58" si="30">AB58</f>
        <v>0</v>
      </c>
      <c r="AJ58" s="225">
        <f t="shared" ref="AJ58" si="31">AC58</f>
        <v>5.91</v>
      </c>
      <c r="AK58" s="225">
        <f t="shared" ref="AK58" si="32">AD58</f>
        <v>0</v>
      </c>
      <c r="AL58" s="225">
        <f t="shared" ref="AL58" si="33">AE58</f>
        <v>0</v>
      </c>
    </row>
    <row r="59" spans="1:38" s="168" customFormat="1" ht="70.900000000000006" customHeight="1">
      <c r="A59" s="219" t="s">
        <v>565</v>
      </c>
      <c r="B59" s="223" t="s">
        <v>826</v>
      </c>
      <c r="C59" s="225" t="s">
        <v>862</v>
      </c>
      <c r="D59" s="225" t="s">
        <v>589</v>
      </c>
      <c r="E59" s="225" t="s">
        <v>589</v>
      </c>
      <c r="F59" s="225" t="s">
        <v>589</v>
      </c>
      <c r="G59" s="225" t="s">
        <v>589</v>
      </c>
      <c r="H59" s="225" t="s">
        <v>589</v>
      </c>
      <c r="I59" s="225" t="s">
        <v>589</v>
      </c>
      <c r="J59" s="225" t="s">
        <v>589</v>
      </c>
      <c r="K59" s="225" t="s">
        <v>837</v>
      </c>
      <c r="L59" s="225" t="s">
        <v>589</v>
      </c>
      <c r="M59" s="225" t="s">
        <v>589</v>
      </c>
      <c r="N59" s="225" t="s">
        <v>589</v>
      </c>
      <c r="O59" s="225" t="s">
        <v>589</v>
      </c>
      <c r="P59" s="225" t="s">
        <v>589</v>
      </c>
      <c r="Q59" s="225" t="s">
        <v>589</v>
      </c>
      <c r="R59" s="225" t="s">
        <v>837</v>
      </c>
      <c r="S59" s="225" t="s">
        <v>589</v>
      </c>
      <c r="T59" s="225" t="s">
        <v>589</v>
      </c>
      <c r="U59" s="225" t="s">
        <v>589</v>
      </c>
      <c r="V59" s="225" t="s">
        <v>589</v>
      </c>
      <c r="W59" s="225" t="s">
        <v>589</v>
      </c>
      <c r="X59" s="225" t="s">
        <v>589</v>
      </c>
      <c r="Y59" s="225" t="s">
        <v>589</v>
      </c>
      <c r="Z59" s="225">
        <v>16.975000000000001</v>
      </c>
      <c r="AA59" s="229">
        <v>2.61</v>
      </c>
      <c r="AB59" s="225">
        <v>0</v>
      </c>
      <c r="AC59" s="225">
        <v>4.96</v>
      </c>
      <c r="AD59" s="225">
        <v>0</v>
      </c>
      <c r="AE59" s="225">
        <v>0</v>
      </c>
      <c r="AF59" s="225" t="s">
        <v>589</v>
      </c>
      <c r="AG59" s="225">
        <f t="shared" ref="AG59:AG60" si="34">Z59</f>
        <v>16.975000000000001</v>
      </c>
      <c r="AH59" s="225">
        <f t="shared" ref="AH59:AH60" si="35">AA59</f>
        <v>2.61</v>
      </c>
      <c r="AI59" s="225">
        <f t="shared" ref="AI59:AI60" si="36">AB59</f>
        <v>0</v>
      </c>
      <c r="AJ59" s="225">
        <f t="shared" ref="AJ59:AJ60" si="37">AC59</f>
        <v>4.96</v>
      </c>
      <c r="AK59" s="225">
        <f t="shared" ref="AK59:AK60" si="38">AD59</f>
        <v>0</v>
      </c>
      <c r="AL59" s="225">
        <f t="shared" ref="AL59:AL60" si="39">AE59</f>
        <v>0</v>
      </c>
    </row>
    <row r="60" spans="1:38" s="168" customFormat="1" ht="70.900000000000006" customHeight="1">
      <c r="A60" s="219" t="s">
        <v>565</v>
      </c>
      <c r="B60" s="223" t="s">
        <v>993</v>
      </c>
      <c r="C60" s="225" t="s">
        <v>994</v>
      </c>
      <c r="D60" s="225" t="s">
        <v>589</v>
      </c>
      <c r="E60" s="225" t="s">
        <v>589</v>
      </c>
      <c r="F60" s="225" t="s">
        <v>589</v>
      </c>
      <c r="G60" s="225" t="s">
        <v>589</v>
      </c>
      <c r="H60" s="225" t="s">
        <v>589</v>
      </c>
      <c r="I60" s="225" t="s">
        <v>589</v>
      </c>
      <c r="J60" s="225" t="s">
        <v>589</v>
      </c>
      <c r="K60" s="225" t="s">
        <v>837</v>
      </c>
      <c r="L60" s="225" t="s">
        <v>589</v>
      </c>
      <c r="M60" s="225" t="s">
        <v>589</v>
      </c>
      <c r="N60" s="225" t="s">
        <v>589</v>
      </c>
      <c r="O60" s="225" t="s">
        <v>589</v>
      </c>
      <c r="P60" s="225" t="s">
        <v>589</v>
      </c>
      <c r="Q60" s="225" t="s">
        <v>589</v>
      </c>
      <c r="R60" s="225" t="s">
        <v>837</v>
      </c>
      <c r="S60" s="225" t="s">
        <v>589</v>
      </c>
      <c r="T60" s="225" t="s">
        <v>589</v>
      </c>
      <c r="U60" s="225" t="s">
        <v>589</v>
      </c>
      <c r="V60" s="225" t="s">
        <v>589</v>
      </c>
      <c r="W60" s="225" t="s">
        <v>589</v>
      </c>
      <c r="X60" s="225" t="s">
        <v>589</v>
      </c>
      <c r="Y60" s="225" t="s">
        <v>589</v>
      </c>
      <c r="Z60" s="225">
        <v>10.632999999999999</v>
      </c>
      <c r="AA60" s="225">
        <v>0</v>
      </c>
      <c r="AB60" s="225">
        <v>0</v>
      </c>
      <c r="AC60" s="225">
        <v>4.2</v>
      </c>
      <c r="AD60" s="225">
        <v>0</v>
      </c>
      <c r="AE60" s="225">
        <v>0</v>
      </c>
      <c r="AF60" s="225" t="s">
        <v>589</v>
      </c>
      <c r="AG60" s="225">
        <f t="shared" si="34"/>
        <v>10.632999999999999</v>
      </c>
      <c r="AH60" s="225">
        <f t="shared" si="35"/>
        <v>0</v>
      </c>
      <c r="AI60" s="225">
        <f t="shared" si="36"/>
        <v>0</v>
      </c>
      <c r="AJ60" s="225">
        <f t="shared" si="37"/>
        <v>4.2</v>
      </c>
      <c r="AK60" s="225">
        <f t="shared" si="38"/>
        <v>0</v>
      </c>
      <c r="AL60" s="225">
        <f t="shared" si="39"/>
        <v>0</v>
      </c>
    </row>
    <row r="61" spans="1:38" ht="47.25">
      <c r="A61" s="67" t="s">
        <v>520</v>
      </c>
      <c r="B61" s="113" t="s">
        <v>672</v>
      </c>
      <c r="C61" s="90" t="s">
        <v>700</v>
      </c>
      <c r="D61" s="232" t="s">
        <v>589</v>
      </c>
      <c r="E61" s="232" t="s">
        <v>589</v>
      </c>
      <c r="F61" s="232" t="s">
        <v>589</v>
      </c>
      <c r="G61" s="232" t="s">
        <v>589</v>
      </c>
      <c r="H61" s="232" t="s">
        <v>589</v>
      </c>
      <c r="I61" s="232" t="s">
        <v>589</v>
      </c>
      <c r="J61" s="232" t="s">
        <v>589</v>
      </c>
      <c r="K61" s="232" t="s">
        <v>589</v>
      </c>
      <c r="L61" s="232" t="s">
        <v>589</v>
      </c>
      <c r="M61" s="232" t="s">
        <v>589</v>
      </c>
      <c r="N61" s="232" t="s">
        <v>589</v>
      </c>
      <c r="O61" s="232" t="s">
        <v>589</v>
      </c>
      <c r="P61" s="232" t="s">
        <v>589</v>
      </c>
      <c r="Q61" s="232" t="s">
        <v>589</v>
      </c>
      <c r="R61" s="232" t="s">
        <v>589</v>
      </c>
      <c r="S61" s="232" t="s">
        <v>589</v>
      </c>
      <c r="T61" s="232" t="s">
        <v>589</v>
      </c>
      <c r="U61" s="232" t="s">
        <v>589</v>
      </c>
      <c r="V61" s="232" t="s">
        <v>589</v>
      </c>
      <c r="W61" s="232" t="s">
        <v>589</v>
      </c>
      <c r="X61" s="232" t="s">
        <v>589</v>
      </c>
      <c r="Y61" s="232" t="s">
        <v>589</v>
      </c>
      <c r="Z61" s="232" t="s">
        <v>589</v>
      </c>
      <c r="AA61" s="232" t="s">
        <v>589</v>
      </c>
      <c r="AB61" s="232" t="s">
        <v>589</v>
      </c>
      <c r="AC61" s="232" t="s">
        <v>589</v>
      </c>
      <c r="AD61" s="232" t="s">
        <v>589</v>
      </c>
      <c r="AE61" s="232" t="s">
        <v>589</v>
      </c>
      <c r="AF61" s="232" t="s">
        <v>589</v>
      </c>
      <c r="AG61" s="232" t="s">
        <v>589</v>
      </c>
      <c r="AH61" s="232" t="s">
        <v>589</v>
      </c>
      <c r="AI61" s="232" t="s">
        <v>589</v>
      </c>
      <c r="AJ61" s="232" t="s">
        <v>589</v>
      </c>
      <c r="AK61" s="232" t="s">
        <v>589</v>
      </c>
      <c r="AL61" s="232" t="s">
        <v>589</v>
      </c>
    </row>
    <row r="62" spans="1:38" ht="47.25">
      <c r="A62" s="67" t="s">
        <v>568</v>
      </c>
      <c r="B62" s="113" t="s">
        <v>673</v>
      </c>
      <c r="C62" s="90" t="s">
        <v>700</v>
      </c>
      <c r="D62" s="232" t="s">
        <v>589</v>
      </c>
      <c r="E62" s="232" t="s">
        <v>589</v>
      </c>
      <c r="F62" s="232" t="s">
        <v>589</v>
      </c>
      <c r="G62" s="232" t="s">
        <v>589</v>
      </c>
      <c r="H62" s="232" t="s">
        <v>589</v>
      </c>
      <c r="I62" s="232" t="s">
        <v>589</v>
      </c>
      <c r="J62" s="232" t="s">
        <v>589</v>
      </c>
      <c r="K62" s="232" t="s">
        <v>589</v>
      </c>
      <c r="L62" s="232" t="s">
        <v>589</v>
      </c>
      <c r="M62" s="232" t="s">
        <v>589</v>
      </c>
      <c r="N62" s="232" t="s">
        <v>589</v>
      </c>
      <c r="O62" s="232" t="s">
        <v>589</v>
      </c>
      <c r="P62" s="232" t="s">
        <v>589</v>
      </c>
      <c r="Q62" s="232" t="s">
        <v>589</v>
      </c>
      <c r="R62" s="232" t="s">
        <v>589</v>
      </c>
      <c r="S62" s="232" t="s">
        <v>589</v>
      </c>
      <c r="T62" s="232" t="s">
        <v>589</v>
      </c>
      <c r="U62" s="232" t="s">
        <v>589</v>
      </c>
      <c r="V62" s="232" t="s">
        <v>589</v>
      </c>
      <c r="W62" s="232" t="s">
        <v>589</v>
      </c>
      <c r="X62" s="232" t="s">
        <v>589</v>
      </c>
      <c r="Y62" s="232" t="s">
        <v>589</v>
      </c>
      <c r="Z62" s="232" t="s">
        <v>589</v>
      </c>
      <c r="AA62" s="232" t="s">
        <v>589</v>
      </c>
      <c r="AB62" s="232" t="s">
        <v>589</v>
      </c>
      <c r="AC62" s="232" t="s">
        <v>589</v>
      </c>
      <c r="AD62" s="232" t="s">
        <v>589</v>
      </c>
      <c r="AE62" s="232" t="s">
        <v>589</v>
      </c>
      <c r="AF62" s="232" t="s">
        <v>589</v>
      </c>
      <c r="AG62" s="232" t="s">
        <v>589</v>
      </c>
      <c r="AH62" s="232" t="s">
        <v>589</v>
      </c>
      <c r="AI62" s="232" t="s">
        <v>589</v>
      </c>
      <c r="AJ62" s="232" t="s">
        <v>589</v>
      </c>
      <c r="AK62" s="232" t="s">
        <v>589</v>
      </c>
      <c r="AL62" s="232" t="s">
        <v>589</v>
      </c>
    </row>
    <row r="63" spans="1:38" ht="47.25">
      <c r="A63" s="67" t="s">
        <v>569</v>
      </c>
      <c r="B63" s="113" t="s">
        <v>674</v>
      </c>
      <c r="C63" s="90" t="s">
        <v>700</v>
      </c>
      <c r="D63" s="232" t="s">
        <v>589</v>
      </c>
      <c r="E63" s="232" t="s">
        <v>589</v>
      </c>
      <c r="F63" s="232" t="s">
        <v>589</v>
      </c>
      <c r="G63" s="232" t="s">
        <v>589</v>
      </c>
      <c r="H63" s="232" t="s">
        <v>589</v>
      </c>
      <c r="I63" s="232" t="s">
        <v>589</v>
      </c>
      <c r="J63" s="232" t="s">
        <v>589</v>
      </c>
      <c r="K63" s="232" t="s">
        <v>589</v>
      </c>
      <c r="L63" s="232" t="s">
        <v>589</v>
      </c>
      <c r="M63" s="232" t="s">
        <v>589</v>
      </c>
      <c r="N63" s="232" t="s">
        <v>589</v>
      </c>
      <c r="O63" s="232" t="s">
        <v>589</v>
      </c>
      <c r="P63" s="232" t="s">
        <v>589</v>
      </c>
      <c r="Q63" s="232" t="s">
        <v>589</v>
      </c>
      <c r="R63" s="232" t="s">
        <v>589</v>
      </c>
      <c r="S63" s="232" t="s">
        <v>589</v>
      </c>
      <c r="T63" s="232" t="s">
        <v>589</v>
      </c>
      <c r="U63" s="232" t="s">
        <v>589</v>
      </c>
      <c r="V63" s="232" t="s">
        <v>589</v>
      </c>
      <c r="W63" s="232" t="s">
        <v>589</v>
      </c>
      <c r="X63" s="232" t="s">
        <v>589</v>
      </c>
      <c r="Y63" s="232" t="s">
        <v>589</v>
      </c>
      <c r="Z63" s="232" t="s">
        <v>589</v>
      </c>
      <c r="AA63" s="232" t="s">
        <v>589</v>
      </c>
      <c r="AB63" s="232" t="s">
        <v>589</v>
      </c>
      <c r="AC63" s="232" t="s">
        <v>589</v>
      </c>
      <c r="AD63" s="232" t="s">
        <v>589</v>
      </c>
      <c r="AE63" s="232" t="s">
        <v>589</v>
      </c>
      <c r="AF63" s="232" t="s">
        <v>589</v>
      </c>
      <c r="AG63" s="232" t="s">
        <v>589</v>
      </c>
      <c r="AH63" s="232" t="s">
        <v>589</v>
      </c>
      <c r="AI63" s="232" t="s">
        <v>589</v>
      </c>
      <c r="AJ63" s="232" t="s">
        <v>589</v>
      </c>
      <c r="AK63" s="232" t="s">
        <v>589</v>
      </c>
      <c r="AL63" s="232" t="s">
        <v>589</v>
      </c>
    </row>
    <row r="64" spans="1:38" ht="47.25">
      <c r="A64" s="67" t="s">
        <v>570</v>
      </c>
      <c r="B64" s="113" t="s">
        <v>675</v>
      </c>
      <c r="C64" s="90" t="s">
        <v>700</v>
      </c>
      <c r="D64" s="232" t="s">
        <v>589</v>
      </c>
      <c r="E64" s="232" t="s">
        <v>589</v>
      </c>
      <c r="F64" s="232" t="s">
        <v>589</v>
      </c>
      <c r="G64" s="232" t="s">
        <v>589</v>
      </c>
      <c r="H64" s="232" t="s">
        <v>589</v>
      </c>
      <c r="I64" s="232" t="s">
        <v>589</v>
      </c>
      <c r="J64" s="232" t="s">
        <v>589</v>
      </c>
      <c r="K64" s="232" t="s">
        <v>589</v>
      </c>
      <c r="L64" s="232" t="s">
        <v>589</v>
      </c>
      <c r="M64" s="232" t="s">
        <v>589</v>
      </c>
      <c r="N64" s="232" t="s">
        <v>589</v>
      </c>
      <c r="O64" s="232" t="s">
        <v>589</v>
      </c>
      <c r="P64" s="232" t="s">
        <v>589</v>
      </c>
      <c r="Q64" s="232" t="s">
        <v>589</v>
      </c>
      <c r="R64" s="232" t="s">
        <v>589</v>
      </c>
      <c r="S64" s="232" t="s">
        <v>589</v>
      </c>
      <c r="T64" s="232" t="s">
        <v>589</v>
      </c>
      <c r="U64" s="232" t="s">
        <v>589</v>
      </c>
      <c r="V64" s="232" t="s">
        <v>589</v>
      </c>
      <c r="W64" s="232" t="s">
        <v>589</v>
      </c>
      <c r="X64" s="232" t="s">
        <v>589</v>
      </c>
      <c r="Y64" s="232" t="s">
        <v>589</v>
      </c>
      <c r="Z64" s="232" t="s">
        <v>589</v>
      </c>
      <c r="AA64" s="232" t="s">
        <v>589</v>
      </c>
      <c r="AB64" s="232" t="s">
        <v>589</v>
      </c>
      <c r="AC64" s="232" t="s">
        <v>589</v>
      </c>
      <c r="AD64" s="232" t="s">
        <v>589</v>
      </c>
      <c r="AE64" s="232" t="s">
        <v>589</v>
      </c>
      <c r="AF64" s="232" t="s">
        <v>589</v>
      </c>
      <c r="AG64" s="232" t="s">
        <v>589</v>
      </c>
      <c r="AH64" s="232" t="s">
        <v>589</v>
      </c>
      <c r="AI64" s="232" t="s">
        <v>589</v>
      </c>
      <c r="AJ64" s="232" t="s">
        <v>589</v>
      </c>
      <c r="AK64" s="232" t="s">
        <v>589</v>
      </c>
      <c r="AL64" s="232" t="s">
        <v>589</v>
      </c>
    </row>
    <row r="65" spans="1:38" ht="47.25">
      <c r="A65" s="67" t="s">
        <v>571</v>
      </c>
      <c r="B65" s="113" t="s">
        <v>676</v>
      </c>
      <c r="C65" s="90" t="s">
        <v>700</v>
      </c>
      <c r="D65" s="232" t="s">
        <v>589</v>
      </c>
      <c r="E65" s="232" t="s">
        <v>589</v>
      </c>
      <c r="F65" s="232" t="s">
        <v>589</v>
      </c>
      <c r="G65" s="232" t="s">
        <v>589</v>
      </c>
      <c r="H65" s="232" t="s">
        <v>589</v>
      </c>
      <c r="I65" s="232" t="s">
        <v>589</v>
      </c>
      <c r="J65" s="232" t="s">
        <v>589</v>
      </c>
      <c r="K65" s="232" t="s">
        <v>589</v>
      </c>
      <c r="L65" s="232" t="s">
        <v>589</v>
      </c>
      <c r="M65" s="232" t="s">
        <v>589</v>
      </c>
      <c r="N65" s="232" t="s">
        <v>589</v>
      </c>
      <c r="O65" s="232" t="s">
        <v>589</v>
      </c>
      <c r="P65" s="232" t="s">
        <v>589</v>
      </c>
      <c r="Q65" s="232" t="s">
        <v>589</v>
      </c>
      <c r="R65" s="232" t="s">
        <v>589</v>
      </c>
      <c r="S65" s="232" t="s">
        <v>589</v>
      </c>
      <c r="T65" s="232" t="s">
        <v>589</v>
      </c>
      <c r="U65" s="232" t="s">
        <v>589</v>
      </c>
      <c r="V65" s="232" t="s">
        <v>589</v>
      </c>
      <c r="W65" s="232" t="s">
        <v>589</v>
      </c>
      <c r="X65" s="232" t="s">
        <v>589</v>
      </c>
      <c r="Y65" s="232" t="s">
        <v>589</v>
      </c>
      <c r="Z65" s="232" t="s">
        <v>589</v>
      </c>
      <c r="AA65" s="232" t="s">
        <v>589</v>
      </c>
      <c r="AB65" s="232" t="s">
        <v>589</v>
      </c>
      <c r="AC65" s="232" t="s">
        <v>589</v>
      </c>
      <c r="AD65" s="232" t="s">
        <v>589</v>
      </c>
      <c r="AE65" s="232" t="s">
        <v>589</v>
      </c>
      <c r="AF65" s="232" t="s">
        <v>589</v>
      </c>
      <c r="AG65" s="232" t="s">
        <v>589</v>
      </c>
      <c r="AH65" s="232" t="s">
        <v>589</v>
      </c>
      <c r="AI65" s="232" t="s">
        <v>589</v>
      </c>
      <c r="AJ65" s="232" t="s">
        <v>589</v>
      </c>
      <c r="AK65" s="232" t="s">
        <v>589</v>
      </c>
      <c r="AL65" s="232" t="s">
        <v>589</v>
      </c>
    </row>
    <row r="66" spans="1:38" ht="63">
      <c r="A66" s="67" t="s">
        <v>677</v>
      </c>
      <c r="B66" s="113" t="s">
        <v>678</v>
      </c>
      <c r="C66" s="90" t="s">
        <v>700</v>
      </c>
      <c r="D66" s="232" t="s">
        <v>589</v>
      </c>
      <c r="E66" s="232" t="s">
        <v>589</v>
      </c>
      <c r="F66" s="232" t="s">
        <v>589</v>
      </c>
      <c r="G66" s="232" t="s">
        <v>589</v>
      </c>
      <c r="H66" s="232" t="s">
        <v>589</v>
      </c>
      <c r="I66" s="232" t="s">
        <v>589</v>
      </c>
      <c r="J66" s="232" t="s">
        <v>589</v>
      </c>
      <c r="K66" s="232" t="s">
        <v>589</v>
      </c>
      <c r="L66" s="232" t="s">
        <v>589</v>
      </c>
      <c r="M66" s="232" t="s">
        <v>589</v>
      </c>
      <c r="N66" s="232" t="s">
        <v>589</v>
      </c>
      <c r="O66" s="232" t="s">
        <v>589</v>
      </c>
      <c r="P66" s="232" t="s">
        <v>589</v>
      </c>
      <c r="Q66" s="232" t="s">
        <v>589</v>
      </c>
      <c r="R66" s="232" t="s">
        <v>589</v>
      </c>
      <c r="S66" s="232" t="s">
        <v>589</v>
      </c>
      <c r="T66" s="232" t="s">
        <v>589</v>
      </c>
      <c r="U66" s="232" t="s">
        <v>589</v>
      </c>
      <c r="V66" s="232" t="s">
        <v>589</v>
      </c>
      <c r="W66" s="232" t="s">
        <v>589</v>
      </c>
      <c r="X66" s="232" t="s">
        <v>589</v>
      </c>
      <c r="Y66" s="232" t="s">
        <v>589</v>
      </c>
      <c r="Z66" s="232" t="s">
        <v>589</v>
      </c>
      <c r="AA66" s="232" t="s">
        <v>589</v>
      </c>
      <c r="AB66" s="232" t="s">
        <v>589</v>
      </c>
      <c r="AC66" s="232" t="s">
        <v>589</v>
      </c>
      <c r="AD66" s="232" t="s">
        <v>589</v>
      </c>
      <c r="AE66" s="232" t="s">
        <v>589</v>
      </c>
      <c r="AF66" s="232" t="s">
        <v>589</v>
      </c>
      <c r="AG66" s="232" t="s">
        <v>589</v>
      </c>
      <c r="AH66" s="232" t="s">
        <v>589</v>
      </c>
      <c r="AI66" s="232" t="s">
        <v>589</v>
      </c>
      <c r="AJ66" s="232" t="s">
        <v>589</v>
      </c>
      <c r="AK66" s="232" t="s">
        <v>589</v>
      </c>
      <c r="AL66" s="232" t="s">
        <v>589</v>
      </c>
    </row>
    <row r="67" spans="1:38" ht="63">
      <c r="A67" s="67" t="s">
        <v>679</v>
      </c>
      <c r="B67" s="113" t="s">
        <v>680</v>
      </c>
      <c r="C67" s="90" t="s">
        <v>700</v>
      </c>
      <c r="D67" s="232" t="s">
        <v>589</v>
      </c>
      <c r="E67" s="232" t="s">
        <v>589</v>
      </c>
      <c r="F67" s="232" t="s">
        <v>589</v>
      </c>
      <c r="G67" s="232" t="s">
        <v>589</v>
      </c>
      <c r="H67" s="232" t="s">
        <v>589</v>
      </c>
      <c r="I67" s="232" t="s">
        <v>589</v>
      </c>
      <c r="J67" s="232" t="s">
        <v>589</v>
      </c>
      <c r="K67" s="232" t="s">
        <v>589</v>
      </c>
      <c r="L67" s="232" t="s">
        <v>589</v>
      </c>
      <c r="M67" s="232" t="s">
        <v>589</v>
      </c>
      <c r="N67" s="232" t="s">
        <v>589</v>
      </c>
      <c r="O67" s="232" t="s">
        <v>589</v>
      </c>
      <c r="P67" s="232" t="s">
        <v>589</v>
      </c>
      <c r="Q67" s="232" t="s">
        <v>589</v>
      </c>
      <c r="R67" s="232" t="s">
        <v>589</v>
      </c>
      <c r="S67" s="232" t="s">
        <v>589</v>
      </c>
      <c r="T67" s="232" t="s">
        <v>589</v>
      </c>
      <c r="U67" s="232" t="s">
        <v>589</v>
      </c>
      <c r="V67" s="232" t="s">
        <v>589</v>
      </c>
      <c r="W67" s="232" t="s">
        <v>589</v>
      </c>
      <c r="X67" s="232" t="s">
        <v>589</v>
      </c>
      <c r="Y67" s="232" t="s">
        <v>589</v>
      </c>
      <c r="Z67" s="232" t="s">
        <v>589</v>
      </c>
      <c r="AA67" s="232" t="s">
        <v>589</v>
      </c>
      <c r="AB67" s="232" t="s">
        <v>589</v>
      </c>
      <c r="AC67" s="232" t="s">
        <v>589</v>
      </c>
      <c r="AD67" s="232" t="s">
        <v>589</v>
      </c>
      <c r="AE67" s="232" t="s">
        <v>589</v>
      </c>
      <c r="AF67" s="232" t="s">
        <v>589</v>
      </c>
      <c r="AG67" s="232" t="s">
        <v>589</v>
      </c>
      <c r="AH67" s="232" t="s">
        <v>589</v>
      </c>
      <c r="AI67" s="232" t="s">
        <v>589</v>
      </c>
      <c r="AJ67" s="232" t="s">
        <v>589</v>
      </c>
      <c r="AK67" s="232" t="s">
        <v>589</v>
      </c>
      <c r="AL67" s="232" t="s">
        <v>589</v>
      </c>
    </row>
    <row r="68" spans="1:38" ht="63">
      <c r="A68" s="67" t="s">
        <v>681</v>
      </c>
      <c r="B68" s="113" t="s">
        <v>682</v>
      </c>
      <c r="C68" s="90" t="s">
        <v>700</v>
      </c>
      <c r="D68" s="232" t="s">
        <v>589</v>
      </c>
      <c r="E68" s="232" t="s">
        <v>589</v>
      </c>
      <c r="F68" s="232" t="s">
        <v>589</v>
      </c>
      <c r="G68" s="232" t="s">
        <v>589</v>
      </c>
      <c r="H68" s="232" t="s">
        <v>589</v>
      </c>
      <c r="I68" s="232" t="s">
        <v>589</v>
      </c>
      <c r="J68" s="232" t="s">
        <v>589</v>
      </c>
      <c r="K68" s="232" t="s">
        <v>589</v>
      </c>
      <c r="L68" s="232" t="s">
        <v>589</v>
      </c>
      <c r="M68" s="232" t="s">
        <v>589</v>
      </c>
      <c r="N68" s="232" t="s">
        <v>589</v>
      </c>
      <c r="O68" s="232" t="s">
        <v>589</v>
      </c>
      <c r="P68" s="232" t="s">
        <v>589</v>
      </c>
      <c r="Q68" s="232" t="s">
        <v>589</v>
      </c>
      <c r="R68" s="232" t="s">
        <v>589</v>
      </c>
      <c r="S68" s="232" t="s">
        <v>589</v>
      </c>
      <c r="T68" s="232" t="s">
        <v>589</v>
      </c>
      <c r="U68" s="232" t="s">
        <v>589</v>
      </c>
      <c r="V68" s="232" t="s">
        <v>589</v>
      </c>
      <c r="W68" s="232" t="s">
        <v>589</v>
      </c>
      <c r="X68" s="232" t="s">
        <v>589</v>
      </c>
      <c r="Y68" s="232" t="s">
        <v>589</v>
      </c>
      <c r="Z68" s="232" t="s">
        <v>589</v>
      </c>
      <c r="AA68" s="232" t="s">
        <v>589</v>
      </c>
      <c r="AB68" s="232" t="s">
        <v>589</v>
      </c>
      <c r="AC68" s="232" t="s">
        <v>589</v>
      </c>
      <c r="AD68" s="232" t="s">
        <v>589</v>
      </c>
      <c r="AE68" s="232" t="s">
        <v>589</v>
      </c>
      <c r="AF68" s="232" t="s">
        <v>589</v>
      </c>
      <c r="AG68" s="232" t="s">
        <v>589</v>
      </c>
      <c r="AH68" s="232" t="s">
        <v>589</v>
      </c>
      <c r="AI68" s="232" t="s">
        <v>589</v>
      </c>
      <c r="AJ68" s="232" t="s">
        <v>589</v>
      </c>
      <c r="AK68" s="232" t="s">
        <v>589</v>
      </c>
      <c r="AL68" s="232" t="s">
        <v>589</v>
      </c>
    </row>
    <row r="69" spans="1:38" ht="63">
      <c r="A69" s="67" t="s">
        <v>683</v>
      </c>
      <c r="B69" s="113" t="s">
        <v>684</v>
      </c>
      <c r="C69" s="90" t="s">
        <v>700</v>
      </c>
      <c r="D69" s="232" t="s">
        <v>589</v>
      </c>
      <c r="E69" s="232" t="s">
        <v>589</v>
      </c>
      <c r="F69" s="232" t="s">
        <v>589</v>
      </c>
      <c r="G69" s="232" t="s">
        <v>589</v>
      </c>
      <c r="H69" s="232" t="s">
        <v>589</v>
      </c>
      <c r="I69" s="232" t="s">
        <v>589</v>
      </c>
      <c r="J69" s="232" t="s">
        <v>589</v>
      </c>
      <c r="K69" s="232" t="s">
        <v>589</v>
      </c>
      <c r="L69" s="232" t="s">
        <v>589</v>
      </c>
      <c r="M69" s="232" t="s">
        <v>589</v>
      </c>
      <c r="N69" s="232" t="s">
        <v>589</v>
      </c>
      <c r="O69" s="232" t="s">
        <v>589</v>
      </c>
      <c r="P69" s="232" t="s">
        <v>589</v>
      </c>
      <c r="Q69" s="232" t="s">
        <v>589</v>
      </c>
      <c r="R69" s="232" t="s">
        <v>589</v>
      </c>
      <c r="S69" s="232" t="s">
        <v>589</v>
      </c>
      <c r="T69" s="232" t="s">
        <v>589</v>
      </c>
      <c r="U69" s="232" t="s">
        <v>589</v>
      </c>
      <c r="V69" s="232" t="s">
        <v>589</v>
      </c>
      <c r="W69" s="232" t="s">
        <v>589</v>
      </c>
      <c r="X69" s="232" t="s">
        <v>589</v>
      </c>
      <c r="Y69" s="232" t="s">
        <v>589</v>
      </c>
      <c r="Z69" s="232" t="s">
        <v>589</v>
      </c>
      <c r="AA69" s="232" t="s">
        <v>589</v>
      </c>
      <c r="AB69" s="232" t="s">
        <v>589</v>
      </c>
      <c r="AC69" s="232" t="s">
        <v>589</v>
      </c>
      <c r="AD69" s="232" t="s">
        <v>589</v>
      </c>
      <c r="AE69" s="232" t="s">
        <v>589</v>
      </c>
      <c r="AF69" s="232" t="s">
        <v>589</v>
      </c>
      <c r="AG69" s="232" t="s">
        <v>589</v>
      </c>
      <c r="AH69" s="232" t="s">
        <v>589</v>
      </c>
      <c r="AI69" s="232" t="s">
        <v>589</v>
      </c>
      <c r="AJ69" s="232" t="s">
        <v>589</v>
      </c>
      <c r="AK69" s="232" t="s">
        <v>589</v>
      </c>
      <c r="AL69" s="232" t="s">
        <v>589</v>
      </c>
    </row>
    <row r="70" spans="1:38" ht="63">
      <c r="A70" s="67" t="s">
        <v>521</v>
      </c>
      <c r="B70" s="113" t="s">
        <v>685</v>
      </c>
      <c r="C70" s="90" t="s">
        <v>700</v>
      </c>
      <c r="D70" s="232" t="s">
        <v>589</v>
      </c>
      <c r="E70" s="232" t="s">
        <v>589</v>
      </c>
      <c r="F70" s="232" t="s">
        <v>589</v>
      </c>
      <c r="G70" s="232" t="s">
        <v>589</v>
      </c>
      <c r="H70" s="232" t="s">
        <v>589</v>
      </c>
      <c r="I70" s="232" t="s">
        <v>589</v>
      </c>
      <c r="J70" s="232" t="s">
        <v>589</v>
      </c>
      <c r="K70" s="232" t="s">
        <v>589</v>
      </c>
      <c r="L70" s="232" t="s">
        <v>589</v>
      </c>
      <c r="M70" s="232" t="s">
        <v>589</v>
      </c>
      <c r="N70" s="232" t="s">
        <v>589</v>
      </c>
      <c r="O70" s="232" t="s">
        <v>589</v>
      </c>
      <c r="P70" s="232" t="s">
        <v>589</v>
      </c>
      <c r="Q70" s="232" t="s">
        <v>589</v>
      </c>
      <c r="R70" s="232" t="s">
        <v>589</v>
      </c>
      <c r="S70" s="232" t="s">
        <v>589</v>
      </c>
      <c r="T70" s="232" t="s">
        <v>589</v>
      </c>
      <c r="U70" s="232" t="s">
        <v>589</v>
      </c>
      <c r="V70" s="232" t="s">
        <v>589</v>
      </c>
      <c r="W70" s="232" t="s">
        <v>589</v>
      </c>
      <c r="X70" s="232" t="s">
        <v>589</v>
      </c>
      <c r="Y70" s="232" t="s">
        <v>589</v>
      </c>
      <c r="Z70" s="232" t="s">
        <v>589</v>
      </c>
      <c r="AA70" s="232" t="s">
        <v>589</v>
      </c>
      <c r="AB70" s="232" t="s">
        <v>589</v>
      </c>
      <c r="AC70" s="232" t="s">
        <v>589</v>
      </c>
      <c r="AD70" s="232" t="s">
        <v>589</v>
      </c>
      <c r="AE70" s="232" t="s">
        <v>589</v>
      </c>
      <c r="AF70" s="232" t="s">
        <v>589</v>
      </c>
      <c r="AG70" s="232" t="s">
        <v>589</v>
      </c>
      <c r="AH70" s="232" t="s">
        <v>589</v>
      </c>
      <c r="AI70" s="232" t="s">
        <v>589</v>
      </c>
      <c r="AJ70" s="232" t="s">
        <v>589</v>
      </c>
      <c r="AK70" s="232" t="s">
        <v>589</v>
      </c>
      <c r="AL70" s="232" t="s">
        <v>589</v>
      </c>
    </row>
    <row r="71" spans="1:38" ht="47.25">
      <c r="A71" s="67" t="s">
        <v>572</v>
      </c>
      <c r="B71" s="113" t="s">
        <v>686</v>
      </c>
      <c r="C71" s="90" t="s">
        <v>700</v>
      </c>
      <c r="D71" s="232" t="s">
        <v>589</v>
      </c>
      <c r="E71" s="232" t="s">
        <v>589</v>
      </c>
      <c r="F71" s="232" t="s">
        <v>589</v>
      </c>
      <c r="G71" s="232" t="s">
        <v>589</v>
      </c>
      <c r="H71" s="232" t="s">
        <v>589</v>
      </c>
      <c r="I71" s="232" t="s">
        <v>589</v>
      </c>
      <c r="J71" s="232" t="s">
        <v>589</v>
      </c>
      <c r="K71" s="232" t="s">
        <v>589</v>
      </c>
      <c r="L71" s="232" t="s">
        <v>589</v>
      </c>
      <c r="M71" s="232" t="s">
        <v>589</v>
      </c>
      <c r="N71" s="232" t="s">
        <v>589</v>
      </c>
      <c r="O71" s="232" t="s">
        <v>589</v>
      </c>
      <c r="P71" s="232" t="s">
        <v>589</v>
      </c>
      <c r="Q71" s="232" t="s">
        <v>589</v>
      </c>
      <c r="R71" s="232" t="s">
        <v>589</v>
      </c>
      <c r="S71" s="232" t="s">
        <v>589</v>
      </c>
      <c r="T71" s="232" t="s">
        <v>589</v>
      </c>
      <c r="U71" s="232" t="s">
        <v>589</v>
      </c>
      <c r="V71" s="232" t="s">
        <v>589</v>
      </c>
      <c r="W71" s="232" t="s">
        <v>589</v>
      </c>
      <c r="X71" s="232" t="s">
        <v>589</v>
      </c>
      <c r="Y71" s="232" t="s">
        <v>589</v>
      </c>
      <c r="Z71" s="232" t="s">
        <v>589</v>
      </c>
      <c r="AA71" s="232" t="s">
        <v>589</v>
      </c>
      <c r="AB71" s="232" t="s">
        <v>589</v>
      </c>
      <c r="AC71" s="232" t="s">
        <v>589</v>
      </c>
      <c r="AD71" s="232" t="s">
        <v>589</v>
      </c>
      <c r="AE71" s="232" t="s">
        <v>589</v>
      </c>
      <c r="AF71" s="232" t="s">
        <v>589</v>
      </c>
      <c r="AG71" s="232" t="s">
        <v>589</v>
      </c>
      <c r="AH71" s="232" t="s">
        <v>589</v>
      </c>
      <c r="AI71" s="232" t="s">
        <v>589</v>
      </c>
      <c r="AJ71" s="232" t="s">
        <v>589</v>
      </c>
      <c r="AK71" s="232" t="s">
        <v>589</v>
      </c>
      <c r="AL71" s="232" t="s">
        <v>589</v>
      </c>
    </row>
    <row r="72" spans="1:38" ht="63">
      <c r="A72" s="67" t="s">
        <v>573</v>
      </c>
      <c r="B72" s="113" t="s">
        <v>687</v>
      </c>
      <c r="C72" s="90" t="s">
        <v>700</v>
      </c>
      <c r="D72" s="232" t="s">
        <v>589</v>
      </c>
      <c r="E72" s="232" t="s">
        <v>589</v>
      </c>
      <c r="F72" s="232" t="s">
        <v>589</v>
      </c>
      <c r="G72" s="232" t="s">
        <v>589</v>
      </c>
      <c r="H72" s="232" t="s">
        <v>589</v>
      </c>
      <c r="I72" s="232" t="s">
        <v>589</v>
      </c>
      <c r="J72" s="232" t="s">
        <v>589</v>
      </c>
      <c r="K72" s="232" t="s">
        <v>589</v>
      </c>
      <c r="L72" s="232" t="s">
        <v>589</v>
      </c>
      <c r="M72" s="232" t="s">
        <v>589</v>
      </c>
      <c r="N72" s="232" t="s">
        <v>589</v>
      </c>
      <c r="O72" s="232" t="s">
        <v>589</v>
      </c>
      <c r="P72" s="232" t="s">
        <v>589</v>
      </c>
      <c r="Q72" s="232" t="s">
        <v>589</v>
      </c>
      <c r="R72" s="232" t="s">
        <v>589</v>
      </c>
      <c r="S72" s="232" t="s">
        <v>589</v>
      </c>
      <c r="T72" s="232" t="s">
        <v>589</v>
      </c>
      <c r="U72" s="232" t="s">
        <v>589</v>
      </c>
      <c r="V72" s="232" t="s">
        <v>589</v>
      </c>
      <c r="W72" s="232" t="s">
        <v>589</v>
      </c>
      <c r="X72" s="232" t="s">
        <v>589</v>
      </c>
      <c r="Y72" s="232" t="s">
        <v>589</v>
      </c>
      <c r="Z72" s="232" t="s">
        <v>589</v>
      </c>
      <c r="AA72" s="232" t="s">
        <v>589</v>
      </c>
      <c r="AB72" s="232" t="s">
        <v>589</v>
      </c>
      <c r="AC72" s="232" t="s">
        <v>589</v>
      </c>
      <c r="AD72" s="232" t="s">
        <v>589</v>
      </c>
      <c r="AE72" s="232" t="s">
        <v>589</v>
      </c>
      <c r="AF72" s="232" t="s">
        <v>589</v>
      </c>
      <c r="AG72" s="232" t="s">
        <v>589</v>
      </c>
      <c r="AH72" s="232" t="s">
        <v>589</v>
      </c>
      <c r="AI72" s="232" t="s">
        <v>589</v>
      </c>
      <c r="AJ72" s="232" t="s">
        <v>589</v>
      </c>
      <c r="AK72" s="232" t="s">
        <v>589</v>
      </c>
      <c r="AL72" s="232" t="s">
        <v>589</v>
      </c>
    </row>
    <row r="73" spans="1:38" ht="94.5">
      <c r="A73" s="67" t="s">
        <v>688</v>
      </c>
      <c r="B73" s="113" t="s">
        <v>689</v>
      </c>
      <c r="C73" s="90" t="s">
        <v>700</v>
      </c>
      <c r="D73" s="232" t="s">
        <v>589</v>
      </c>
      <c r="E73" s="232" t="s">
        <v>589</v>
      </c>
      <c r="F73" s="232" t="s">
        <v>589</v>
      </c>
      <c r="G73" s="232" t="s">
        <v>589</v>
      </c>
      <c r="H73" s="232" t="s">
        <v>589</v>
      </c>
      <c r="I73" s="232" t="s">
        <v>589</v>
      </c>
      <c r="J73" s="232" t="s">
        <v>589</v>
      </c>
      <c r="K73" s="232" t="s">
        <v>589</v>
      </c>
      <c r="L73" s="232" t="s">
        <v>589</v>
      </c>
      <c r="M73" s="232" t="s">
        <v>589</v>
      </c>
      <c r="N73" s="232" t="s">
        <v>589</v>
      </c>
      <c r="O73" s="232" t="s">
        <v>589</v>
      </c>
      <c r="P73" s="232" t="s">
        <v>589</v>
      </c>
      <c r="Q73" s="232" t="s">
        <v>589</v>
      </c>
      <c r="R73" s="232" t="s">
        <v>589</v>
      </c>
      <c r="S73" s="232" t="s">
        <v>589</v>
      </c>
      <c r="T73" s="232" t="s">
        <v>589</v>
      </c>
      <c r="U73" s="232" t="s">
        <v>589</v>
      </c>
      <c r="V73" s="232" t="s">
        <v>589</v>
      </c>
      <c r="W73" s="232" t="s">
        <v>589</v>
      </c>
      <c r="X73" s="232" t="s">
        <v>589</v>
      </c>
      <c r="Y73" s="232" t="s">
        <v>589</v>
      </c>
      <c r="Z73" s="232" t="s">
        <v>589</v>
      </c>
      <c r="AA73" s="232" t="s">
        <v>589</v>
      </c>
      <c r="AB73" s="232" t="s">
        <v>589</v>
      </c>
      <c r="AC73" s="232" t="s">
        <v>589</v>
      </c>
      <c r="AD73" s="232" t="s">
        <v>589</v>
      </c>
      <c r="AE73" s="232" t="s">
        <v>589</v>
      </c>
      <c r="AF73" s="232" t="s">
        <v>589</v>
      </c>
      <c r="AG73" s="232" t="s">
        <v>589</v>
      </c>
      <c r="AH73" s="232" t="s">
        <v>589</v>
      </c>
      <c r="AI73" s="232" t="s">
        <v>589</v>
      </c>
      <c r="AJ73" s="232" t="s">
        <v>589</v>
      </c>
      <c r="AK73" s="232" t="s">
        <v>589</v>
      </c>
      <c r="AL73" s="232" t="s">
        <v>589</v>
      </c>
    </row>
    <row r="74" spans="1:38" ht="78.75">
      <c r="A74" s="67" t="s">
        <v>690</v>
      </c>
      <c r="B74" s="113" t="s">
        <v>691</v>
      </c>
      <c r="C74" s="90" t="s">
        <v>700</v>
      </c>
      <c r="D74" s="232" t="s">
        <v>589</v>
      </c>
      <c r="E74" s="232" t="s">
        <v>589</v>
      </c>
      <c r="F74" s="232" t="s">
        <v>589</v>
      </c>
      <c r="G74" s="232" t="s">
        <v>589</v>
      </c>
      <c r="H74" s="232" t="s">
        <v>589</v>
      </c>
      <c r="I74" s="232" t="s">
        <v>589</v>
      </c>
      <c r="J74" s="232" t="s">
        <v>589</v>
      </c>
      <c r="K74" s="232" t="s">
        <v>589</v>
      </c>
      <c r="L74" s="232" t="s">
        <v>589</v>
      </c>
      <c r="M74" s="232" t="s">
        <v>589</v>
      </c>
      <c r="N74" s="232" t="s">
        <v>589</v>
      </c>
      <c r="O74" s="232" t="s">
        <v>589</v>
      </c>
      <c r="P74" s="232" t="s">
        <v>589</v>
      </c>
      <c r="Q74" s="232" t="s">
        <v>589</v>
      </c>
      <c r="R74" s="232" t="s">
        <v>589</v>
      </c>
      <c r="S74" s="232" t="s">
        <v>589</v>
      </c>
      <c r="T74" s="232" t="s">
        <v>589</v>
      </c>
      <c r="U74" s="232" t="s">
        <v>589</v>
      </c>
      <c r="V74" s="232" t="s">
        <v>589</v>
      </c>
      <c r="W74" s="232" t="s">
        <v>589</v>
      </c>
      <c r="X74" s="232" t="s">
        <v>589</v>
      </c>
      <c r="Y74" s="232" t="s">
        <v>589</v>
      </c>
      <c r="Z74" s="232" t="s">
        <v>589</v>
      </c>
      <c r="AA74" s="232" t="s">
        <v>589</v>
      </c>
      <c r="AB74" s="232" t="s">
        <v>589</v>
      </c>
      <c r="AC74" s="232" t="s">
        <v>589</v>
      </c>
      <c r="AD74" s="232" t="s">
        <v>589</v>
      </c>
      <c r="AE74" s="232" t="s">
        <v>589</v>
      </c>
      <c r="AF74" s="232" t="s">
        <v>589</v>
      </c>
      <c r="AG74" s="232" t="s">
        <v>589</v>
      </c>
      <c r="AH74" s="232" t="s">
        <v>589</v>
      </c>
      <c r="AI74" s="232" t="s">
        <v>589</v>
      </c>
      <c r="AJ74" s="232" t="s">
        <v>589</v>
      </c>
      <c r="AK74" s="232" t="s">
        <v>589</v>
      </c>
      <c r="AL74" s="232" t="s">
        <v>589</v>
      </c>
    </row>
    <row r="75" spans="1:38" ht="78.75">
      <c r="A75" s="67" t="s">
        <v>692</v>
      </c>
      <c r="B75" s="113" t="s">
        <v>693</v>
      </c>
      <c r="C75" s="90" t="s">
        <v>700</v>
      </c>
      <c r="D75" s="232" t="s">
        <v>589</v>
      </c>
      <c r="E75" s="232" t="s">
        <v>589</v>
      </c>
      <c r="F75" s="232" t="s">
        <v>589</v>
      </c>
      <c r="G75" s="232" t="s">
        <v>589</v>
      </c>
      <c r="H75" s="232" t="s">
        <v>589</v>
      </c>
      <c r="I75" s="232" t="s">
        <v>589</v>
      </c>
      <c r="J75" s="232" t="s">
        <v>589</v>
      </c>
      <c r="K75" s="232" t="s">
        <v>589</v>
      </c>
      <c r="L75" s="232" t="s">
        <v>589</v>
      </c>
      <c r="M75" s="232" t="s">
        <v>589</v>
      </c>
      <c r="N75" s="232" t="s">
        <v>589</v>
      </c>
      <c r="O75" s="232" t="s">
        <v>589</v>
      </c>
      <c r="P75" s="232" t="s">
        <v>589</v>
      </c>
      <c r="Q75" s="232" t="s">
        <v>589</v>
      </c>
      <c r="R75" s="232" t="s">
        <v>589</v>
      </c>
      <c r="S75" s="232" t="s">
        <v>589</v>
      </c>
      <c r="T75" s="232" t="s">
        <v>589</v>
      </c>
      <c r="U75" s="232" t="s">
        <v>589</v>
      </c>
      <c r="V75" s="232" t="s">
        <v>589</v>
      </c>
      <c r="W75" s="232" t="s">
        <v>589</v>
      </c>
      <c r="X75" s="232" t="s">
        <v>589</v>
      </c>
      <c r="Y75" s="232" t="s">
        <v>589</v>
      </c>
      <c r="Z75" s="232" t="s">
        <v>589</v>
      </c>
      <c r="AA75" s="232" t="s">
        <v>589</v>
      </c>
      <c r="AB75" s="232" t="s">
        <v>589</v>
      </c>
      <c r="AC75" s="232" t="s">
        <v>589</v>
      </c>
      <c r="AD75" s="232" t="s">
        <v>589</v>
      </c>
      <c r="AE75" s="232" t="s">
        <v>589</v>
      </c>
      <c r="AF75" s="232" t="s">
        <v>589</v>
      </c>
      <c r="AG75" s="232" t="s">
        <v>589</v>
      </c>
      <c r="AH75" s="232" t="s">
        <v>589</v>
      </c>
      <c r="AI75" s="232" t="s">
        <v>589</v>
      </c>
      <c r="AJ75" s="232" t="s">
        <v>589</v>
      </c>
      <c r="AK75" s="232" t="s">
        <v>589</v>
      </c>
      <c r="AL75" s="232" t="s">
        <v>589</v>
      </c>
    </row>
    <row r="76" spans="1:38" ht="47.25">
      <c r="A76" s="67" t="s">
        <v>694</v>
      </c>
      <c r="B76" s="113" t="s">
        <v>695</v>
      </c>
      <c r="C76" s="90" t="s">
        <v>700</v>
      </c>
      <c r="D76" s="232" t="s">
        <v>589</v>
      </c>
      <c r="E76" s="232" t="s">
        <v>589</v>
      </c>
      <c r="F76" s="232" t="s">
        <v>589</v>
      </c>
      <c r="G76" s="232" t="s">
        <v>589</v>
      </c>
      <c r="H76" s="232" t="s">
        <v>589</v>
      </c>
      <c r="I76" s="232" t="s">
        <v>589</v>
      </c>
      <c r="J76" s="232" t="s">
        <v>589</v>
      </c>
      <c r="K76" s="232" t="s">
        <v>589</v>
      </c>
      <c r="L76" s="232" t="s">
        <v>589</v>
      </c>
      <c r="M76" s="232" t="s">
        <v>589</v>
      </c>
      <c r="N76" s="232" t="s">
        <v>589</v>
      </c>
      <c r="O76" s="232" t="s">
        <v>589</v>
      </c>
      <c r="P76" s="232" t="s">
        <v>589</v>
      </c>
      <c r="Q76" s="232" t="s">
        <v>589</v>
      </c>
      <c r="R76" s="232" t="s">
        <v>589</v>
      </c>
      <c r="S76" s="232" t="s">
        <v>589</v>
      </c>
      <c r="T76" s="232" t="s">
        <v>589</v>
      </c>
      <c r="U76" s="232" t="s">
        <v>589</v>
      </c>
      <c r="V76" s="232" t="s">
        <v>589</v>
      </c>
      <c r="W76" s="232" t="s">
        <v>589</v>
      </c>
      <c r="X76" s="232" t="s">
        <v>589</v>
      </c>
      <c r="Y76" s="232" t="s">
        <v>589</v>
      </c>
      <c r="Z76" s="232" t="s">
        <v>589</v>
      </c>
      <c r="AA76" s="232" t="s">
        <v>589</v>
      </c>
      <c r="AB76" s="232" t="s">
        <v>589</v>
      </c>
      <c r="AC76" s="232" t="s">
        <v>589</v>
      </c>
      <c r="AD76" s="232" t="s">
        <v>589</v>
      </c>
      <c r="AE76" s="232" t="s">
        <v>589</v>
      </c>
      <c r="AF76" s="232" t="s">
        <v>589</v>
      </c>
      <c r="AG76" s="232" t="s">
        <v>589</v>
      </c>
      <c r="AH76" s="232" t="s">
        <v>589</v>
      </c>
      <c r="AI76" s="232" t="s">
        <v>589</v>
      </c>
      <c r="AJ76" s="232" t="s">
        <v>589</v>
      </c>
      <c r="AK76" s="232" t="s">
        <v>589</v>
      </c>
      <c r="AL76" s="232" t="s">
        <v>589</v>
      </c>
    </row>
    <row r="77" spans="1:38" ht="63">
      <c r="A77" s="67" t="s">
        <v>696</v>
      </c>
      <c r="B77" s="113" t="s">
        <v>697</v>
      </c>
      <c r="C77" s="90" t="s">
        <v>700</v>
      </c>
      <c r="D77" s="232" t="s">
        <v>589</v>
      </c>
      <c r="E77" s="232" t="s">
        <v>589</v>
      </c>
      <c r="F77" s="232" t="s">
        <v>589</v>
      </c>
      <c r="G77" s="232" t="s">
        <v>589</v>
      </c>
      <c r="H77" s="232" t="s">
        <v>589</v>
      </c>
      <c r="I77" s="232" t="s">
        <v>589</v>
      </c>
      <c r="J77" s="232" t="s">
        <v>589</v>
      </c>
      <c r="K77" s="232" t="s">
        <v>589</v>
      </c>
      <c r="L77" s="232" t="s">
        <v>589</v>
      </c>
      <c r="M77" s="232" t="s">
        <v>589</v>
      </c>
      <c r="N77" s="232" t="s">
        <v>589</v>
      </c>
      <c r="O77" s="232" t="s">
        <v>589</v>
      </c>
      <c r="P77" s="232" t="s">
        <v>589</v>
      </c>
      <c r="Q77" s="232" t="s">
        <v>589</v>
      </c>
      <c r="R77" s="232" t="s">
        <v>589</v>
      </c>
      <c r="S77" s="232" t="s">
        <v>589</v>
      </c>
      <c r="T77" s="232" t="s">
        <v>589</v>
      </c>
      <c r="U77" s="232" t="s">
        <v>589</v>
      </c>
      <c r="V77" s="232" t="s">
        <v>589</v>
      </c>
      <c r="W77" s="232" t="s">
        <v>589</v>
      </c>
      <c r="X77" s="232" t="s">
        <v>589</v>
      </c>
      <c r="Y77" s="232" t="s">
        <v>589</v>
      </c>
      <c r="Z77" s="232" t="s">
        <v>589</v>
      </c>
      <c r="AA77" s="232" t="s">
        <v>589</v>
      </c>
      <c r="AB77" s="232" t="s">
        <v>589</v>
      </c>
      <c r="AC77" s="232" t="s">
        <v>589</v>
      </c>
      <c r="AD77" s="232" t="s">
        <v>589</v>
      </c>
      <c r="AE77" s="232" t="s">
        <v>589</v>
      </c>
      <c r="AF77" s="232" t="s">
        <v>589</v>
      </c>
      <c r="AG77" s="232" t="s">
        <v>589</v>
      </c>
      <c r="AH77" s="232" t="s">
        <v>589</v>
      </c>
      <c r="AI77" s="232" t="s">
        <v>589</v>
      </c>
      <c r="AJ77" s="232" t="s">
        <v>589</v>
      </c>
      <c r="AK77" s="232" t="s">
        <v>589</v>
      </c>
      <c r="AL77" s="232" t="s">
        <v>589</v>
      </c>
    </row>
    <row r="78" spans="1:38" ht="31.5">
      <c r="A78" s="165" t="s">
        <v>698</v>
      </c>
      <c r="B78" s="166" t="s">
        <v>699</v>
      </c>
      <c r="C78" s="167" t="s">
        <v>700</v>
      </c>
      <c r="D78" s="204" t="s">
        <v>589</v>
      </c>
      <c r="E78" s="204" t="s">
        <v>589</v>
      </c>
      <c r="F78" s="204" t="s">
        <v>589</v>
      </c>
      <c r="G78" s="204" t="s">
        <v>589</v>
      </c>
      <c r="H78" s="204" t="s">
        <v>589</v>
      </c>
      <c r="I78" s="204" t="s">
        <v>589</v>
      </c>
      <c r="J78" s="204" t="s">
        <v>589</v>
      </c>
      <c r="K78" s="204" t="s">
        <v>589</v>
      </c>
      <c r="L78" s="204" t="s">
        <v>589</v>
      </c>
      <c r="M78" s="204" t="s">
        <v>589</v>
      </c>
      <c r="N78" s="204" t="s">
        <v>589</v>
      </c>
      <c r="O78" s="204" t="s">
        <v>589</v>
      </c>
      <c r="P78" s="204" t="s">
        <v>589</v>
      </c>
      <c r="Q78" s="204" t="s">
        <v>589</v>
      </c>
      <c r="R78" s="204" t="s">
        <v>589</v>
      </c>
      <c r="S78" s="204" t="s">
        <v>589</v>
      </c>
      <c r="T78" s="204" t="s">
        <v>589</v>
      </c>
      <c r="U78" s="204" t="s">
        <v>589</v>
      </c>
      <c r="V78" s="204" t="s">
        <v>589</v>
      </c>
      <c r="W78" s="204" t="s">
        <v>589</v>
      </c>
      <c r="X78" s="204" t="s">
        <v>589</v>
      </c>
      <c r="Y78" s="204" t="s">
        <v>589</v>
      </c>
      <c r="Z78" s="204">
        <f>SUM(Z79:Z85)</f>
        <v>0</v>
      </c>
      <c r="AA78" s="204">
        <f t="shared" ref="AA78:AE78" si="40">SUM(AA79:AA85)</f>
        <v>0</v>
      </c>
      <c r="AB78" s="204">
        <f t="shared" si="40"/>
        <v>0</v>
      </c>
      <c r="AC78" s="204">
        <f t="shared" si="40"/>
        <v>0</v>
      </c>
      <c r="AD78" s="204">
        <f t="shared" si="40"/>
        <v>0</v>
      </c>
      <c r="AE78" s="204">
        <f t="shared" si="40"/>
        <v>0</v>
      </c>
      <c r="AF78" s="204" t="s">
        <v>589</v>
      </c>
      <c r="AG78" s="204">
        <f>SUM(AG79:AG85)</f>
        <v>0</v>
      </c>
      <c r="AH78" s="204">
        <f t="shared" ref="AH78" si="41">SUM(AH79:AH85)</f>
        <v>0</v>
      </c>
      <c r="AI78" s="204">
        <f t="shared" ref="AI78" si="42">SUM(AI79:AI85)</f>
        <v>0</v>
      </c>
      <c r="AJ78" s="204">
        <f t="shared" ref="AJ78" si="43">SUM(AJ79:AJ85)</f>
        <v>0</v>
      </c>
      <c r="AK78" s="204">
        <f t="shared" ref="AK78" si="44">SUM(AK79:AK85)</f>
        <v>0</v>
      </c>
      <c r="AL78" s="204">
        <f t="shared" ref="AL78" si="45">SUM(AL79:AL85)</f>
        <v>0</v>
      </c>
    </row>
    <row r="79" spans="1:38">
      <c r="A79" s="219"/>
      <c r="B79" s="220"/>
      <c r="C79" s="221" t="s">
        <v>589</v>
      </c>
      <c r="D79" s="225" t="s">
        <v>589</v>
      </c>
      <c r="E79" s="225" t="s">
        <v>589</v>
      </c>
      <c r="F79" s="225" t="s">
        <v>589</v>
      </c>
      <c r="G79" s="225" t="s">
        <v>589</v>
      </c>
      <c r="H79" s="225" t="s">
        <v>589</v>
      </c>
      <c r="I79" s="225" t="s">
        <v>589</v>
      </c>
      <c r="J79" s="225" t="s">
        <v>589</v>
      </c>
      <c r="K79" s="225" t="s">
        <v>589</v>
      </c>
      <c r="L79" s="225" t="s">
        <v>589</v>
      </c>
      <c r="M79" s="225" t="s">
        <v>589</v>
      </c>
      <c r="N79" s="225" t="s">
        <v>589</v>
      </c>
      <c r="O79" s="225" t="s">
        <v>589</v>
      </c>
      <c r="P79" s="225" t="s">
        <v>589</v>
      </c>
      <c r="Q79" s="225" t="s">
        <v>589</v>
      </c>
      <c r="R79" s="225" t="s">
        <v>589</v>
      </c>
      <c r="S79" s="225" t="s">
        <v>589</v>
      </c>
      <c r="T79" s="225" t="s">
        <v>589</v>
      </c>
      <c r="U79" s="225" t="s">
        <v>589</v>
      </c>
      <c r="V79" s="225" t="s">
        <v>589</v>
      </c>
      <c r="W79" s="225" t="s">
        <v>589</v>
      </c>
      <c r="X79" s="225" t="s">
        <v>589</v>
      </c>
      <c r="Y79" s="225" t="s">
        <v>589</v>
      </c>
      <c r="Z79" s="225">
        <v>0</v>
      </c>
      <c r="AA79" s="225">
        <v>0</v>
      </c>
      <c r="AB79" s="225">
        <v>0</v>
      </c>
      <c r="AC79" s="225">
        <v>0</v>
      </c>
      <c r="AD79" s="225">
        <v>0</v>
      </c>
      <c r="AE79" s="225">
        <v>0</v>
      </c>
      <c r="AF79" s="225" t="s">
        <v>589</v>
      </c>
      <c r="AG79" s="225">
        <v>0</v>
      </c>
      <c r="AH79" s="225">
        <v>0</v>
      </c>
      <c r="AI79" s="225">
        <v>0</v>
      </c>
      <c r="AJ79" s="225">
        <v>0</v>
      </c>
      <c r="AK79" s="225">
        <v>0</v>
      </c>
      <c r="AL79" s="225">
        <v>0</v>
      </c>
    </row>
    <row r="80" spans="1:38">
      <c r="A80" s="219"/>
      <c r="B80" s="220"/>
      <c r="C80" s="221" t="s">
        <v>589</v>
      </c>
      <c r="D80" s="225" t="s">
        <v>589</v>
      </c>
      <c r="E80" s="225" t="s">
        <v>589</v>
      </c>
      <c r="F80" s="225" t="s">
        <v>589</v>
      </c>
      <c r="G80" s="225" t="s">
        <v>589</v>
      </c>
      <c r="H80" s="225" t="s">
        <v>589</v>
      </c>
      <c r="I80" s="225" t="s">
        <v>589</v>
      </c>
      <c r="J80" s="225" t="s">
        <v>589</v>
      </c>
      <c r="K80" s="225" t="s">
        <v>589</v>
      </c>
      <c r="L80" s="225" t="s">
        <v>589</v>
      </c>
      <c r="M80" s="225" t="s">
        <v>589</v>
      </c>
      <c r="N80" s="225" t="s">
        <v>589</v>
      </c>
      <c r="O80" s="225" t="s">
        <v>589</v>
      </c>
      <c r="P80" s="225" t="s">
        <v>589</v>
      </c>
      <c r="Q80" s="225" t="s">
        <v>589</v>
      </c>
      <c r="R80" s="225" t="s">
        <v>589</v>
      </c>
      <c r="S80" s="225" t="s">
        <v>589</v>
      </c>
      <c r="T80" s="225" t="s">
        <v>589</v>
      </c>
      <c r="U80" s="225" t="s">
        <v>589</v>
      </c>
      <c r="V80" s="225" t="s">
        <v>589</v>
      </c>
      <c r="W80" s="225" t="s">
        <v>589</v>
      </c>
      <c r="X80" s="225" t="s">
        <v>589</v>
      </c>
      <c r="Y80" s="225" t="s">
        <v>589</v>
      </c>
      <c r="Z80" s="225">
        <v>0</v>
      </c>
      <c r="AA80" s="225">
        <v>0</v>
      </c>
      <c r="AB80" s="225">
        <v>0</v>
      </c>
      <c r="AC80" s="225">
        <v>0</v>
      </c>
      <c r="AD80" s="225">
        <v>0</v>
      </c>
      <c r="AE80" s="225">
        <v>0</v>
      </c>
      <c r="AF80" s="225" t="s">
        <v>589</v>
      </c>
      <c r="AG80" s="225">
        <v>0</v>
      </c>
      <c r="AH80" s="225">
        <v>0</v>
      </c>
      <c r="AI80" s="225">
        <v>0</v>
      </c>
      <c r="AJ80" s="225">
        <v>0</v>
      </c>
      <c r="AK80" s="225">
        <v>0</v>
      </c>
      <c r="AL80" s="225">
        <v>0</v>
      </c>
    </row>
    <row r="81" spans="1:38">
      <c r="A81" s="219"/>
      <c r="B81" s="220"/>
      <c r="C81" s="221" t="s">
        <v>589</v>
      </c>
      <c r="D81" s="225" t="s">
        <v>589</v>
      </c>
      <c r="E81" s="225" t="s">
        <v>589</v>
      </c>
      <c r="F81" s="225" t="s">
        <v>589</v>
      </c>
      <c r="G81" s="225" t="s">
        <v>589</v>
      </c>
      <c r="H81" s="225" t="s">
        <v>589</v>
      </c>
      <c r="I81" s="225" t="s">
        <v>589</v>
      </c>
      <c r="J81" s="225" t="s">
        <v>589</v>
      </c>
      <c r="K81" s="225" t="s">
        <v>589</v>
      </c>
      <c r="L81" s="225" t="s">
        <v>589</v>
      </c>
      <c r="M81" s="225" t="s">
        <v>589</v>
      </c>
      <c r="N81" s="225" t="s">
        <v>589</v>
      </c>
      <c r="O81" s="225" t="s">
        <v>589</v>
      </c>
      <c r="P81" s="225" t="s">
        <v>589</v>
      </c>
      <c r="Q81" s="225" t="s">
        <v>589</v>
      </c>
      <c r="R81" s="225" t="s">
        <v>589</v>
      </c>
      <c r="S81" s="225" t="s">
        <v>589</v>
      </c>
      <c r="T81" s="225" t="s">
        <v>589</v>
      </c>
      <c r="U81" s="225" t="s">
        <v>589</v>
      </c>
      <c r="V81" s="225" t="s">
        <v>589</v>
      </c>
      <c r="W81" s="225" t="s">
        <v>589</v>
      </c>
      <c r="X81" s="225" t="s">
        <v>589</v>
      </c>
      <c r="Y81" s="225" t="s">
        <v>589</v>
      </c>
      <c r="Z81" s="225">
        <v>0</v>
      </c>
      <c r="AA81" s="225">
        <v>0</v>
      </c>
      <c r="AB81" s="225">
        <v>0</v>
      </c>
      <c r="AC81" s="225">
        <v>0</v>
      </c>
      <c r="AD81" s="225">
        <v>0</v>
      </c>
      <c r="AE81" s="225">
        <v>0</v>
      </c>
      <c r="AF81" s="225" t="s">
        <v>589</v>
      </c>
      <c r="AG81" s="225">
        <v>0</v>
      </c>
      <c r="AH81" s="225">
        <v>0</v>
      </c>
      <c r="AI81" s="225">
        <v>0</v>
      </c>
      <c r="AJ81" s="225">
        <v>0</v>
      </c>
      <c r="AK81" s="225">
        <v>0</v>
      </c>
      <c r="AL81" s="225">
        <v>0</v>
      </c>
    </row>
    <row r="82" spans="1:38">
      <c r="A82" s="219"/>
      <c r="B82" s="220"/>
      <c r="C82" s="221" t="s">
        <v>589</v>
      </c>
      <c r="D82" s="225" t="s">
        <v>589</v>
      </c>
      <c r="E82" s="225" t="s">
        <v>589</v>
      </c>
      <c r="F82" s="225" t="s">
        <v>589</v>
      </c>
      <c r="G82" s="225" t="s">
        <v>589</v>
      </c>
      <c r="H82" s="225" t="s">
        <v>589</v>
      </c>
      <c r="I82" s="225" t="s">
        <v>589</v>
      </c>
      <c r="J82" s="225" t="s">
        <v>589</v>
      </c>
      <c r="K82" s="225" t="s">
        <v>589</v>
      </c>
      <c r="L82" s="225" t="s">
        <v>589</v>
      </c>
      <c r="M82" s="225" t="s">
        <v>589</v>
      </c>
      <c r="N82" s="225" t="s">
        <v>589</v>
      </c>
      <c r="O82" s="225" t="s">
        <v>589</v>
      </c>
      <c r="P82" s="225" t="s">
        <v>589</v>
      </c>
      <c r="Q82" s="225" t="s">
        <v>589</v>
      </c>
      <c r="R82" s="225" t="s">
        <v>589</v>
      </c>
      <c r="S82" s="225" t="s">
        <v>589</v>
      </c>
      <c r="T82" s="225" t="s">
        <v>589</v>
      </c>
      <c r="U82" s="225" t="s">
        <v>589</v>
      </c>
      <c r="V82" s="225" t="s">
        <v>589</v>
      </c>
      <c r="W82" s="225" t="s">
        <v>589</v>
      </c>
      <c r="X82" s="225" t="s">
        <v>589</v>
      </c>
      <c r="Y82" s="225" t="s">
        <v>589</v>
      </c>
      <c r="Z82" s="225">
        <v>0</v>
      </c>
      <c r="AA82" s="225">
        <v>0</v>
      </c>
      <c r="AB82" s="225">
        <v>0</v>
      </c>
      <c r="AC82" s="225">
        <v>0</v>
      </c>
      <c r="AD82" s="225">
        <v>0</v>
      </c>
      <c r="AE82" s="225">
        <v>0</v>
      </c>
      <c r="AF82" s="225" t="s">
        <v>589</v>
      </c>
      <c r="AG82" s="225">
        <v>0</v>
      </c>
      <c r="AH82" s="225">
        <v>0</v>
      </c>
      <c r="AI82" s="225">
        <v>0</v>
      </c>
      <c r="AJ82" s="225">
        <v>0</v>
      </c>
      <c r="AK82" s="225">
        <v>0</v>
      </c>
      <c r="AL82" s="225">
        <v>0</v>
      </c>
    </row>
    <row r="83" spans="1:38">
      <c r="A83" s="219"/>
      <c r="B83" s="220"/>
      <c r="C83" s="221" t="s">
        <v>589</v>
      </c>
      <c r="D83" s="225" t="s">
        <v>589</v>
      </c>
      <c r="E83" s="225" t="s">
        <v>589</v>
      </c>
      <c r="F83" s="225" t="s">
        <v>589</v>
      </c>
      <c r="G83" s="225" t="s">
        <v>589</v>
      </c>
      <c r="H83" s="225" t="s">
        <v>589</v>
      </c>
      <c r="I83" s="225" t="s">
        <v>589</v>
      </c>
      <c r="J83" s="225" t="s">
        <v>589</v>
      </c>
      <c r="K83" s="225" t="s">
        <v>589</v>
      </c>
      <c r="L83" s="225" t="s">
        <v>589</v>
      </c>
      <c r="M83" s="225" t="s">
        <v>589</v>
      </c>
      <c r="N83" s="225" t="s">
        <v>589</v>
      </c>
      <c r="O83" s="225" t="s">
        <v>589</v>
      </c>
      <c r="P83" s="225" t="s">
        <v>589</v>
      </c>
      <c r="Q83" s="225" t="s">
        <v>589</v>
      </c>
      <c r="R83" s="225" t="s">
        <v>589</v>
      </c>
      <c r="S83" s="225" t="s">
        <v>589</v>
      </c>
      <c r="T83" s="225" t="s">
        <v>589</v>
      </c>
      <c r="U83" s="225" t="s">
        <v>589</v>
      </c>
      <c r="V83" s="225" t="s">
        <v>589</v>
      </c>
      <c r="W83" s="225" t="s">
        <v>589</v>
      </c>
      <c r="X83" s="225" t="s">
        <v>589</v>
      </c>
      <c r="Y83" s="225" t="s">
        <v>589</v>
      </c>
      <c r="Z83" s="225">
        <v>0</v>
      </c>
      <c r="AA83" s="225">
        <v>0</v>
      </c>
      <c r="AB83" s="225">
        <v>0</v>
      </c>
      <c r="AC83" s="225">
        <v>0</v>
      </c>
      <c r="AD83" s="225">
        <v>0</v>
      </c>
      <c r="AE83" s="225">
        <v>0</v>
      </c>
      <c r="AF83" s="225" t="s">
        <v>589</v>
      </c>
      <c r="AG83" s="225">
        <v>0</v>
      </c>
      <c r="AH83" s="225">
        <v>0</v>
      </c>
      <c r="AI83" s="225">
        <v>0</v>
      </c>
      <c r="AJ83" s="225">
        <v>0</v>
      </c>
      <c r="AK83" s="225">
        <v>0</v>
      </c>
      <c r="AL83" s="225">
        <v>0</v>
      </c>
    </row>
    <row r="84" spans="1:38">
      <c r="A84" s="219"/>
      <c r="B84" s="220"/>
      <c r="C84" s="221" t="s">
        <v>589</v>
      </c>
      <c r="D84" s="225" t="s">
        <v>589</v>
      </c>
      <c r="E84" s="225" t="s">
        <v>589</v>
      </c>
      <c r="F84" s="225" t="s">
        <v>589</v>
      </c>
      <c r="G84" s="225" t="s">
        <v>589</v>
      </c>
      <c r="H84" s="225" t="s">
        <v>589</v>
      </c>
      <c r="I84" s="225" t="s">
        <v>589</v>
      </c>
      <c r="J84" s="225" t="s">
        <v>589</v>
      </c>
      <c r="K84" s="225" t="s">
        <v>589</v>
      </c>
      <c r="L84" s="225" t="s">
        <v>589</v>
      </c>
      <c r="M84" s="225" t="s">
        <v>589</v>
      </c>
      <c r="N84" s="225" t="s">
        <v>589</v>
      </c>
      <c r="O84" s="225" t="s">
        <v>589</v>
      </c>
      <c r="P84" s="225" t="s">
        <v>589</v>
      </c>
      <c r="Q84" s="225" t="s">
        <v>589</v>
      </c>
      <c r="R84" s="225" t="s">
        <v>589</v>
      </c>
      <c r="S84" s="225" t="s">
        <v>589</v>
      </c>
      <c r="T84" s="225" t="s">
        <v>589</v>
      </c>
      <c r="U84" s="225" t="s">
        <v>589</v>
      </c>
      <c r="V84" s="225" t="s">
        <v>589</v>
      </c>
      <c r="W84" s="225" t="s">
        <v>589</v>
      </c>
      <c r="X84" s="225" t="s">
        <v>589</v>
      </c>
      <c r="Y84" s="225" t="s">
        <v>589</v>
      </c>
      <c r="Z84" s="225">
        <v>0</v>
      </c>
      <c r="AA84" s="225">
        <v>0</v>
      </c>
      <c r="AB84" s="225">
        <v>0</v>
      </c>
      <c r="AC84" s="225">
        <v>0</v>
      </c>
      <c r="AD84" s="225">
        <v>0</v>
      </c>
      <c r="AE84" s="225">
        <v>0</v>
      </c>
      <c r="AF84" s="225" t="s">
        <v>589</v>
      </c>
      <c r="AG84" s="225">
        <v>0</v>
      </c>
      <c r="AH84" s="225">
        <v>0</v>
      </c>
      <c r="AI84" s="225">
        <v>0</v>
      </c>
      <c r="AJ84" s="225">
        <v>0</v>
      </c>
      <c r="AK84" s="225">
        <v>0</v>
      </c>
      <c r="AL84" s="225">
        <v>0</v>
      </c>
    </row>
    <row r="85" spans="1:38">
      <c r="A85" s="219"/>
      <c r="B85" s="220"/>
      <c r="C85" s="221" t="s">
        <v>589</v>
      </c>
      <c r="D85" s="225" t="s">
        <v>589</v>
      </c>
      <c r="E85" s="225" t="s">
        <v>589</v>
      </c>
      <c r="F85" s="225" t="s">
        <v>589</v>
      </c>
      <c r="G85" s="225" t="s">
        <v>589</v>
      </c>
      <c r="H85" s="225" t="s">
        <v>589</v>
      </c>
      <c r="I85" s="225" t="s">
        <v>589</v>
      </c>
      <c r="J85" s="225" t="s">
        <v>589</v>
      </c>
      <c r="K85" s="225" t="s">
        <v>589</v>
      </c>
      <c r="L85" s="225" t="s">
        <v>589</v>
      </c>
      <c r="M85" s="225" t="s">
        <v>589</v>
      </c>
      <c r="N85" s="225" t="s">
        <v>589</v>
      </c>
      <c r="O85" s="225" t="s">
        <v>589</v>
      </c>
      <c r="P85" s="225" t="s">
        <v>589</v>
      </c>
      <c r="Q85" s="225" t="s">
        <v>589</v>
      </c>
      <c r="R85" s="225" t="s">
        <v>589</v>
      </c>
      <c r="S85" s="225" t="s">
        <v>589</v>
      </c>
      <c r="T85" s="225" t="s">
        <v>589</v>
      </c>
      <c r="U85" s="225" t="s">
        <v>589</v>
      </c>
      <c r="V85" s="225" t="s">
        <v>589</v>
      </c>
      <c r="W85" s="225" t="s">
        <v>589</v>
      </c>
      <c r="X85" s="225" t="s">
        <v>589</v>
      </c>
      <c r="Y85" s="225" t="s">
        <v>589</v>
      </c>
      <c r="Z85" s="225">
        <v>0</v>
      </c>
      <c r="AA85" s="225">
        <v>0</v>
      </c>
      <c r="AB85" s="225">
        <v>0</v>
      </c>
      <c r="AC85" s="225">
        <v>0</v>
      </c>
      <c r="AD85" s="225">
        <v>0</v>
      </c>
      <c r="AE85" s="225">
        <v>0</v>
      </c>
      <c r="AF85" s="225" t="s">
        <v>589</v>
      </c>
      <c r="AG85" s="225">
        <v>0</v>
      </c>
      <c r="AH85" s="225">
        <v>0</v>
      </c>
      <c r="AI85" s="225">
        <v>0</v>
      </c>
      <c r="AJ85" s="225">
        <v>0</v>
      </c>
      <c r="AK85" s="225">
        <v>0</v>
      </c>
      <c r="AL85" s="225">
        <v>0</v>
      </c>
    </row>
  </sheetData>
  <sheetProtection password="84F4" sheet="1" objects="1" scenarios="1"/>
  <mergeCells count="22">
    <mergeCell ref="A13:AL13"/>
    <mergeCell ref="A14:AL14"/>
    <mergeCell ref="A6:AL6"/>
    <mergeCell ref="A11:AL11"/>
    <mergeCell ref="A5:AL5"/>
    <mergeCell ref="A8:AL8"/>
    <mergeCell ref="A9:AL9"/>
    <mergeCell ref="A15:AL15"/>
    <mergeCell ref="A16:A19"/>
    <mergeCell ref="B16:B19"/>
    <mergeCell ref="C16:C19"/>
    <mergeCell ref="E18:J18"/>
    <mergeCell ref="L18:Q18"/>
    <mergeCell ref="S18:X18"/>
    <mergeCell ref="Z18:AE18"/>
    <mergeCell ref="AG18:AL18"/>
    <mergeCell ref="D17:J17"/>
    <mergeCell ref="K17:Q17"/>
    <mergeCell ref="R17:X17"/>
    <mergeCell ref="Y17:AE17"/>
    <mergeCell ref="AF17:AL17"/>
    <mergeCell ref="D16:AL16"/>
  </mergeCells>
  <pageMargins left="0.70866141732283472" right="0.70866141732283472" top="0.74803149606299213" bottom="0.74803149606299213" header="0.31496062992125984" footer="0.31496062992125984"/>
  <pageSetup paperSize="8" scale="25" orientation="portrait" r:id="rId1"/>
  <headerFooter>
    <oddFooter>&amp;C&amp;G</oddFooter>
  </headerFooter>
  <drawing r:id="rId2"/>
  <legacyDrawingHF r:id="rId3"/>
</worksheet>
</file>

<file path=xl/worksheets/sheet7.xml><?xml version="1.0" encoding="utf-8"?>
<worksheet xmlns="http://schemas.openxmlformats.org/spreadsheetml/2006/main" xmlns:r="http://schemas.openxmlformats.org/officeDocument/2006/relationships">
  <sheetPr>
    <tabColor rgb="FF92D050"/>
    <pageSetUpPr fitToPage="1"/>
  </sheetPr>
  <dimension ref="A1:CP196"/>
  <sheetViews>
    <sheetView view="pageBreakPreview" zoomScale="60" zoomScaleNormal="100" workbookViewId="0">
      <pane ySplit="20" topLeftCell="A21" activePane="bottomLeft" state="frozen"/>
      <selection pane="bottomLeft"/>
    </sheetView>
  </sheetViews>
  <sheetFormatPr defaultColWidth="9" defaultRowHeight="15.75"/>
  <cols>
    <col min="1" max="1" width="12" style="1" customWidth="1"/>
    <col min="2" max="2" width="33.125" style="1" customWidth="1"/>
    <col min="3" max="3" width="17.25" style="1" customWidth="1"/>
    <col min="4" max="4" width="5.75" style="1" bestFit="1" customWidth="1"/>
    <col min="5" max="5" width="8.5" style="1" bestFit="1" customWidth="1"/>
    <col min="6" max="15" width="8.375" style="1" bestFit="1" customWidth="1"/>
    <col min="16" max="16" width="7.25" style="1" customWidth="1"/>
    <col min="17" max="18" width="6" style="1" customWidth="1"/>
    <col min="19" max="19" width="8.125" style="1" customWidth="1"/>
    <col min="20" max="24" width="6" style="1" customWidth="1"/>
    <col min="25" max="25" width="7.25" style="1" customWidth="1"/>
    <col min="26" max="42" width="6" style="1" customWidth="1"/>
    <col min="43" max="43" width="8.125" style="1" customWidth="1"/>
    <col min="44" max="48" width="6" style="1" customWidth="1"/>
    <col min="49" max="49" width="8.25" style="1" customWidth="1"/>
    <col min="50" max="51" width="6" style="1" customWidth="1"/>
    <col min="52" max="52" width="32.375" style="1" customWidth="1"/>
    <col min="53" max="16384" width="9" style="1"/>
  </cols>
  <sheetData>
    <row r="1" spans="1:94" s="279" customFormat="1" ht="59.1" customHeight="1"/>
    <row r="2" spans="1:94" ht="18.75">
      <c r="V2" s="2"/>
      <c r="W2" s="2"/>
      <c r="X2" s="2"/>
      <c r="Y2" s="2"/>
      <c r="Z2" s="2"/>
      <c r="AA2" s="2"/>
      <c r="AB2" s="2"/>
      <c r="AC2" s="2"/>
      <c r="AD2" s="2"/>
      <c r="AE2" s="2"/>
      <c r="AZ2" s="24" t="s">
        <v>326</v>
      </c>
    </row>
    <row r="3" spans="1:94" ht="18.75">
      <c r="V3" s="2"/>
      <c r="W3" s="2"/>
      <c r="X3" s="2"/>
      <c r="Y3" s="2"/>
      <c r="Z3" s="2"/>
      <c r="AA3" s="2"/>
      <c r="AB3" s="2"/>
      <c r="AC3" s="2"/>
      <c r="AD3" s="2"/>
      <c r="AE3" s="2"/>
      <c r="AZ3" s="14" t="s">
        <v>1</v>
      </c>
    </row>
    <row r="4" spans="1:94" ht="18.75">
      <c r="V4" s="2"/>
      <c r="W4" s="2"/>
      <c r="X4" s="2"/>
      <c r="Y4" s="2"/>
      <c r="Z4" s="2"/>
      <c r="AA4" s="2"/>
      <c r="AB4" s="2"/>
      <c r="AC4" s="2"/>
      <c r="AD4" s="2"/>
      <c r="AE4" s="2"/>
      <c r="AZ4" s="14" t="s">
        <v>815</v>
      </c>
    </row>
    <row r="5" spans="1:94">
      <c r="A5" s="412" t="s">
        <v>375</v>
      </c>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403"/>
      <c r="AM5" s="403"/>
      <c r="AN5" s="403"/>
      <c r="AO5" s="403"/>
      <c r="AP5" s="403"/>
      <c r="AQ5" s="403"/>
      <c r="AR5" s="403"/>
      <c r="AS5" s="403"/>
      <c r="AT5" s="403"/>
      <c r="AU5" s="403"/>
      <c r="AV5" s="403"/>
      <c r="AW5" s="403"/>
      <c r="AX5" s="403"/>
      <c r="AY5" s="403"/>
      <c r="AZ5" s="403"/>
    </row>
    <row r="7" spans="1:94" ht="18.75">
      <c r="A7" s="357" t="s">
        <v>756</v>
      </c>
      <c r="B7" s="357"/>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357"/>
      <c r="AT7" s="357"/>
      <c r="AU7" s="357"/>
      <c r="AV7" s="357"/>
      <c r="AW7" s="357"/>
      <c r="AX7" s="357"/>
      <c r="AY7" s="357"/>
      <c r="AZ7" s="357"/>
    </row>
    <row r="8" spans="1:94">
      <c r="A8" s="358" t="s">
        <v>292</v>
      </c>
      <c r="B8" s="358"/>
      <c r="C8" s="358"/>
      <c r="D8" s="358"/>
      <c r="E8" s="358"/>
      <c r="F8" s="358"/>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8"/>
      <c r="AY8" s="358"/>
      <c r="AZ8" s="358"/>
    </row>
    <row r="9" spans="1:94">
      <c r="A9" s="79"/>
      <c r="B9" s="79"/>
      <c r="C9" s="79"/>
      <c r="D9" s="79"/>
      <c r="E9" s="79"/>
      <c r="F9" s="79"/>
      <c r="G9" s="79"/>
      <c r="H9" s="79"/>
      <c r="I9" s="79"/>
      <c r="J9" s="79"/>
      <c r="K9" s="79"/>
      <c r="L9" s="79"/>
      <c r="M9" s="79"/>
      <c r="N9" s="79"/>
      <c r="O9" s="79"/>
      <c r="P9" s="79"/>
      <c r="Q9" s="79"/>
      <c r="R9" s="79"/>
      <c r="S9" s="79"/>
      <c r="T9" s="79"/>
      <c r="U9" s="79"/>
      <c r="V9" s="79"/>
      <c r="W9" s="5"/>
      <c r="X9" s="5"/>
      <c r="Y9" s="5"/>
      <c r="Z9" s="5"/>
      <c r="AA9" s="5"/>
      <c r="AB9" s="5"/>
      <c r="AC9" s="5"/>
      <c r="AD9" s="5"/>
      <c r="AE9" s="5"/>
      <c r="AF9" s="5"/>
      <c r="AG9" s="5"/>
      <c r="AH9" s="5"/>
      <c r="AI9" s="79"/>
      <c r="AJ9" s="5"/>
      <c r="AK9" s="79"/>
      <c r="AL9" s="79"/>
      <c r="AM9" s="79"/>
      <c r="AN9" s="79"/>
      <c r="AO9" s="79"/>
      <c r="AP9" s="79"/>
      <c r="AQ9" s="79"/>
      <c r="AR9" s="79"/>
      <c r="AS9" s="79"/>
      <c r="AT9" s="79"/>
      <c r="AU9" s="79"/>
      <c r="AV9" s="79"/>
      <c r="AW9" s="79"/>
      <c r="AX9" s="79"/>
    </row>
    <row r="10" spans="1:94" ht="18.75">
      <c r="A10" s="354" t="s">
        <v>1125</v>
      </c>
      <c r="B10" s="354"/>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4"/>
      <c r="AP10" s="354"/>
      <c r="AQ10" s="354"/>
      <c r="AR10" s="354"/>
      <c r="AS10" s="354"/>
      <c r="AT10" s="354"/>
      <c r="AU10" s="354"/>
      <c r="AV10" s="354"/>
      <c r="AW10" s="354"/>
      <c r="AX10" s="354"/>
      <c r="AY10" s="354"/>
      <c r="AZ10" s="354"/>
    </row>
    <row r="12" spans="1:94" ht="18.75">
      <c r="A12" s="354" t="s">
        <v>964</v>
      </c>
      <c r="B12" s="354"/>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4"/>
      <c r="AM12" s="354"/>
      <c r="AN12" s="354"/>
      <c r="AO12" s="354"/>
      <c r="AP12" s="354"/>
      <c r="AQ12" s="354"/>
      <c r="AR12" s="354"/>
      <c r="AS12" s="354"/>
      <c r="AT12" s="354"/>
      <c r="AU12" s="354"/>
      <c r="AV12" s="354"/>
      <c r="AW12" s="354"/>
      <c r="AX12" s="354"/>
      <c r="AY12" s="354"/>
      <c r="AZ12" s="354"/>
    </row>
    <row r="13" spans="1:94">
      <c r="A13" s="359" t="s">
        <v>155</v>
      </c>
      <c r="B13" s="359"/>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59"/>
      <c r="AP13" s="359"/>
      <c r="AQ13" s="359"/>
      <c r="AR13" s="359"/>
      <c r="AS13" s="359"/>
      <c r="AT13" s="359"/>
      <c r="AU13" s="359"/>
      <c r="AV13" s="359"/>
      <c r="AW13" s="359"/>
      <c r="AX13" s="359"/>
      <c r="AY13" s="359"/>
      <c r="AZ13" s="359"/>
    </row>
    <row r="14" spans="1:94">
      <c r="A14" s="413"/>
      <c r="B14" s="413"/>
      <c r="C14" s="413"/>
      <c r="D14" s="413"/>
      <c r="E14" s="413"/>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13"/>
      <c r="AM14" s="413"/>
      <c r="AN14" s="413"/>
      <c r="AO14" s="413"/>
      <c r="AP14" s="413"/>
      <c r="AQ14" s="413"/>
      <c r="AR14" s="413"/>
      <c r="AS14" s="413"/>
      <c r="AT14" s="413"/>
      <c r="AU14" s="413"/>
      <c r="AV14" s="413"/>
      <c r="AW14" s="413"/>
      <c r="AX14" s="413"/>
      <c r="AY14" s="413"/>
    </row>
    <row r="15" spans="1:94" ht="38.25" customHeight="1">
      <c r="A15" s="402" t="s">
        <v>162</v>
      </c>
      <c r="B15" s="402" t="s">
        <v>30</v>
      </c>
      <c r="C15" s="402" t="s">
        <v>4</v>
      </c>
      <c r="D15" s="402" t="s">
        <v>1136</v>
      </c>
      <c r="E15" s="402"/>
      <c r="F15" s="402"/>
      <c r="G15" s="402"/>
      <c r="H15" s="402"/>
      <c r="I15" s="402"/>
      <c r="J15" s="402"/>
      <c r="K15" s="402"/>
      <c r="L15" s="402"/>
      <c r="M15" s="402"/>
      <c r="N15" s="402"/>
      <c r="O15" s="402"/>
      <c r="P15" s="414" t="s">
        <v>324</v>
      </c>
      <c r="Q15" s="415"/>
      <c r="R15" s="415"/>
      <c r="S15" s="415"/>
      <c r="T15" s="415"/>
      <c r="U15" s="415"/>
      <c r="V15" s="415"/>
      <c r="W15" s="415"/>
      <c r="X15" s="415"/>
      <c r="Y15" s="415"/>
      <c r="Z15" s="415"/>
      <c r="AA15" s="415"/>
      <c r="AB15" s="415"/>
      <c r="AC15" s="415"/>
      <c r="AD15" s="415"/>
      <c r="AE15" s="415"/>
      <c r="AF15" s="415"/>
      <c r="AG15" s="415"/>
      <c r="AH15" s="415"/>
      <c r="AI15" s="415"/>
      <c r="AJ15" s="415"/>
      <c r="AK15" s="415"/>
      <c r="AL15" s="415"/>
      <c r="AM15" s="415"/>
      <c r="AN15" s="415"/>
      <c r="AO15" s="415"/>
      <c r="AP15" s="415"/>
      <c r="AQ15" s="415"/>
      <c r="AR15" s="415"/>
      <c r="AS15" s="415"/>
      <c r="AT15" s="415"/>
      <c r="AU15" s="415"/>
      <c r="AV15" s="415"/>
      <c r="AW15" s="415"/>
      <c r="AX15" s="415"/>
      <c r="AY15" s="415"/>
      <c r="AZ15" s="396" t="s">
        <v>159</v>
      </c>
    </row>
    <row r="16" spans="1:94" ht="15.75" customHeight="1">
      <c r="A16" s="402"/>
      <c r="B16" s="402"/>
      <c r="C16" s="402"/>
      <c r="D16" s="402"/>
      <c r="E16" s="402"/>
      <c r="F16" s="402"/>
      <c r="G16" s="402"/>
      <c r="H16" s="402"/>
      <c r="I16" s="402"/>
      <c r="J16" s="402"/>
      <c r="K16" s="402"/>
      <c r="L16" s="402"/>
      <c r="M16" s="402"/>
      <c r="N16" s="402"/>
      <c r="O16" s="402"/>
      <c r="P16" s="401" t="s">
        <v>884</v>
      </c>
      <c r="Q16" s="401"/>
      <c r="R16" s="401"/>
      <c r="S16" s="401"/>
      <c r="T16" s="401"/>
      <c r="U16" s="401"/>
      <c r="V16" s="401"/>
      <c r="W16" s="401"/>
      <c r="X16" s="401"/>
      <c r="Y16" s="401"/>
      <c r="Z16" s="401"/>
      <c r="AA16" s="401"/>
      <c r="AB16" s="401" t="s">
        <v>885</v>
      </c>
      <c r="AC16" s="401"/>
      <c r="AD16" s="401"/>
      <c r="AE16" s="401"/>
      <c r="AF16" s="401"/>
      <c r="AG16" s="401"/>
      <c r="AH16" s="401"/>
      <c r="AI16" s="401"/>
      <c r="AJ16" s="401"/>
      <c r="AK16" s="401"/>
      <c r="AL16" s="401"/>
      <c r="AM16" s="401"/>
      <c r="AN16" s="401" t="s">
        <v>886</v>
      </c>
      <c r="AO16" s="401"/>
      <c r="AP16" s="401"/>
      <c r="AQ16" s="401"/>
      <c r="AR16" s="401"/>
      <c r="AS16" s="401"/>
      <c r="AT16" s="401"/>
      <c r="AU16" s="401"/>
      <c r="AV16" s="401"/>
      <c r="AW16" s="401"/>
      <c r="AX16" s="401"/>
      <c r="AY16" s="401"/>
      <c r="AZ16" s="396"/>
      <c r="BO16" s="410"/>
      <c r="BP16" s="410"/>
      <c r="BQ16" s="410"/>
      <c r="BR16" s="410"/>
      <c r="BS16" s="410"/>
      <c r="BT16" s="410"/>
      <c r="BU16" s="410"/>
      <c r="BV16" s="410"/>
      <c r="BW16" s="410"/>
      <c r="BX16" s="410"/>
      <c r="BY16" s="410"/>
      <c r="BZ16" s="410"/>
      <c r="CA16" s="410"/>
      <c r="CB16" s="410"/>
      <c r="CC16" s="410"/>
      <c r="CD16" s="410"/>
      <c r="CE16" s="410"/>
      <c r="CF16" s="410"/>
      <c r="CG16" s="410"/>
      <c r="CH16" s="410"/>
      <c r="CI16" s="410"/>
      <c r="CJ16" s="410"/>
      <c r="CK16" s="410"/>
      <c r="CL16" s="410"/>
      <c r="CM16" s="410"/>
      <c r="CN16" s="410"/>
      <c r="CO16" s="410"/>
      <c r="CP16" s="410"/>
    </row>
    <row r="17" spans="1:94">
      <c r="A17" s="402"/>
      <c r="B17" s="402"/>
      <c r="C17" s="402"/>
      <c r="D17" s="402"/>
      <c r="E17" s="402"/>
      <c r="F17" s="402"/>
      <c r="G17" s="402"/>
      <c r="H17" s="402"/>
      <c r="I17" s="402"/>
      <c r="J17" s="402"/>
      <c r="K17" s="402"/>
      <c r="L17" s="402"/>
      <c r="M17" s="402"/>
      <c r="N17" s="402"/>
      <c r="O17" s="402"/>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1"/>
      <c r="AU17" s="401"/>
      <c r="AV17" s="401"/>
      <c r="AW17" s="401"/>
      <c r="AX17" s="401"/>
      <c r="AY17" s="401"/>
      <c r="AZ17" s="396"/>
      <c r="BO17" s="410"/>
      <c r="BP17" s="410"/>
      <c r="BQ17" s="410"/>
      <c r="BR17" s="410"/>
      <c r="BS17" s="410"/>
      <c r="BT17" s="410"/>
      <c r="BU17" s="410"/>
      <c r="BV17" s="410"/>
      <c r="BW17" s="410"/>
      <c r="BX17" s="410"/>
      <c r="BY17" s="410"/>
      <c r="BZ17" s="410"/>
      <c r="CA17" s="410"/>
      <c r="CB17" s="410"/>
      <c r="CC17" s="410"/>
      <c r="CD17" s="410"/>
      <c r="CE17" s="410"/>
      <c r="CF17" s="410"/>
      <c r="CG17" s="410"/>
      <c r="CH17" s="410"/>
      <c r="CI17" s="410"/>
      <c r="CJ17" s="410"/>
      <c r="CK17" s="410"/>
      <c r="CL17" s="410"/>
      <c r="CM17" s="410"/>
      <c r="CN17" s="410"/>
      <c r="CO17" s="410"/>
      <c r="CP17" s="410"/>
    </row>
    <row r="18" spans="1:94" ht="39" customHeight="1">
      <c r="A18" s="402"/>
      <c r="B18" s="402"/>
      <c r="C18" s="402"/>
      <c r="D18" s="401" t="s">
        <v>157</v>
      </c>
      <c r="E18" s="401"/>
      <c r="F18" s="401"/>
      <c r="G18" s="401"/>
      <c r="H18" s="401"/>
      <c r="I18" s="401"/>
      <c r="J18" s="396" t="s">
        <v>391</v>
      </c>
      <c r="K18" s="396"/>
      <c r="L18" s="396"/>
      <c r="M18" s="396"/>
      <c r="N18" s="396"/>
      <c r="O18" s="396"/>
      <c r="P18" s="401" t="s">
        <v>19</v>
      </c>
      <c r="Q18" s="401"/>
      <c r="R18" s="401"/>
      <c r="S18" s="401"/>
      <c r="T18" s="401"/>
      <c r="U18" s="401"/>
      <c r="V18" s="396" t="s">
        <v>391</v>
      </c>
      <c r="W18" s="396"/>
      <c r="X18" s="396"/>
      <c r="Y18" s="396"/>
      <c r="Z18" s="396"/>
      <c r="AA18" s="396"/>
      <c r="AB18" s="401" t="s">
        <v>19</v>
      </c>
      <c r="AC18" s="401"/>
      <c r="AD18" s="401"/>
      <c r="AE18" s="401"/>
      <c r="AF18" s="401"/>
      <c r="AG18" s="401"/>
      <c r="AH18" s="396" t="s">
        <v>391</v>
      </c>
      <c r="AI18" s="396"/>
      <c r="AJ18" s="396"/>
      <c r="AK18" s="396"/>
      <c r="AL18" s="396"/>
      <c r="AM18" s="396"/>
      <c r="AN18" s="401" t="s">
        <v>19</v>
      </c>
      <c r="AO18" s="401"/>
      <c r="AP18" s="401"/>
      <c r="AQ18" s="401"/>
      <c r="AR18" s="401"/>
      <c r="AS18" s="401"/>
      <c r="AT18" s="396" t="s">
        <v>391</v>
      </c>
      <c r="AU18" s="396"/>
      <c r="AV18" s="396"/>
      <c r="AW18" s="396"/>
      <c r="AX18" s="396"/>
      <c r="AY18" s="396"/>
      <c r="AZ18" s="396"/>
      <c r="BO18" s="411"/>
      <c r="BP18" s="411"/>
      <c r="BQ18" s="411"/>
      <c r="BR18" s="411"/>
      <c r="BS18" s="411"/>
      <c r="BT18" s="411"/>
      <c r="BU18" s="411"/>
      <c r="BV18" s="411"/>
      <c r="BW18" s="411"/>
      <c r="BX18" s="411"/>
      <c r="BY18" s="411"/>
      <c r="BZ18" s="411"/>
      <c r="CA18" s="411"/>
      <c r="CB18" s="411"/>
      <c r="CC18" s="411"/>
      <c r="CD18" s="411"/>
      <c r="CE18" s="411"/>
      <c r="CF18" s="411"/>
      <c r="CG18" s="411"/>
      <c r="CH18" s="411"/>
      <c r="CI18" s="411"/>
      <c r="CJ18" s="409"/>
      <c r="CK18" s="409"/>
      <c r="CL18" s="409"/>
      <c r="CM18" s="409"/>
      <c r="CN18" s="409"/>
      <c r="CO18" s="409"/>
      <c r="CP18" s="409"/>
    </row>
    <row r="19" spans="1:94" ht="54.75" customHeight="1">
      <c r="A19" s="402"/>
      <c r="B19" s="402"/>
      <c r="C19" s="402"/>
      <c r="D19" s="74" t="s">
        <v>57</v>
      </c>
      <c r="E19" s="74" t="s">
        <v>5</v>
      </c>
      <c r="F19" s="74" t="s">
        <v>6</v>
      </c>
      <c r="G19" s="153" t="s">
        <v>247</v>
      </c>
      <c r="H19" s="74" t="s">
        <v>2</v>
      </c>
      <c r="I19" s="74" t="s">
        <v>140</v>
      </c>
      <c r="J19" s="74" t="s">
        <v>57</v>
      </c>
      <c r="K19" s="74" t="s">
        <v>5</v>
      </c>
      <c r="L19" s="74" t="s">
        <v>6</v>
      </c>
      <c r="M19" s="153" t="s">
        <v>247</v>
      </c>
      <c r="N19" s="74" t="s">
        <v>2</v>
      </c>
      <c r="O19" s="74" t="s">
        <v>140</v>
      </c>
      <c r="P19" s="74" t="s">
        <v>57</v>
      </c>
      <c r="Q19" s="74" t="s">
        <v>5</v>
      </c>
      <c r="R19" s="74" t="s">
        <v>6</v>
      </c>
      <c r="S19" s="153" t="s">
        <v>247</v>
      </c>
      <c r="T19" s="74" t="s">
        <v>2</v>
      </c>
      <c r="U19" s="74" t="s">
        <v>140</v>
      </c>
      <c r="V19" s="74" t="s">
        <v>57</v>
      </c>
      <c r="W19" s="74" t="s">
        <v>5</v>
      </c>
      <c r="X19" s="74" t="s">
        <v>6</v>
      </c>
      <c r="Y19" s="153" t="s">
        <v>247</v>
      </c>
      <c r="Z19" s="74" t="s">
        <v>2</v>
      </c>
      <c r="AA19" s="74" t="s">
        <v>140</v>
      </c>
      <c r="AB19" s="74" t="s">
        <v>57</v>
      </c>
      <c r="AC19" s="74" t="s">
        <v>5</v>
      </c>
      <c r="AD19" s="74" t="s">
        <v>6</v>
      </c>
      <c r="AE19" s="153" t="s">
        <v>247</v>
      </c>
      <c r="AF19" s="74" t="s">
        <v>2</v>
      </c>
      <c r="AG19" s="74" t="s">
        <v>140</v>
      </c>
      <c r="AH19" s="74" t="s">
        <v>57</v>
      </c>
      <c r="AI19" s="74" t="s">
        <v>5</v>
      </c>
      <c r="AJ19" s="74" t="s">
        <v>6</v>
      </c>
      <c r="AK19" s="153" t="s">
        <v>247</v>
      </c>
      <c r="AL19" s="74" t="s">
        <v>2</v>
      </c>
      <c r="AM19" s="74" t="s">
        <v>140</v>
      </c>
      <c r="AN19" s="74" t="s">
        <v>57</v>
      </c>
      <c r="AO19" s="74" t="s">
        <v>5</v>
      </c>
      <c r="AP19" s="74" t="s">
        <v>6</v>
      </c>
      <c r="AQ19" s="153" t="s">
        <v>247</v>
      </c>
      <c r="AR19" s="74" t="s">
        <v>2</v>
      </c>
      <c r="AS19" s="74" t="s">
        <v>140</v>
      </c>
      <c r="AT19" s="74" t="s">
        <v>57</v>
      </c>
      <c r="AU19" s="74" t="s">
        <v>5</v>
      </c>
      <c r="AV19" s="74" t="s">
        <v>6</v>
      </c>
      <c r="AW19" s="153" t="s">
        <v>247</v>
      </c>
      <c r="AX19" s="74" t="s">
        <v>2</v>
      </c>
      <c r="AY19" s="74" t="s">
        <v>140</v>
      </c>
      <c r="AZ19" s="396"/>
      <c r="BO19" s="64"/>
      <c r="BP19" s="64"/>
      <c r="BQ19" s="64"/>
      <c r="BR19" s="22"/>
      <c r="BS19" s="22"/>
      <c r="BT19" s="22"/>
      <c r="BU19" s="64"/>
      <c r="BV19" s="64"/>
      <c r="BW19" s="64"/>
      <c r="BX19" s="64"/>
      <c r="BY19" s="22"/>
      <c r="BZ19" s="22"/>
      <c r="CA19" s="22"/>
      <c r="CB19" s="64"/>
      <c r="CC19" s="64"/>
      <c r="CD19" s="64"/>
      <c r="CE19" s="64"/>
      <c r="CF19" s="22"/>
      <c r="CG19" s="22"/>
      <c r="CH19" s="22"/>
      <c r="CI19" s="64"/>
      <c r="CJ19" s="64"/>
      <c r="CK19" s="64"/>
      <c r="CL19" s="64"/>
      <c r="CM19" s="22"/>
      <c r="CN19" s="22"/>
      <c r="CO19" s="22"/>
      <c r="CP19" s="64"/>
    </row>
    <row r="20" spans="1:94">
      <c r="A20" s="156">
        <v>1</v>
      </c>
      <c r="B20" s="156">
        <v>2</v>
      </c>
      <c r="C20" s="156">
        <v>3</v>
      </c>
      <c r="D20" s="119" t="s">
        <v>100</v>
      </c>
      <c r="E20" s="119" t="s">
        <v>101</v>
      </c>
      <c r="F20" s="119" t="s">
        <v>102</v>
      </c>
      <c r="G20" s="119" t="s">
        <v>103</v>
      </c>
      <c r="H20" s="119" t="s">
        <v>104</v>
      </c>
      <c r="I20" s="119" t="s">
        <v>105</v>
      </c>
      <c r="J20" s="119" t="s">
        <v>170</v>
      </c>
      <c r="K20" s="119" t="s">
        <v>171</v>
      </c>
      <c r="L20" s="119" t="s">
        <v>172</v>
      </c>
      <c r="M20" s="119" t="s">
        <v>173</v>
      </c>
      <c r="N20" s="119" t="s">
        <v>174</v>
      </c>
      <c r="O20" s="119" t="s">
        <v>175</v>
      </c>
      <c r="P20" s="119" t="s">
        <v>194</v>
      </c>
      <c r="Q20" s="119" t="s">
        <v>195</v>
      </c>
      <c r="R20" s="119" t="s">
        <v>196</v>
      </c>
      <c r="S20" s="119" t="s">
        <v>197</v>
      </c>
      <c r="T20" s="119" t="s">
        <v>198</v>
      </c>
      <c r="U20" s="119" t="s">
        <v>199</v>
      </c>
      <c r="V20" s="119" t="s">
        <v>201</v>
      </c>
      <c r="W20" s="119" t="s">
        <v>202</v>
      </c>
      <c r="X20" s="119" t="s">
        <v>203</v>
      </c>
      <c r="Y20" s="119" t="s">
        <v>204</v>
      </c>
      <c r="Z20" s="119" t="s">
        <v>205</v>
      </c>
      <c r="AA20" s="119" t="s">
        <v>206</v>
      </c>
      <c r="AB20" s="119" t="s">
        <v>208</v>
      </c>
      <c r="AC20" s="119" t="s">
        <v>209</v>
      </c>
      <c r="AD20" s="119" t="s">
        <v>210</v>
      </c>
      <c r="AE20" s="119" t="s">
        <v>211</v>
      </c>
      <c r="AF20" s="119" t="s">
        <v>212</v>
      </c>
      <c r="AG20" s="119" t="s">
        <v>213</v>
      </c>
      <c r="AH20" s="119" t="s">
        <v>214</v>
      </c>
      <c r="AI20" s="119" t="s">
        <v>215</v>
      </c>
      <c r="AJ20" s="119" t="s">
        <v>216</v>
      </c>
      <c r="AK20" s="119" t="s">
        <v>217</v>
      </c>
      <c r="AL20" s="119" t="s">
        <v>218</v>
      </c>
      <c r="AM20" s="119" t="s">
        <v>219</v>
      </c>
      <c r="AN20" s="119" t="s">
        <v>220</v>
      </c>
      <c r="AO20" s="119" t="s">
        <v>221</v>
      </c>
      <c r="AP20" s="119" t="s">
        <v>222</v>
      </c>
      <c r="AQ20" s="119" t="s">
        <v>223</v>
      </c>
      <c r="AR20" s="119" t="s">
        <v>224</v>
      </c>
      <c r="AS20" s="119" t="s">
        <v>225</v>
      </c>
      <c r="AT20" s="119" t="s">
        <v>226</v>
      </c>
      <c r="AU20" s="119" t="s">
        <v>227</v>
      </c>
      <c r="AV20" s="119" t="s">
        <v>228</v>
      </c>
      <c r="AW20" s="119" t="s">
        <v>229</v>
      </c>
      <c r="AX20" s="119" t="s">
        <v>230</v>
      </c>
      <c r="AY20" s="119" t="s">
        <v>231</v>
      </c>
      <c r="AZ20" s="119" t="s">
        <v>94</v>
      </c>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row>
    <row r="21" spans="1:94" s="168" customFormat="1" ht="31.5">
      <c r="A21" s="165" t="s">
        <v>634</v>
      </c>
      <c r="B21" s="166" t="s">
        <v>635</v>
      </c>
      <c r="C21" s="204" t="s">
        <v>700</v>
      </c>
      <c r="D21" s="204" t="s">
        <v>589</v>
      </c>
      <c r="E21" s="204">
        <f>E23</f>
        <v>5.87</v>
      </c>
      <c r="F21" s="204">
        <f>F23</f>
        <v>2</v>
      </c>
      <c r="G21" s="204">
        <f>G23</f>
        <v>56</v>
      </c>
      <c r="H21" s="204">
        <f>H23</f>
        <v>0.2</v>
      </c>
      <c r="I21" s="204">
        <f>I23</f>
        <v>0</v>
      </c>
      <c r="J21" s="204" t="str">
        <f t="shared" ref="J21:O21" si="0">J23</f>
        <v>нд</v>
      </c>
      <c r="K21" s="204">
        <f>K23</f>
        <v>4.28</v>
      </c>
      <c r="L21" s="204">
        <f t="shared" si="0"/>
        <v>0</v>
      </c>
      <c r="M21" s="204">
        <f t="shared" si="0"/>
        <v>15.07</v>
      </c>
      <c r="N21" s="204">
        <f t="shared" si="0"/>
        <v>0</v>
      </c>
      <c r="O21" s="204">
        <f t="shared" si="0"/>
        <v>11</v>
      </c>
      <c r="P21" s="204" t="s">
        <v>589</v>
      </c>
      <c r="Q21" s="204">
        <f>Q23</f>
        <v>3.1150000000000002</v>
      </c>
      <c r="R21" s="204">
        <f>R23</f>
        <v>2</v>
      </c>
      <c r="S21" s="204">
        <f>S23</f>
        <v>31.240000000000002</v>
      </c>
      <c r="T21" s="204">
        <f>T23</f>
        <v>0</v>
      </c>
      <c r="U21" s="204">
        <f>U23</f>
        <v>0</v>
      </c>
      <c r="V21" s="204" t="str">
        <f t="shared" ref="V21:AA21" si="1">V23</f>
        <v>нд</v>
      </c>
      <c r="W21" s="204">
        <f>W23</f>
        <v>2.81</v>
      </c>
      <c r="X21" s="204">
        <f t="shared" si="1"/>
        <v>0</v>
      </c>
      <c r="Y21" s="204">
        <f t="shared" si="1"/>
        <v>45.13</v>
      </c>
      <c r="Z21" s="204">
        <f t="shared" si="1"/>
        <v>0</v>
      </c>
      <c r="AA21" s="204">
        <f t="shared" si="1"/>
        <v>0</v>
      </c>
      <c r="AB21" s="204" t="s">
        <v>589</v>
      </c>
      <c r="AC21" s="204">
        <f>AC23</f>
        <v>6.23</v>
      </c>
      <c r="AD21" s="204">
        <f>AD23</f>
        <v>1.5</v>
      </c>
      <c r="AE21" s="204">
        <f>AE23</f>
        <v>19.5</v>
      </c>
      <c r="AF21" s="204">
        <f>AF23</f>
        <v>0</v>
      </c>
      <c r="AG21" s="204">
        <f>AG23</f>
        <v>0</v>
      </c>
      <c r="AH21" s="204" t="s">
        <v>589</v>
      </c>
      <c r="AI21" s="283">
        <f>AI23</f>
        <v>1.03</v>
      </c>
      <c r="AJ21" s="283">
        <f>AJ23</f>
        <v>0</v>
      </c>
      <c r="AK21" s="283">
        <f>AK23</f>
        <v>81.61</v>
      </c>
      <c r="AL21" s="283">
        <f>AL23</f>
        <v>0</v>
      </c>
      <c r="AM21" s="283">
        <f>AM23</f>
        <v>0</v>
      </c>
      <c r="AN21" s="204" t="s">
        <v>589</v>
      </c>
      <c r="AO21" s="283">
        <f>AO23</f>
        <v>22.59</v>
      </c>
      <c r="AP21" s="283">
        <f>AP23</f>
        <v>2.5</v>
      </c>
      <c r="AQ21" s="283">
        <f>AQ23</f>
        <v>188.05</v>
      </c>
      <c r="AR21" s="283">
        <f>AR23</f>
        <v>0</v>
      </c>
      <c r="AS21" s="283">
        <f>AS23</f>
        <v>0</v>
      </c>
      <c r="AT21" s="204" t="s">
        <v>589</v>
      </c>
      <c r="AU21" s="283">
        <f>AU23</f>
        <v>10.43</v>
      </c>
      <c r="AV21" s="283">
        <f>AV23</f>
        <v>0.5</v>
      </c>
      <c r="AW21" s="283">
        <f>AW23</f>
        <v>156.04</v>
      </c>
      <c r="AX21" s="283">
        <f>AX23</f>
        <v>0</v>
      </c>
      <c r="AY21" s="283">
        <f>AY23</f>
        <v>0</v>
      </c>
      <c r="AZ21" s="204" t="s">
        <v>589</v>
      </c>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206"/>
      <c r="CO21" s="206"/>
      <c r="CP21" s="206"/>
    </row>
    <row r="22" spans="1:94" ht="31.5">
      <c r="A22" s="67" t="s">
        <v>636</v>
      </c>
      <c r="B22" s="113" t="s">
        <v>637</v>
      </c>
      <c r="C22" s="232" t="s">
        <v>700</v>
      </c>
      <c r="D22" s="232" t="s">
        <v>589</v>
      </c>
      <c r="E22" s="232" t="s">
        <v>589</v>
      </c>
      <c r="F22" s="232" t="s">
        <v>589</v>
      </c>
      <c r="G22" s="232" t="s">
        <v>589</v>
      </c>
      <c r="H22" s="232" t="s">
        <v>589</v>
      </c>
      <c r="I22" s="232" t="s">
        <v>589</v>
      </c>
      <c r="J22" s="232" t="s">
        <v>589</v>
      </c>
      <c r="K22" s="232" t="s">
        <v>589</v>
      </c>
      <c r="L22" s="232" t="s">
        <v>589</v>
      </c>
      <c r="M22" s="232" t="s">
        <v>589</v>
      </c>
      <c r="N22" s="232" t="s">
        <v>589</v>
      </c>
      <c r="O22" s="232" t="s">
        <v>589</v>
      </c>
      <c r="P22" s="232" t="s">
        <v>589</v>
      </c>
      <c r="Q22" s="232" t="s">
        <v>589</v>
      </c>
      <c r="R22" s="232" t="s">
        <v>589</v>
      </c>
      <c r="S22" s="232" t="s">
        <v>589</v>
      </c>
      <c r="T22" s="232" t="s">
        <v>589</v>
      </c>
      <c r="U22" s="232" t="s">
        <v>589</v>
      </c>
      <c r="V22" s="232" t="s">
        <v>589</v>
      </c>
      <c r="W22" s="232" t="s">
        <v>589</v>
      </c>
      <c r="X22" s="232" t="s">
        <v>589</v>
      </c>
      <c r="Y22" s="232" t="s">
        <v>589</v>
      </c>
      <c r="Z22" s="232" t="s">
        <v>589</v>
      </c>
      <c r="AA22" s="232" t="s">
        <v>589</v>
      </c>
      <c r="AB22" s="232" t="s">
        <v>589</v>
      </c>
      <c r="AC22" s="232" t="s">
        <v>589</v>
      </c>
      <c r="AD22" s="232" t="s">
        <v>589</v>
      </c>
      <c r="AE22" s="232" t="s">
        <v>589</v>
      </c>
      <c r="AF22" s="232" t="s">
        <v>589</v>
      </c>
      <c r="AG22" s="232" t="s">
        <v>589</v>
      </c>
      <c r="AH22" s="232" t="s">
        <v>589</v>
      </c>
      <c r="AI22" s="232" t="s">
        <v>589</v>
      </c>
      <c r="AJ22" s="232" t="s">
        <v>589</v>
      </c>
      <c r="AK22" s="232" t="s">
        <v>589</v>
      </c>
      <c r="AL22" s="232" t="s">
        <v>589</v>
      </c>
      <c r="AM22" s="232" t="s">
        <v>589</v>
      </c>
      <c r="AN22" s="232" t="s">
        <v>589</v>
      </c>
      <c r="AO22" s="232" t="s">
        <v>589</v>
      </c>
      <c r="AP22" s="232" t="s">
        <v>589</v>
      </c>
      <c r="AQ22" s="232" t="s">
        <v>589</v>
      </c>
      <c r="AR22" s="232" t="s">
        <v>589</v>
      </c>
      <c r="AS22" s="232" t="s">
        <v>589</v>
      </c>
      <c r="AT22" s="232" t="s">
        <v>589</v>
      </c>
      <c r="AU22" s="232" t="s">
        <v>589</v>
      </c>
      <c r="AV22" s="232" t="s">
        <v>589</v>
      </c>
      <c r="AW22" s="232" t="s">
        <v>589</v>
      </c>
      <c r="AX22" s="232" t="s">
        <v>589</v>
      </c>
      <c r="AY22" s="232" t="s">
        <v>589</v>
      </c>
      <c r="AZ22" s="232" t="s">
        <v>589</v>
      </c>
    </row>
    <row r="23" spans="1:94" s="168" customFormat="1" ht="31.5">
      <c r="A23" s="165" t="s">
        <v>638</v>
      </c>
      <c r="B23" s="166" t="s">
        <v>639</v>
      </c>
      <c r="C23" s="204" t="s">
        <v>700</v>
      </c>
      <c r="D23" s="204" t="s">
        <v>589</v>
      </c>
      <c r="E23" s="204">
        <f>E28</f>
        <v>5.87</v>
      </c>
      <c r="F23" s="204">
        <f>F28</f>
        <v>2</v>
      </c>
      <c r="G23" s="204">
        <f>G28</f>
        <v>56</v>
      </c>
      <c r="H23" s="204">
        <f>H28</f>
        <v>0.2</v>
      </c>
      <c r="I23" s="204">
        <f>I28</f>
        <v>0</v>
      </c>
      <c r="J23" s="204" t="str">
        <f t="shared" ref="J23:O23" si="2">J28</f>
        <v>нд</v>
      </c>
      <c r="K23" s="204">
        <f t="shared" si="2"/>
        <v>4.28</v>
      </c>
      <c r="L23" s="204">
        <f t="shared" si="2"/>
        <v>0</v>
      </c>
      <c r="M23" s="204">
        <f t="shared" si="2"/>
        <v>15.07</v>
      </c>
      <c r="N23" s="204">
        <f t="shared" si="2"/>
        <v>0</v>
      </c>
      <c r="O23" s="204">
        <f t="shared" si="2"/>
        <v>11</v>
      </c>
      <c r="P23" s="204" t="s">
        <v>589</v>
      </c>
      <c r="Q23" s="204">
        <f>Q28</f>
        <v>3.1150000000000002</v>
      </c>
      <c r="R23" s="204">
        <f>R28</f>
        <v>2</v>
      </c>
      <c r="S23" s="204">
        <f>S28</f>
        <v>31.240000000000002</v>
      </c>
      <c r="T23" s="204">
        <f>T28</f>
        <v>0</v>
      </c>
      <c r="U23" s="204">
        <f>U28</f>
        <v>0</v>
      </c>
      <c r="V23" s="204" t="str">
        <f t="shared" ref="V23:AA23" si="3">V28</f>
        <v>нд</v>
      </c>
      <c r="W23" s="204">
        <f t="shared" si="3"/>
        <v>2.81</v>
      </c>
      <c r="X23" s="204">
        <f t="shared" si="3"/>
        <v>0</v>
      </c>
      <c r="Y23" s="204">
        <f t="shared" si="3"/>
        <v>45.13</v>
      </c>
      <c r="Z23" s="204">
        <f t="shared" si="3"/>
        <v>0</v>
      </c>
      <c r="AA23" s="204">
        <f t="shared" si="3"/>
        <v>0</v>
      </c>
      <c r="AB23" s="204" t="s">
        <v>589</v>
      </c>
      <c r="AC23" s="204">
        <f>AC28</f>
        <v>6.23</v>
      </c>
      <c r="AD23" s="204">
        <f>AD28</f>
        <v>1.5</v>
      </c>
      <c r="AE23" s="204">
        <f>AE28</f>
        <v>19.5</v>
      </c>
      <c r="AF23" s="204">
        <f>AF28</f>
        <v>0</v>
      </c>
      <c r="AG23" s="204">
        <f>AG28</f>
        <v>0</v>
      </c>
      <c r="AH23" s="204" t="s">
        <v>589</v>
      </c>
      <c r="AI23" s="283">
        <f>AI28</f>
        <v>1.03</v>
      </c>
      <c r="AJ23" s="283">
        <f>AJ28</f>
        <v>0</v>
      </c>
      <c r="AK23" s="283">
        <f>AK28</f>
        <v>81.61</v>
      </c>
      <c r="AL23" s="283">
        <f>AL28</f>
        <v>0</v>
      </c>
      <c r="AM23" s="283">
        <f>AM28</f>
        <v>0</v>
      </c>
      <c r="AN23" s="204" t="s">
        <v>589</v>
      </c>
      <c r="AO23" s="283">
        <f>AO28</f>
        <v>22.59</v>
      </c>
      <c r="AP23" s="283">
        <f>AP28</f>
        <v>2.5</v>
      </c>
      <c r="AQ23" s="283">
        <f>AQ28</f>
        <v>188.05</v>
      </c>
      <c r="AR23" s="283">
        <f>AR28</f>
        <v>0</v>
      </c>
      <c r="AS23" s="283">
        <f>AS28</f>
        <v>0</v>
      </c>
      <c r="AT23" s="204" t="s">
        <v>589</v>
      </c>
      <c r="AU23" s="283">
        <f>AU28</f>
        <v>10.43</v>
      </c>
      <c r="AV23" s="283">
        <f>AV28</f>
        <v>0.5</v>
      </c>
      <c r="AW23" s="283">
        <f>AW28</f>
        <v>156.04</v>
      </c>
      <c r="AX23" s="283">
        <f>AX28</f>
        <v>0</v>
      </c>
      <c r="AY23" s="283">
        <f>AY28</f>
        <v>0</v>
      </c>
      <c r="AZ23" s="204" t="s">
        <v>589</v>
      </c>
    </row>
    <row r="24" spans="1:94" ht="78.75">
      <c r="A24" s="67" t="s">
        <v>640</v>
      </c>
      <c r="B24" s="113" t="s">
        <v>641</v>
      </c>
      <c r="C24" s="232" t="s">
        <v>700</v>
      </c>
      <c r="D24" s="232" t="s">
        <v>589</v>
      </c>
      <c r="E24" s="232" t="s">
        <v>589</v>
      </c>
      <c r="F24" s="232" t="s">
        <v>589</v>
      </c>
      <c r="G24" s="232" t="s">
        <v>589</v>
      </c>
      <c r="H24" s="232" t="s">
        <v>589</v>
      </c>
      <c r="I24" s="232" t="s">
        <v>589</v>
      </c>
      <c r="J24" s="232" t="s">
        <v>589</v>
      </c>
      <c r="K24" s="232" t="s">
        <v>589</v>
      </c>
      <c r="L24" s="232" t="s">
        <v>589</v>
      </c>
      <c r="M24" s="232" t="s">
        <v>589</v>
      </c>
      <c r="N24" s="232" t="s">
        <v>589</v>
      </c>
      <c r="O24" s="232" t="s">
        <v>589</v>
      </c>
      <c r="P24" s="232" t="s">
        <v>589</v>
      </c>
      <c r="Q24" s="232" t="s">
        <v>589</v>
      </c>
      <c r="R24" s="232" t="s">
        <v>589</v>
      </c>
      <c r="S24" s="232" t="s">
        <v>589</v>
      </c>
      <c r="T24" s="232" t="s">
        <v>589</v>
      </c>
      <c r="U24" s="232" t="s">
        <v>589</v>
      </c>
      <c r="V24" s="232" t="s">
        <v>589</v>
      </c>
      <c r="W24" s="232" t="s">
        <v>589</v>
      </c>
      <c r="X24" s="232" t="s">
        <v>589</v>
      </c>
      <c r="Y24" s="232" t="s">
        <v>589</v>
      </c>
      <c r="Z24" s="232" t="s">
        <v>589</v>
      </c>
      <c r="AA24" s="232" t="s">
        <v>589</v>
      </c>
      <c r="AB24" s="232" t="s">
        <v>589</v>
      </c>
      <c r="AC24" s="232" t="s">
        <v>589</v>
      </c>
      <c r="AD24" s="232" t="s">
        <v>589</v>
      </c>
      <c r="AE24" s="232" t="s">
        <v>589</v>
      </c>
      <c r="AF24" s="232" t="s">
        <v>589</v>
      </c>
      <c r="AG24" s="232" t="s">
        <v>589</v>
      </c>
      <c r="AH24" s="232" t="s">
        <v>589</v>
      </c>
      <c r="AI24" s="232" t="s">
        <v>589</v>
      </c>
      <c r="AJ24" s="232" t="s">
        <v>589</v>
      </c>
      <c r="AK24" s="232" t="s">
        <v>589</v>
      </c>
      <c r="AL24" s="232" t="s">
        <v>589</v>
      </c>
      <c r="AM24" s="232" t="s">
        <v>589</v>
      </c>
      <c r="AN24" s="232" t="s">
        <v>589</v>
      </c>
      <c r="AO24" s="232" t="s">
        <v>589</v>
      </c>
      <c r="AP24" s="232" t="s">
        <v>589</v>
      </c>
      <c r="AQ24" s="232" t="s">
        <v>589</v>
      </c>
      <c r="AR24" s="232" t="s">
        <v>589</v>
      </c>
      <c r="AS24" s="232" t="s">
        <v>589</v>
      </c>
      <c r="AT24" s="232" t="s">
        <v>589</v>
      </c>
      <c r="AU24" s="232" t="s">
        <v>589</v>
      </c>
      <c r="AV24" s="232" t="s">
        <v>589</v>
      </c>
      <c r="AW24" s="232" t="s">
        <v>589</v>
      </c>
      <c r="AX24" s="232" t="s">
        <v>589</v>
      </c>
      <c r="AY24" s="232" t="s">
        <v>589</v>
      </c>
      <c r="AZ24" s="232" t="s">
        <v>589</v>
      </c>
    </row>
    <row r="25" spans="1:94" ht="47.25">
      <c r="A25" s="67" t="s">
        <v>642</v>
      </c>
      <c r="B25" s="113" t="s">
        <v>643</v>
      </c>
      <c r="C25" s="232" t="s">
        <v>700</v>
      </c>
      <c r="D25" s="232" t="s">
        <v>589</v>
      </c>
      <c r="E25" s="232" t="s">
        <v>589</v>
      </c>
      <c r="F25" s="232" t="s">
        <v>589</v>
      </c>
      <c r="G25" s="232" t="s">
        <v>589</v>
      </c>
      <c r="H25" s="232" t="s">
        <v>589</v>
      </c>
      <c r="I25" s="232" t="s">
        <v>589</v>
      </c>
      <c r="J25" s="232" t="s">
        <v>589</v>
      </c>
      <c r="K25" s="232" t="s">
        <v>589</v>
      </c>
      <c r="L25" s="232" t="s">
        <v>589</v>
      </c>
      <c r="M25" s="232" t="s">
        <v>589</v>
      </c>
      <c r="N25" s="232" t="s">
        <v>589</v>
      </c>
      <c r="O25" s="232" t="s">
        <v>589</v>
      </c>
      <c r="P25" s="232" t="s">
        <v>589</v>
      </c>
      <c r="Q25" s="232" t="s">
        <v>589</v>
      </c>
      <c r="R25" s="232" t="s">
        <v>589</v>
      </c>
      <c r="S25" s="232" t="s">
        <v>589</v>
      </c>
      <c r="T25" s="232" t="s">
        <v>589</v>
      </c>
      <c r="U25" s="232" t="s">
        <v>589</v>
      </c>
      <c r="V25" s="232" t="s">
        <v>589</v>
      </c>
      <c r="W25" s="232" t="s">
        <v>589</v>
      </c>
      <c r="X25" s="232" t="s">
        <v>589</v>
      </c>
      <c r="Y25" s="232" t="s">
        <v>589</v>
      </c>
      <c r="Z25" s="232" t="s">
        <v>589</v>
      </c>
      <c r="AA25" s="232" t="s">
        <v>589</v>
      </c>
      <c r="AB25" s="232" t="s">
        <v>589</v>
      </c>
      <c r="AC25" s="232" t="s">
        <v>589</v>
      </c>
      <c r="AD25" s="232" t="s">
        <v>589</v>
      </c>
      <c r="AE25" s="232" t="s">
        <v>589</v>
      </c>
      <c r="AF25" s="232" t="s">
        <v>589</v>
      </c>
      <c r="AG25" s="232" t="s">
        <v>589</v>
      </c>
      <c r="AH25" s="232" t="s">
        <v>589</v>
      </c>
      <c r="AI25" s="232" t="s">
        <v>589</v>
      </c>
      <c r="AJ25" s="232" t="s">
        <v>589</v>
      </c>
      <c r="AK25" s="232" t="s">
        <v>589</v>
      </c>
      <c r="AL25" s="232" t="s">
        <v>589</v>
      </c>
      <c r="AM25" s="232" t="s">
        <v>589</v>
      </c>
      <c r="AN25" s="232" t="s">
        <v>589</v>
      </c>
      <c r="AO25" s="232" t="s">
        <v>589</v>
      </c>
      <c r="AP25" s="232" t="s">
        <v>589</v>
      </c>
      <c r="AQ25" s="232" t="s">
        <v>589</v>
      </c>
      <c r="AR25" s="232" t="s">
        <v>589</v>
      </c>
      <c r="AS25" s="232" t="s">
        <v>589</v>
      </c>
      <c r="AT25" s="232" t="s">
        <v>589</v>
      </c>
      <c r="AU25" s="232" t="s">
        <v>589</v>
      </c>
      <c r="AV25" s="232" t="s">
        <v>589</v>
      </c>
      <c r="AW25" s="232" t="s">
        <v>589</v>
      </c>
      <c r="AX25" s="232" t="s">
        <v>589</v>
      </c>
      <c r="AY25" s="232" t="s">
        <v>589</v>
      </c>
      <c r="AZ25" s="232" t="s">
        <v>589</v>
      </c>
    </row>
    <row r="26" spans="1:94" ht="47.25">
      <c r="A26" s="67" t="s">
        <v>644</v>
      </c>
      <c r="B26" s="113" t="s">
        <v>645</v>
      </c>
      <c r="C26" s="232" t="s">
        <v>700</v>
      </c>
      <c r="D26" s="232" t="s">
        <v>589</v>
      </c>
      <c r="E26" s="232" t="s">
        <v>589</v>
      </c>
      <c r="F26" s="232" t="s">
        <v>589</v>
      </c>
      <c r="G26" s="232" t="s">
        <v>589</v>
      </c>
      <c r="H26" s="232" t="s">
        <v>589</v>
      </c>
      <c r="I26" s="232" t="s">
        <v>589</v>
      </c>
      <c r="J26" s="232" t="s">
        <v>589</v>
      </c>
      <c r="K26" s="232" t="s">
        <v>589</v>
      </c>
      <c r="L26" s="232" t="s">
        <v>589</v>
      </c>
      <c r="M26" s="232" t="s">
        <v>589</v>
      </c>
      <c r="N26" s="232" t="s">
        <v>589</v>
      </c>
      <c r="O26" s="232" t="s">
        <v>589</v>
      </c>
      <c r="P26" s="232" t="s">
        <v>589</v>
      </c>
      <c r="Q26" s="232" t="s">
        <v>589</v>
      </c>
      <c r="R26" s="232" t="s">
        <v>589</v>
      </c>
      <c r="S26" s="232" t="s">
        <v>589</v>
      </c>
      <c r="T26" s="232" t="s">
        <v>589</v>
      </c>
      <c r="U26" s="232" t="s">
        <v>589</v>
      </c>
      <c r="V26" s="232" t="s">
        <v>589</v>
      </c>
      <c r="W26" s="232" t="s">
        <v>589</v>
      </c>
      <c r="X26" s="232" t="s">
        <v>589</v>
      </c>
      <c r="Y26" s="232" t="s">
        <v>589</v>
      </c>
      <c r="Z26" s="232" t="s">
        <v>589</v>
      </c>
      <c r="AA26" s="232" t="s">
        <v>589</v>
      </c>
      <c r="AB26" s="232" t="s">
        <v>589</v>
      </c>
      <c r="AC26" s="232" t="s">
        <v>589</v>
      </c>
      <c r="AD26" s="232" t="s">
        <v>589</v>
      </c>
      <c r="AE26" s="232" t="s">
        <v>589</v>
      </c>
      <c r="AF26" s="232" t="s">
        <v>589</v>
      </c>
      <c r="AG26" s="232" t="s">
        <v>589</v>
      </c>
      <c r="AH26" s="232" t="s">
        <v>589</v>
      </c>
      <c r="AI26" s="232" t="s">
        <v>589</v>
      </c>
      <c r="AJ26" s="232" t="s">
        <v>589</v>
      </c>
      <c r="AK26" s="232" t="s">
        <v>589</v>
      </c>
      <c r="AL26" s="232" t="s">
        <v>589</v>
      </c>
      <c r="AM26" s="232" t="s">
        <v>589</v>
      </c>
      <c r="AN26" s="232" t="s">
        <v>589</v>
      </c>
      <c r="AO26" s="232" t="s">
        <v>589</v>
      </c>
      <c r="AP26" s="232" t="s">
        <v>589</v>
      </c>
      <c r="AQ26" s="232" t="s">
        <v>589</v>
      </c>
      <c r="AR26" s="232" t="s">
        <v>589</v>
      </c>
      <c r="AS26" s="232" t="s">
        <v>589</v>
      </c>
      <c r="AT26" s="232" t="s">
        <v>589</v>
      </c>
      <c r="AU26" s="232" t="s">
        <v>589</v>
      </c>
      <c r="AV26" s="232" t="s">
        <v>589</v>
      </c>
      <c r="AW26" s="232" t="s">
        <v>589</v>
      </c>
      <c r="AX26" s="232" t="s">
        <v>589</v>
      </c>
      <c r="AY26" s="232" t="s">
        <v>589</v>
      </c>
      <c r="AZ26" s="232" t="s">
        <v>589</v>
      </c>
    </row>
    <row r="27" spans="1:94" ht="31.5">
      <c r="A27" s="165" t="s">
        <v>646</v>
      </c>
      <c r="B27" s="166" t="s">
        <v>647</v>
      </c>
      <c r="C27" s="204" t="s">
        <v>700</v>
      </c>
      <c r="D27" s="204" t="s">
        <v>589</v>
      </c>
      <c r="E27" s="204" t="str">
        <f>E185</f>
        <v>нд</v>
      </c>
      <c r="F27" s="283" t="str">
        <f t="shared" ref="F27:AY27" si="4">F185</f>
        <v>нд</v>
      </c>
      <c r="G27" s="283" t="str">
        <f t="shared" si="4"/>
        <v>нд</v>
      </c>
      <c r="H27" s="283" t="str">
        <f t="shared" si="4"/>
        <v>нд</v>
      </c>
      <c r="I27" s="283" t="str">
        <f t="shared" si="4"/>
        <v>нд</v>
      </c>
      <c r="J27" s="283" t="str">
        <f t="shared" si="4"/>
        <v>нд</v>
      </c>
      <c r="K27" s="283" t="str">
        <f t="shared" si="4"/>
        <v>нд</v>
      </c>
      <c r="L27" s="283" t="str">
        <f t="shared" si="4"/>
        <v>нд</v>
      </c>
      <c r="M27" s="283" t="str">
        <f t="shared" si="4"/>
        <v>нд</v>
      </c>
      <c r="N27" s="283" t="str">
        <f t="shared" si="4"/>
        <v>нд</v>
      </c>
      <c r="O27" s="283" t="str">
        <f t="shared" si="4"/>
        <v>нд</v>
      </c>
      <c r="P27" s="283" t="str">
        <f t="shared" si="4"/>
        <v>нд</v>
      </c>
      <c r="Q27" s="283" t="str">
        <f t="shared" si="4"/>
        <v>нд</v>
      </c>
      <c r="R27" s="283" t="str">
        <f t="shared" si="4"/>
        <v>нд</v>
      </c>
      <c r="S27" s="283" t="str">
        <f t="shared" si="4"/>
        <v>нд</v>
      </c>
      <c r="T27" s="283" t="str">
        <f t="shared" si="4"/>
        <v>нд</v>
      </c>
      <c r="U27" s="283" t="str">
        <f t="shared" si="4"/>
        <v>нд</v>
      </c>
      <c r="V27" s="283" t="str">
        <f t="shared" si="4"/>
        <v>нд</v>
      </c>
      <c r="W27" s="283" t="str">
        <f t="shared" si="4"/>
        <v>нд</v>
      </c>
      <c r="X27" s="283" t="str">
        <f t="shared" si="4"/>
        <v>нд</v>
      </c>
      <c r="Y27" s="283" t="str">
        <f t="shared" si="4"/>
        <v>нд</v>
      </c>
      <c r="Z27" s="283" t="str">
        <f t="shared" si="4"/>
        <v>нд</v>
      </c>
      <c r="AA27" s="283" t="str">
        <f t="shared" si="4"/>
        <v>нд</v>
      </c>
      <c r="AB27" s="283" t="str">
        <f t="shared" si="4"/>
        <v>нд</v>
      </c>
      <c r="AC27" s="283" t="str">
        <f t="shared" si="4"/>
        <v>нд</v>
      </c>
      <c r="AD27" s="283" t="str">
        <f t="shared" si="4"/>
        <v>нд</v>
      </c>
      <c r="AE27" s="283" t="str">
        <f t="shared" si="4"/>
        <v>нд</v>
      </c>
      <c r="AF27" s="283" t="str">
        <f t="shared" si="4"/>
        <v>нд</v>
      </c>
      <c r="AG27" s="283" t="str">
        <f t="shared" si="4"/>
        <v>нд</v>
      </c>
      <c r="AH27" s="283" t="str">
        <f t="shared" si="4"/>
        <v>нд</v>
      </c>
      <c r="AI27" s="283" t="str">
        <f t="shared" si="4"/>
        <v>нд</v>
      </c>
      <c r="AJ27" s="283" t="str">
        <f t="shared" si="4"/>
        <v>нд</v>
      </c>
      <c r="AK27" s="283" t="str">
        <f t="shared" si="4"/>
        <v>нд</v>
      </c>
      <c r="AL27" s="283" t="str">
        <f t="shared" si="4"/>
        <v>нд</v>
      </c>
      <c r="AM27" s="283" t="str">
        <f t="shared" si="4"/>
        <v>нд</v>
      </c>
      <c r="AN27" s="283" t="str">
        <f t="shared" si="4"/>
        <v>нд</v>
      </c>
      <c r="AO27" s="283" t="str">
        <f t="shared" si="4"/>
        <v>нд</v>
      </c>
      <c r="AP27" s="283" t="str">
        <f t="shared" si="4"/>
        <v>нд</v>
      </c>
      <c r="AQ27" s="283" t="str">
        <f t="shared" si="4"/>
        <v>нд</v>
      </c>
      <c r="AR27" s="283" t="str">
        <f t="shared" si="4"/>
        <v>нд</v>
      </c>
      <c r="AS27" s="283" t="str">
        <f t="shared" si="4"/>
        <v>нд</v>
      </c>
      <c r="AT27" s="283" t="str">
        <f t="shared" si="4"/>
        <v>нд</v>
      </c>
      <c r="AU27" s="283" t="str">
        <f t="shared" si="4"/>
        <v>нд</v>
      </c>
      <c r="AV27" s="283" t="str">
        <f t="shared" si="4"/>
        <v>нд</v>
      </c>
      <c r="AW27" s="283" t="str">
        <f t="shared" si="4"/>
        <v>нд</v>
      </c>
      <c r="AX27" s="283" t="str">
        <f t="shared" si="4"/>
        <v>нд</v>
      </c>
      <c r="AY27" s="283" t="str">
        <f t="shared" si="4"/>
        <v>нд</v>
      </c>
      <c r="AZ27" s="204" t="s">
        <v>589</v>
      </c>
    </row>
    <row r="28" spans="1:94" s="168" customFormat="1" ht="35.450000000000003" customHeight="1">
      <c r="A28" s="165" t="s">
        <v>511</v>
      </c>
      <c r="B28" s="166" t="s">
        <v>808</v>
      </c>
      <c r="C28" s="204" t="s">
        <v>700</v>
      </c>
      <c r="D28" s="204" t="s">
        <v>589</v>
      </c>
      <c r="E28" s="204">
        <f>E49</f>
        <v>5.87</v>
      </c>
      <c r="F28" s="204">
        <f>F49</f>
        <v>2</v>
      </c>
      <c r="G28" s="204">
        <f>G49</f>
        <v>56</v>
      </c>
      <c r="H28" s="204">
        <f>H49</f>
        <v>0.2</v>
      </c>
      <c r="I28" s="204">
        <f>I49</f>
        <v>0</v>
      </c>
      <c r="J28" s="204" t="str">
        <f t="shared" ref="J28:O28" si="5">J49</f>
        <v>нд</v>
      </c>
      <c r="K28" s="204">
        <f t="shared" si="5"/>
        <v>4.28</v>
      </c>
      <c r="L28" s="204">
        <f t="shared" si="5"/>
        <v>0</v>
      </c>
      <c r="M28" s="204">
        <f t="shared" si="5"/>
        <v>15.07</v>
      </c>
      <c r="N28" s="204">
        <f t="shared" si="5"/>
        <v>0</v>
      </c>
      <c r="O28" s="204">
        <f t="shared" si="5"/>
        <v>11</v>
      </c>
      <c r="P28" s="204" t="s">
        <v>589</v>
      </c>
      <c r="Q28" s="204">
        <f>Q49</f>
        <v>3.1150000000000002</v>
      </c>
      <c r="R28" s="204">
        <f>R49</f>
        <v>2</v>
      </c>
      <c r="S28" s="204">
        <f>S49</f>
        <v>31.240000000000002</v>
      </c>
      <c r="T28" s="204">
        <f>T49</f>
        <v>0</v>
      </c>
      <c r="U28" s="204">
        <f>U49</f>
        <v>0</v>
      </c>
      <c r="V28" s="204" t="str">
        <f t="shared" ref="V28:AA28" si="6">V49</f>
        <v>нд</v>
      </c>
      <c r="W28" s="204">
        <f t="shared" si="6"/>
        <v>2.81</v>
      </c>
      <c r="X28" s="204">
        <f t="shared" si="6"/>
        <v>0</v>
      </c>
      <c r="Y28" s="204">
        <f t="shared" si="6"/>
        <v>45.13</v>
      </c>
      <c r="Z28" s="204">
        <f t="shared" si="6"/>
        <v>0</v>
      </c>
      <c r="AA28" s="204">
        <f t="shared" si="6"/>
        <v>0</v>
      </c>
      <c r="AB28" s="204" t="s">
        <v>589</v>
      </c>
      <c r="AC28" s="204">
        <f>AC49</f>
        <v>6.23</v>
      </c>
      <c r="AD28" s="204">
        <f>AD49</f>
        <v>1.5</v>
      </c>
      <c r="AE28" s="204">
        <f>AE49</f>
        <v>19.5</v>
      </c>
      <c r="AF28" s="204">
        <f>AF49</f>
        <v>0</v>
      </c>
      <c r="AG28" s="204">
        <f>AG49</f>
        <v>0</v>
      </c>
      <c r="AH28" s="204" t="s">
        <v>589</v>
      </c>
      <c r="AI28" s="283">
        <f>AI49</f>
        <v>1.03</v>
      </c>
      <c r="AJ28" s="283">
        <f>AJ49</f>
        <v>0</v>
      </c>
      <c r="AK28" s="283">
        <f>AK49</f>
        <v>81.61</v>
      </c>
      <c r="AL28" s="283">
        <f>AL49</f>
        <v>0</v>
      </c>
      <c r="AM28" s="283">
        <f>AM49</f>
        <v>0</v>
      </c>
      <c r="AN28" s="204" t="s">
        <v>589</v>
      </c>
      <c r="AO28" s="283">
        <f>AO49</f>
        <v>22.59</v>
      </c>
      <c r="AP28" s="283">
        <f>AP49</f>
        <v>2.5</v>
      </c>
      <c r="AQ28" s="283">
        <f>AQ49</f>
        <v>188.05</v>
      </c>
      <c r="AR28" s="283">
        <f>AR49</f>
        <v>0</v>
      </c>
      <c r="AS28" s="283">
        <f>AS49</f>
        <v>0</v>
      </c>
      <c r="AT28" s="204" t="s">
        <v>589</v>
      </c>
      <c r="AU28" s="283">
        <f>AU49</f>
        <v>10.43</v>
      </c>
      <c r="AV28" s="283">
        <f>AV49</f>
        <v>0.5</v>
      </c>
      <c r="AW28" s="283">
        <f>AW49</f>
        <v>156.04</v>
      </c>
      <c r="AX28" s="283">
        <f>AX49</f>
        <v>0</v>
      </c>
      <c r="AY28" s="283">
        <f>AY49</f>
        <v>0</v>
      </c>
      <c r="AZ28" s="204" t="s">
        <v>589</v>
      </c>
    </row>
    <row r="29" spans="1:94" ht="31.5">
      <c r="A29" s="67" t="s">
        <v>512</v>
      </c>
      <c r="B29" s="113" t="s">
        <v>648</v>
      </c>
      <c r="C29" s="232" t="s">
        <v>700</v>
      </c>
      <c r="D29" s="232" t="s">
        <v>589</v>
      </c>
      <c r="E29" s="232" t="s">
        <v>589</v>
      </c>
      <c r="F29" s="232" t="s">
        <v>589</v>
      </c>
      <c r="G29" s="232" t="s">
        <v>589</v>
      </c>
      <c r="H29" s="232" t="s">
        <v>589</v>
      </c>
      <c r="I29" s="232" t="s">
        <v>589</v>
      </c>
      <c r="J29" s="232" t="s">
        <v>589</v>
      </c>
      <c r="K29" s="232" t="s">
        <v>589</v>
      </c>
      <c r="L29" s="232" t="s">
        <v>589</v>
      </c>
      <c r="M29" s="232" t="s">
        <v>589</v>
      </c>
      <c r="N29" s="232" t="s">
        <v>589</v>
      </c>
      <c r="O29" s="232" t="s">
        <v>589</v>
      </c>
      <c r="P29" s="232" t="s">
        <v>589</v>
      </c>
      <c r="Q29" s="232" t="s">
        <v>589</v>
      </c>
      <c r="R29" s="232" t="s">
        <v>589</v>
      </c>
      <c r="S29" s="232" t="s">
        <v>589</v>
      </c>
      <c r="T29" s="232" t="s">
        <v>589</v>
      </c>
      <c r="U29" s="232" t="s">
        <v>589</v>
      </c>
      <c r="V29" s="232" t="s">
        <v>589</v>
      </c>
      <c r="W29" s="232" t="s">
        <v>589</v>
      </c>
      <c r="X29" s="232" t="s">
        <v>589</v>
      </c>
      <c r="Y29" s="232" t="s">
        <v>589</v>
      </c>
      <c r="Z29" s="232" t="s">
        <v>589</v>
      </c>
      <c r="AA29" s="232" t="s">
        <v>589</v>
      </c>
      <c r="AB29" s="232" t="s">
        <v>589</v>
      </c>
      <c r="AC29" s="232" t="s">
        <v>589</v>
      </c>
      <c r="AD29" s="232" t="s">
        <v>589</v>
      </c>
      <c r="AE29" s="232" t="s">
        <v>589</v>
      </c>
      <c r="AF29" s="232" t="s">
        <v>589</v>
      </c>
      <c r="AG29" s="232" t="s">
        <v>589</v>
      </c>
      <c r="AH29" s="232" t="s">
        <v>589</v>
      </c>
      <c r="AI29" s="232" t="s">
        <v>589</v>
      </c>
      <c r="AJ29" s="232" t="s">
        <v>589</v>
      </c>
      <c r="AK29" s="232" t="s">
        <v>589</v>
      </c>
      <c r="AL29" s="232" t="s">
        <v>589</v>
      </c>
      <c r="AM29" s="232" t="s">
        <v>589</v>
      </c>
      <c r="AN29" s="232" t="s">
        <v>589</v>
      </c>
      <c r="AO29" s="232" t="s">
        <v>589</v>
      </c>
      <c r="AP29" s="232" t="s">
        <v>589</v>
      </c>
      <c r="AQ29" s="232" t="s">
        <v>589</v>
      </c>
      <c r="AR29" s="232" t="s">
        <v>589</v>
      </c>
      <c r="AS29" s="232" t="s">
        <v>589</v>
      </c>
      <c r="AT29" s="232" t="s">
        <v>589</v>
      </c>
      <c r="AU29" s="232" t="s">
        <v>589</v>
      </c>
      <c r="AV29" s="232" t="s">
        <v>589</v>
      </c>
      <c r="AW29" s="232" t="s">
        <v>589</v>
      </c>
      <c r="AX29" s="232" t="s">
        <v>589</v>
      </c>
      <c r="AY29" s="232" t="s">
        <v>589</v>
      </c>
      <c r="AZ29" s="232" t="s">
        <v>589</v>
      </c>
    </row>
    <row r="30" spans="1:94" ht="47.25">
      <c r="A30" s="67" t="s">
        <v>514</v>
      </c>
      <c r="B30" s="113" t="s">
        <v>649</v>
      </c>
      <c r="C30" s="232" t="s">
        <v>700</v>
      </c>
      <c r="D30" s="232" t="s">
        <v>589</v>
      </c>
      <c r="E30" s="232" t="s">
        <v>589</v>
      </c>
      <c r="F30" s="232" t="s">
        <v>589</v>
      </c>
      <c r="G30" s="232" t="s">
        <v>589</v>
      </c>
      <c r="H30" s="232" t="s">
        <v>589</v>
      </c>
      <c r="I30" s="232" t="s">
        <v>589</v>
      </c>
      <c r="J30" s="232" t="s">
        <v>589</v>
      </c>
      <c r="K30" s="232" t="s">
        <v>589</v>
      </c>
      <c r="L30" s="232" t="s">
        <v>589</v>
      </c>
      <c r="M30" s="232" t="s">
        <v>589</v>
      </c>
      <c r="N30" s="232" t="s">
        <v>589</v>
      </c>
      <c r="O30" s="232" t="s">
        <v>589</v>
      </c>
      <c r="P30" s="232" t="s">
        <v>589</v>
      </c>
      <c r="Q30" s="232" t="s">
        <v>589</v>
      </c>
      <c r="R30" s="232" t="s">
        <v>589</v>
      </c>
      <c r="S30" s="232" t="s">
        <v>589</v>
      </c>
      <c r="T30" s="232" t="s">
        <v>589</v>
      </c>
      <c r="U30" s="232" t="s">
        <v>589</v>
      </c>
      <c r="V30" s="232" t="s">
        <v>589</v>
      </c>
      <c r="W30" s="232" t="s">
        <v>589</v>
      </c>
      <c r="X30" s="232" t="s">
        <v>589</v>
      </c>
      <c r="Y30" s="232" t="s">
        <v>589</v>
      </c>
      <c r="Z30" s="232" t="s">
        <v>589</v>
      </c>
      <c r="AA30" s="232" t="s">
        <v>589</v>
      </c>
      <c r="AB30" s="232" t="s">
        <v>589</v>
      </c>
      <c r="AC30" s="232" t="s">
        <v>589</v>
      </c>
      <c r="AD30" s="232" t="s">
        <v>589</v>
      </c>
      <c r="AE30" s="232" t="s">
        <v>589</v>
      </c>
      <c r="AF30" s="232" t="s">
        <v>589</v>
      </c>
      <c r="AG30" s="232" t="s">
        <v>589</v>
      </c>
      <c r="AH30" s="232" t="s">
        <v>589</v>
      </c>
      <c r="AI30" s="232" t="s">
        <v>589</v>
      </c>
      <c r="AJ30" s="232" t="s">
        <v>589</v>
      </c>
      <c r="AK30" s="232" t="s">
        <v>589</v>
      </c>
      <c r="AL30" s="232" t="s">
        <v>589</v>
      </c>
      <c r="AM30" s="232" t="s">
        <v>589</v>
      </c>
      <c r="AN30" s="232" t="s">
        <v>589</v>
      </c>
      <c r="AO30" s="232" t="s">
        <v>589</v>
      </c>
      <c r="AP30" s="232" t="s">
        <v>589</v>
      </c>
      <c r="AQ30" s="232" t="s">
        <v>589</v>
      </c>
      <c r="AR30" s="232" t="s">
        <v>589</v>
      </c>
      <c r="AS30" s="232" t="s">
        <v>589</v>
      </c>
      <c r="AT30" s="232" t="s">
        <v>589</v>
      </c>
      <c r="AU30" s="232" t="s">
        <v>589</v>
      </c>
      <c r="AV30" s="232" t="s">
        <v>589</v>
      </c>
      <c r="AW30" s="232" t="s">
        <v>589</v>
      </c>
      <c r="AX30" s="232" t="s">
        <v>589</v>
      </c>
      <c r="AY30" s="232" t="s">
        <v>589</v>
      </c>
      <c r="AZ30" s="232" t="s">
        <v>589</v>
      </c>
    </row>
    <row r="31" spans="1:94" ht="78.75">
      <c r="A31" s="67" t="s">
        <v>537</v>
      </c>
      <c r="B31" s="113" t="s">
        <v>650</v>
      </c>
      <c r="C31" s="232" t="s">
        <v>700</v>
      </c>
      <c r="D31" s="232" t="s">
        <v>589</v>
      </c>
      <c r="E31" s="232" t="s">
        <v>589</v>
      </c>
      <c r="F31" s="232" t="s">
        <v>589</v>
      </c>
      <c r="G31" s="232" t="s">
        <v>589</v>
      </c>
      <c r="H31" s="232" t="s">
        <v>589</v>
      </c>
      <c r="I31" s="232" t="s">
        <v>589</v>
      </c>
      <c r="J31" s="232" t="s">
        <v>589</v>
      </c>
      <c r="K31" s="232" t="s">
        <v>589</v>
      </c>
      <c r="L31" s="232" t="s">
        <v>589</v>
      </c>
      <c r="M31" s="232" t="s">
        <v>589</v>
      </c>
      <c r="N31" s="232" t="s">
        <v>589</v>
      </c>
      <c r="O31" s="232" t="s">
        <v>589</v>
      </c>
      <c r="P31" s="232" t="s">
        <v>589</v>
      </c>
      <c r="Q31" s="232" t="s">
        <v>589</v>
      </c>
      <c r="R31" s="232" t="s">
        <v>589</v>
      </c>
      <c r="S31" s="232" t="s">
        <v>589</v>
      </c>
      <c r="T31" s="232" t="s">
        <v>589</v>
      </c>
      <c r="U31" s="232" t="s">
        <v>589</v>
      </c>
      <c r="V31" s="232" t="s">
        <v>589</v>
      </c>
      <c r="W31" s="232" t="s">
        <v>589</v>
      </c>
      <c r="X31" s="232" t="s">
        <v>589</v>
      </c>
      <c r="Y31" s="232" t="s">
        <v>589</v>
      </c>
      <c r="Z31" s="232" t="s">
        <v>589</v>
      </c>
      <c r="AA31" s="232" t="s">
        <v>589</v>
      </c>
      <c r="AB31" s="232" t="s">
        <v>589</v>
      </c>
      <c r="AC31" s="232" t="s">
        <v>589</v>
      </c>
      <c r="AD31" s="232" t="s">
        <v>589</v>
      </c>
      <c r="AE31" s="232" t="s">
        <v>589</v>
      </c>
      <c r="AF31" s="232" t="s">
        <v>589</v>
      </c>
      <c r="AG31" s="232" t="s">
        <v>589</v>
      </c>
      <c r="AH31" s="232" t="s">
        <v>589</v>
      </c>
      <c r="AI31" s="232" t="s">
        <v>589</v>
      </c>
      <c r="AJ31" s="232" t="s">
        <v>589</v>
      </c>
      <c r="AK31" s="232" t="s">
        <v>589</v>
      </c>
      <c r="AL31" s="232" t="s">
        <v>589</v>
      </c>
      <c r="AM31" s="232" t="s">
        <v>589</v>
      </c>
      <c r="AN31" s="232" t="s">
        <v>589</v>
      </c>
      <c r="AO31" s="232" t="s">
        <v>589</v>
      </c>
      <c r="AP31" s="232" t="s">
        <v>589</v>
      </c>
      <c r="AQ31" s="232" t="s">
        <v>589</v>
      </c>
      <c r="AR31" s="232" t="s">
        <v>589</v>
      </c>
      <c r="AS31" s="232" t="s">
        <v>589</v>
      </c>
      <c r="AT31" s="232" t="s">
        <v>589</v>
      </c>
      <c r="AU31" s="232" t="s">
        <v>589</v>
      </c>
      <c r="AV31" s="232" t="s">
        <v>589</v>
      </c>
      <c r="AW31" s="232" t="s">
        <v>589</v>
      </c>
      <c r="AX31" s="232" t="s">
        <v>589</v>
      </c>
      <c r="AY31" s="232" t="s">
        <v>589</v>
      </c>
      <c r="AZ31" s="232" t="s">
        <v>589</v>
      </c>
    </row>
    <row r="32" spans="1:94" ht="78.75">
      <c r="A32" s="67" t="s">
        <v>538</v>
      </c>
      <c r="B32" s="113" t="s">
        <v>651</v>
      </c>
      <c r="C32" s="232" t="s">
        <v>700</v>
      </c>
      <c r="D32" s="232" t="s">
        <v>589</v>
      </c>
      <c r="E32" s="232" t="s">
        <v>589</v>
      </c>
      <c r="F32" s="232" t="s">
        <v>589</v>
      </c>
      <c r="G32" s="232" t="s">
        <v>589</v>
      </c>
      <c r="H32" s="232" t="s">
        <v>589</v>
      </c>
      <c r="I32" s="232" t="s">
        <v>589</v>
      </c>
      <c r="J32" s="232" t="s">
        <v>589</v>
      </c>
      <c r="K32" s="232" t="s">
        <v>589</v>
      </c>
      <c r="L32" s="232" t="s">
        <v>589</v>
      </c>
      <c r="M32" s="232" t="s">
        <v>589</v>
      </c>
      <c r="N32" s="232" t="s">
        <v>589</v>
      </c>
      <c r="O32" s="232" t="s">
        <v>589</v>
      </c>
      <c r="P32" s="232" t="s">
        <v>589</v>
      </c>
      <c r="Q32" s="232" t="s">
        <v>589</v>
      </c>
      <c r="R32" s="232" t="s">
        <v>589</v>
      </c>
      <c r="S32" s="232" t="s">
        <v>589</v>
      </c>
      <c r="T32" s="232" t="s">
        <v>589</v>
      </c>
      <c r="U32" s="232" t="s">
        <v>589</v>
      </c>
      <c r="V32" s="232" t="s">
        <v>589</v>
      </c>
      <c r="W32" s="232" t="s">
        <v>589</v>
      </c>
      <c r="X32" s="232" t="s">
        <v>589</v>
      </c>
      <c r="Y32" s="232" t="s">
        <v>589</v>
      </c>
      <c r="Z32" s="232" t="s">
        <v>589</v>
      </c>
      <c r="AA32" s="232" t="s">
        <v>589</v>
      </c>
      <c r="AB32" s="232" t="s">
        <v>589</v>
      </c>
      <c r="AC32" s="232" t="s">
        <v>589</v>
      </c>
      <c r="AD32" s="232" t="s">
        <v>589</v>
      </c>
      <c r="AE32" s="232" t="s">
        <v>589</v>
      </c>
      <c r="AF32" s="232" t="s">
        <v>589</v>
      </c>
      <c r="AG32" s="232" t="s">
        <v>589</v>
      </c>
      <c r="AH32" s="232" t="s">
        <v>589</v>
      </c>
      <c r="AI32" s="232" t="s">
        <v>589</v>
      </c>
      <c r="AJ32" s="232" t="s">
        <v>589</v>
      </c>
      <c r="AK32" s="232" t="s">
        <v>589</v>
      </c>
      <c r="AL32" s="232" t="s">
        <v>589</v>
      </c>
      <c r="AM32" s="232" t="s">
        <v>589</v>
      </c>
      <c r="AN32" s="232" t="s">
        <v>589</v>
      </c>
      <c r="AO32" s="232" t="s">
        <v>589</v>
      </c>
      <c r="AP32" s="232" t="s">
        <v>589</v>
      </c>
      <c r="AQ32" s="232" t="s">
        <v>589</v>
      </c>
      <c r="AR32" s="232" t="s">
        <v>589</v>
      </c>
      <c r="AS32" s="232" t="s">
        <v>589</v>
      </c>
      <c r="AT32" s="232" t="s">
        <v>589</v>
      </c>
      <c r="AU32" s="232" t="s">
        <v>589</v>
      </c>
      <c r="AV32" s="232" t="s">
        <v>589</v>
      </c>
      <c r="AW32" s="232" t="s">
        <v>589</v>
      </c>
      <c r="AX32" s="232" t="s">
        <v>589</v>
      </c>
      <c r="AY32" s="232" t="s">
        <v>589</v>
      </c>
      <c r="AZ32" s="232" t="s">
        <v>589</v>
      </c>
    </row>
    <row r="33" spans="1:52" ht="63">
      <c r="A33" s="67" t="s">
        <v>539</v>
      </c>
      <c r="B33" s="113" t="s">
        <v>652</v>
      </c>
      <c r="C33" s="232" t="s">
        <v>700</v>
      </c>
      <c r="D33" s="232" t="s">
        <v>589</v>
      </c>
      <c r="E33" s="232" t="s">
        <v>589</v>
      </c>
      <c r="F33" s="232" t="s">
        <v>589</v>
      </c>
      <c r="G33" s="232" t="s">
        <v>589</v>
      </c>
      <c r="H33" s="232" t="s">
        <v>589</v>
      </c>
      <c r="I33" s="232" t="s">
        <v>589</v>
      </c>
      <c r="J33" s="232" t="s">
        <v>589</v>
      </c>
      <c r="K33" s="232" t="s">
        <v>589</v>
      </c>
      <c r="L33" s="232" t="s">
        <v>589</v>
      </c>
      <c r="M33" s="232" t="s">
        <v>589</v>
      </c>
      <c r="N33" s="232" t="s">
        <v>589</v>
      </c>
      <c r="O33" s="232" t="s">
        <v>589</v>
      </c>
      <c r="P33" s="232" t="s">
        <v>589</v>
      </c>
      <c r="Q33" s="232" t="s">
        <v>589</v>
      </c>
      <c r="R33" s="232" t="s">
        <v>589</v>
      </c>
      <c r="S33" s="232" t="s">
        <v>589</v>
      </c>
      <c r="T33" s="232" t="s">
        <v>589</v>
      </c>
      <c r="U33" s="232" t="s">
        <v>589</v>
      </c>
      <c r="V33" s="232" t="s">
        <v>589</v>
      </c>
      <c r="W33" s="232" t="s">
        <v>589</v>
      </c>
      <c r="X33" s="232" t="s">
        <v>589</v>
      </c>
      <c r="Y33" s="232" t="s">
        <v>589</v>
      </c>
      <c r="Z33" s="232" t="s">
        <v>589</v>
      </c>
      <c r="AA33" s="232" t="s">
        <v>589</v>
      </c>
      <c r="AB33" s="232" t="s">
        <v>589</v>
      </c>
      <c r="AC33" s="232" t="s">
        <v>589</v>
      </c>
      <c r="AD33" s="232" t="s">
        <v>589</v>
      </c>
      <c r="AE33" s="232" t="s">
        <v>589</v>
      </c>
      <c r="AF33" s="232" t="s">
        <v>589</v>
      </c>
      <c r="AG33" s="232" t="s">
        <v>589</v>
      </c>
      <c r="AH33" s="232" t="s">
        <v>589</v>
      </c>
      <c r="AI33" s="232" t="s">
        <v>589</v>
      </c>
      <c r="AJ33" s="232" t="s">
        <v>589</v>
      </c>
      <c r="AK33" s="232" t="s">
        <v>589</v>
      </c>
      <c r="AL33" s="232" t="s">
        <v>589</v>
      </c>
      <c r="AM33" s="232" t="s">
        <v>589</v>
      </c>
      <c r="AN33" s="232" t="s">
        <v>589</v>
      </c>
      <c r="AO33" s="232" t="s">
        <v>589</v>
      </c>
      <c r="AP33" s="232" t="s">
        <v>589</v>
      </c>
      <c r="AQ33" s="232" t="s">
        <v>589</v>
      </c>
      <c r="AR33" s="232" t="s">
        <v>589</v>
      </c>
      <c r="AS33" s="232" t="s">
        <v>589</v>
      </c>
      <c r="AT33" s="232" t="s">
        <v>589</v>
      </c>
      <c r="AU33" s="232" t="s">
        <v>589</v>
      </c>
      <c r="AV33" s="232" t="s">
        <v>589</v>
      </c>
      <c r="AW33" s="232" t="s">
        <v>589</v>
      </c>
      <c r="AX33" s="232" t="s">
        <v>589</v>
      </c>
      <c r="AY33" s="232" t="s">
        <v>589</v>
      </c>
      <c r="AZ33" s="232" t="s">
        <v>589</v>
      </c>
    </row>
    <row r="34" spans="1:52" ht="47.25">
      <c r="A34" s="67" t="s">
        <v>515</v>
      </c>
      <c r="B34" s="113" t="s">
        <v>653</v>
      </c>
      <c r="C34" s="232" t="s">
        <v>700</v>
      </c>
      <c r="D34" s="232" t="s">
        <v>589</v>
      </c>
      <c r="E34" s="232" t="s">
        <v>589</v>
      </c>
      <c r="F34" s="232" t="s">
        <v>589</v>
      </c>
      <c r="G34" s="232" t="s">
        <v>589</v>
      </c>
      <c r="H34" s="232" t="s">
        <v>589</v>
      </c>
      <c r="I34" s="232" t="s">
        <v>589</v>
      </c>
      <c r="J34" s="232" t="s">
        <v>589</v>
      </c>
      <c r="K34" s="232" t="s">
        <v>589</v>
      </c>
      <c r="L34" s="232" t="s">
        <v>589</v>
      </c>
      <c r="M34" s="232" t="s">
        <v>589</v>
      </c>
      <c r="N34" s="232" t="s">
        <v>589</v>
      </c>
      <c r="O34" s="232" t="s">
        <v>589</v>
      </c>
      <c r="P34" s="232" t="s">
        <v>589</v>
      </c>
      <c r="Q34" s="232" t="s">
        <v>589</v>
      </c>
      <c r="R34" s="232" t="s">
        <v>589</v>
      </c>
      <c r="S34" s="232" t="s">
        <v>589</v>
      </c>
      <c r="T34" s="232" t="s">
        <v>589</v>
      </c>
      <c r="U34" s="232" t="s">
        <v>589</v>
      </c>
      <c r="V34" s="232" t="s">
        <v>589</v>
      </c>
      <c r="W34" s="232" t="s">
        <v>589</v>
      </c>
      <c r="X34" s="232" t="s">
        <v>589</v>
      </c>
      <c r="Y34" s="232" t="s">
        <v>589</v>
      </c>
      <c r="Z34" s="232" t="s">
        <v>589</v>
      </c>
      <c r="AA34" s="232" t="s">
        <v>589</v>
      </c>
      <c r="AB34" s="232" t="s">
        <v>589</v>
      </c>
      <c r="AC34" s="232" t="s">
        <v>589</v>
      </c>
      <c r="AD34" s="232" t="s">
        <v>589</v>
      </c>
      <c r="AE34" s="232" t="s">
        <v>589</v>
      </c>
      <c r="AF34" s="232" t="s">
        <v>589</v>
      </c>
      <c r="AG34" s="232" t="s">
        <v>589</v>
      </c>
      <c r="AH34" s="232" t="s">
        <v>589</v>
      </c>
      <c r="AI34" s="232" t="s">
        <v>589</v>
      </c>
      <c r="AJ34" s="232" t="s">
        <v>589</v>
      </c>
      <c r="AK34" s="232" t="s">
        <v>589</v>
      </c>
      <c r="AL34" s="232" t="s">
        <v>589</v>
      </c>
      <c r="AM34" s="232" t="s">
        <v>589</v>
      </c>
      <c r="AN34" s="232" t="s">
        <v>589</v>
      </c>
      <c r="AO34" s="232" t="s">
        <v>589</v>
      </c>
      <c r="AP34" s="232" t="s">
        <v>589</v>
      </c>
      <c r="AQ34" s="232" t="s">
        <v>589</v>
      </c>
      <c r="AR34" s="232" t="s">
        <v>589</v>
      </c>
      <c r="AS34" s="232" t="s">
        <v>589</v>
      </c>
      <c r="AT34" s="232" t="s">
        <v>589</v>
      </c>
      <c r="AU34" s="232" t="s">
        <v>589</v>
      </c>
      <c r="AV34" s="232" t="s">
        <v>589</v>
      </c>
      <c r="AW34" s="232" t="s">
        <v>589</v>
      </c>
      <c r="AX34" s="232" t="s">
        <v>589</v>
      </c>
      <c r="AY34" s="232" t="s">
        <v>589</v>
      </c>
      <c r="AZ34" s="232" t="s">
        <v>589</v>
      </c>
    </row>
    <row r="35" spans="1:52" ht="78.75">
      <c r="A35" s="67" t="s">
        <v>541</v>
      </c>
      <c r="B35" s="113" t="s">
        <v>654</v>
      </c>
      <c r="C35" s="232" t="s">
        <v>700</v>
      </c>
      <c r="D35" s="232" t="s">
        <v>589</v>
      </c>
      <c r="E35" s="232" t="s">
        <v>589</v>
      </c>
      <c r="F35" s="232" t="s">
        <v>589</v>
      </c>
      <c r="G35" s="232" t="s">
        <v>589</v>
      </c>
      <c r="H35" s="232" t="s">
        <v>589</v>
      </c>
      <c r="I35" s="232" t="s">
        <v>589</v>
      </c>
      <c r="J35" s="232" t="s">
        <v>589</v>
      </c>
      <c r="K35" s="232" t="s">
        <v>589</v>
      </c>
      <c r="L35" s="232" t="s">
        <v>589</v>
      </c>
      <c r="M35" s="232" t="s">
        <v>589</v>
      </c>
      <c r="N35" s="232" t="s">
        <v>589</v>
      </c>
      <c r="O35" s="232" t="s">
        <v>589</v>
      </c>
      <c r="P35" s="232" t="s">
        <v>589</v>
      </c>
      <c r="Q35" s="232" t="s">
        <v>589</v>
      </c>
      <c r="R35" s="232" t="s">
        <v>589</v>
      </c>
      <c r="S35" s="232" t="s">
        <v>589</v>
      </c>
      <c r="T35" s="232" t="s">
        <v>589</v>
      </c>
      <c r="U35" s="232" t="s">
        <v>589</v>
      </c>
      <c r="V35" s="232" t="s">
        <v>589</v>
      </c>
      <c r="W35" s="232" t="s">
        <v>589</v>
      </c>
      <c r="X35" s="232" t="s">
        <v>589</v>
      </c>
      <c r="Y35" s="232" t="s">
        <v>589</v>
      </c>
      <c r="Z35" s="232" t="s">
        <v>589</v>
      </c>
      <c r="AA35" s="232" t="s">
        <v>589</v>
      </c>
      <c r="AB35" s="232" t="s">
        <v>589</v>
      </c>
      <c r="AC35" s="232" t="s">
        <v>589</v>
      </c>
      <c r="AD35" s="232" t="s">
        <v>589</v>
      </c>
      <c r="AE35" s="232" t="s">
        <v>589</v>
      </c>
      <c r="AF35" s="232" t="s">
        <v>589</v>
      </c>
      <c r="AG35" s="232" t="s">
        <v>589</v>
      </c>
      <c r="AH35" s="232" t="s">
        <v>589</v>
      </c>
      <c r="AI35" s="232" t="s">
        <v>589</v>
      </c>
      <c r="AJ35" s="232" t="s">
        <v>589</v>
      </c>
      <c r="AK35" s="232" t="s">
        <v>589</v>
      </c>
      <c r="AL35" s="232" t="s">
        <v>589</v>
      </c>
      <c r="AM35" s="232" t="s">
        <v>589</v>
      </c>
      <c r="AN35" s="232" t="s">
        <v>589</v>
      </c>
      <c r="AO35" s="232" t="s">
        <v>589</v>
      </c>
      <c r="AP35" s="232" t="s">
        <v>589</v>
      </c>
      <c r="AQ35" s="232" t="s">
        <v>589</v>
      </c>
      <c r="AR35" s="232" t="s">
        <v>589</v>
      </c>
      <c r="AS35" s="232" t="s">
        <v>589</v>
      </c>
      <c r="AT35" s="232" t="s">
        <v>589</v>
      </c>
      <c r="AU35" s="232" t="s">
        <v>589</v>
      </c>
      <c r="AV35" s="232" t="s">
        <v>589</v>
      </c>
      <c r="AW35" s="232" t="s">
        <v>589</v>
      </c>
      <c r="AX35" s="232" t="s">
        <v>589</v>
      </c>
      <c r="AY35" s="232" t="s">
        <v>589</v>
      </c>
      <c r="AZ35" s="232" t="s">
        <v>589</v>
      </c>
    </row>
    <row r="36" spans="1:52" ht="47.25">
      <c r="A36" s="67" t="s">
        <v>542</v>
      </c>
      <c r="B36" s="113" t="s">
        <v>655</v>
      </c>
      <c r="C36" s="232" t="s">
        <v>700</v>
      </c>
      <c r="D36" s="232" t="s">
        <v>589</v>
      </c>
      <c r="E36" s="232" t="s">
        <v>589</v>
      </c>
      <c r="F36" s="232" t="s">
        <v>589</v>
      </c>
      <c r="G36" s="232" t="s">
        <v>589</v>
      </c>
      <c r="H36" s="232" t="s">
        <v>589</v>
      </c>
      <c r="I36" s="232" t="s">
        <v>589</v>
      </c>
      <c r="J36" s="232" t="s">
        <v>589</v>
      </c>
      <c r="K36" s="232" t="s">
        <v>589</v>
      </c>
      <c r="L36" s="232" t="s">
        <v>589</v>
      </c>
      <c r="M36" s="232" t="s">
        <v>589</v>
      </c>
      <c r="N36" s="232" t="s">
        <v>589</v>
      </c>
      <c r="O36" s="232" t="s">
        <v>589</v>
      </c>
      <c r="P36" s="232" t="s">
        <v>589</v>
      </c>
      <c r="Q36" s="232" t="s">
        <v>589</v>
      </c>
      <c r="R36" s="232" t="s">
        <v>589</v>
      </c>
      <c r="S36" s="232" t="s">
        <v>589</v>
      </c>
      <c r="T36" s="232" t="s">
        <v>589</v>
      </c>
      <c r="U36" s="232" t="s">
        <v>589</v>
      </c>
      <c r="V36" s="232" t="s">
        <v>589</v>
      </c>
      <c r="W36" s="232" t="s">
        <v>589</v>
      </c>
      <c r="X36" s="232" t="s">
        <v>589</v>
      </c>
      <c r="Y36" s="232" t="s">
        <v>589</v>
      </c>
      <c r="Z36" s="232" t="s">
        <v>589</v>
      </c>
      <c r="AA36" s="232" t="s">
        <v>589</v>
      </c>
      <c r="AB36" s="232" t="s">
        <v>589</v>
      </c>
      <c r="AC36" s="232" t="s">
        <v>589</v>
      </c>
      <c r="AD36" s="232" t="s">
        <v>589</v>
      </c>
      <c r="AE36" s="232" t="s">
        <v>589</v>
      </c>
      <c r="AF36" s="232" t="s">
        <v>589</v>
      </c>
      <c r="AG36" s="232" t="s">
        <v>589</v>
      </c>
      <c r="AH36" s="232" t="s">
        <v>589</v>
      </c>
      <c r="AI36" s="232" t="s">
        <v>589</v>
      </c>
      <c r="AJ36" s="232" t="s">
        <v>589</v>
      </c>
      <c r="AK36" s="232" t="s">
        <v>589</v>
      </c>
      <c r="AL36" s="232" t="s">
        <v>589</v>
      </c>
      <c r="AM36" s="232" t="s">
        <v>589</v>
      </c>
      <c r="AN36" s="232" t="s">
        <v>589</v>
      </c>
      <c r="AO36" s="232" t="s">
        <v>589</v>
      </c>
      <c r="AP36" s="232" t="s">
        <v>589</v>
      </c>
      <c r="AQ36" s="232" t="s">
        <v>589</v>
      </c>
      <c r="AR36" s="232" t="s">
        <v>589</v>
      </c>
      <c r="AS36" s="232" t="s">
        <v>589</v>
      </c>
      <c r="AT36" s="232" t="s">
        <v>589</v>
      </c>
      <c r="AU36" s="232" t="s">
        <v>589</v>
      </c>
      <c r="AV36" s="232" t="s">
        <v>589</v>
      </c>
      <c r="AW36" s="232" t="s">
        <v>589</v>
      </c>
      <c r="AX36" s="232" t="s">
        <v>589</v>
      </c>
      <c r="AY36" s="232" t="s">
        <v>589</v>
      </c>
      <c r="AZ36" s="232" t="s">
        <v>589</v>
      </c>
    </row>
    <row r="37" spans="1:52" ht="63">
      <c r="A37" s="67" t="s">
        <v>516</v>
      </c>
      <c r="B37" s="113" t="s">
        <v>656</v>
      </c>
      <c r="C37" s="232" t="s">
        <v>700</v>
      </c>
      <c r="D37" s="232" t="s">
        <v>589</v>
      </c>
      <c r="E37" s="232" t="s">
        <v>589</v>
      </c>
      <c r="F37" s="232" t="s">
        <v>589</v>
      </c>
      <c r="G37" s="232" t="s">
        <v>589</v>
      </c>
      <c r="H37" s="232" t="s">
        <v>589</v>
      </c>
      <c r="I37" s="232" t="s">
        <v>589</v>
      </c>
      <c r="J37" s="232" t="s">
        <v>589</v>
      </c>
      <c r="K37" s="232" t="s">
        <v>589</v>
      </c>
      <c r="L37" s="232" t="s">
        <v>589</v>
      </c>
      <c r="M37" s="232" t="s">
        <v>589</v>
      </c>
      <c r="N37" s="232" t="s">
        <v>589</v>
      </c>
      <c r="O37" s="232" t="s">
        <v>589</v>
      </c>
      <c r="P37" s="232" t="s">
        <v>589</v>
      </c>
      <c r="Q37" s="232" t="s">
        <v>589</v>
      </c>
      <c r="R37" s="232" t="s">
        <v>589</v>
      </c>
      <c r="S37" s="232" t="s">
        <v>589</v>
      </c>
      <c r="T37" s="232" t="s">
        <v>589</v>
      </c>
      <c r="U37" s="232" t="s">
        <v>589</v>
      </c>
      <c r="V37" s="232" t="s">
        <v>589</v>
      </c>
      <c r="W37" s="232" t="s">
        <v>589</v>
      </c>
      <c r="X37" s="232" t="s">
        <v>589</v>
      </c>
      <c r="Y37" s="232" t="s">
        <v>589</v>
      </c>
      <c r="Z37" s="232" t="s">
        <v>589</v>
      </c>
      <c r="AA37" s="232" t="s">
        <v>589</v>
      </c>
      <c r="AB37" s="232" t="s">
        <v>589</v>
      </c>
      <c r="AC37" s="232" t="s">
        <v>589</v>
      </c>
      <c r="AD37" s="232" t="s">
        <v>589</v>
      </c>
      <c r="AE37" s="232" t="s">
        <v>589</v>
      </c>
      <c r="AF37" s="232" t="s">
        <v>589</v>
      </c>
      <c r="AG37" s="232" t="s">
        <v>589</v>
      </c>
      <c r="AH37" s="232" t="s">
        <v>589</v>
      </c>
      <c r="AI37" s="232" t="s">
        <v>589</v>
      </c>
      <c r="AJ37" s="232" t="s">
        <v>589</v>
      </c>
      <c r="AK37" s="232" t="s">
        <v>589</v>
      </c>
      <c r="AL37" s="232" t="s">
        <v>589</v>
      </c>
      <c r="AM37" s="232" t="s">
        <v>589</v>
      </c>
      <c r="AN37" s="232" t="s">
        <v>589</v>
      </c>
      <c r="AO37" s="232" t="s">
        <v>589</v>
      </c>
      <c r="AP37" s="232" t="s">
        <v>589</v>
      </c>
      <c r="AQ37" s="232" t="s">
        <v>589</v>
      </c>
      <c r="AR37" s="232" t="s">
        <v>589</v>
      </c>
      <c r="AS37" s="232" t="s">
        <v>589</v>
      </c>
      <c r="AT37" s="232" t="s">
        <v>589</v>
      </c>
      <c r="AU37" s="232" t="s">
        <v>589</v>
      </c>
      <c r="AV37" s="232" t="s">
        <v>589</v>
      </c>
      <c r="AW37" s="232" t="s">
        <v>589</v>
      </c>
      <c r="AX37" s="232" t="s">
        <v>589</v>
      </c>
      <c r="AY37" s="232" t="s">
        <v>589</v>
      </c>
      <c r="AZ37" s="232" t="s">
        <v>589</v>
      </c>
    </row>
    <row r="38" spans="1:52" ht="47.25">
      <c r="A38" s="67" t="s">
        <v>545</v>
      </c>
      <c r="B38" s="113" t="s">
        <v>657</v>
      </c>
      <c r="C38" s="232" t="s">
        <v>700</v>
      </c>
      <c r="D38" s="232" t="s">
        <v>589</v>
      </c>
      <c r="E38" s="232" t="s">
        <v>589</v>
      </c>
      <c r="F38" s="232" t="s">
        <v>589</v>
      </c>
      <c r="G38" s="232" t="s">
        <v>589</v>
      </c>
      <c r="H38" s="232" t="s">
        <v>589</v>
      </c>
      <c r="I38" s="232" t="s">
        <v>589</v>
      </c>
      <c r="J38" s="232" t="s">
        <v>589</v>
      </c>
      <c r="K38" s="232" t="s">
        <v>589</v>
      </c>
      <c r="L38" s="232" t="s">
        <v>589</v>
      </c>
      <c r="M38" s="232" t="s">
        <v>589</v>
      </c>
      <c r="N38" s="232" t="s">
        <v>589</v>
      </c>
      <c r="O38" s="232" t="s">
        <v>589</v>
      </c>
      <c r="P38" s="232" t="s">
        <v>589</v>
      </c>
      <c r="Q38" s="232" t="s">
        <v>589</v>
      </c>
      <c r="R38" s="232" t="s">
        <v>589</v>
      </c>
      <c r="S38" s="232" t="s">
        <v>589</v>
      </c>
      <c r="T38" s="232" t="s">
        <v>589</v>
      </c>
      <c r="U38" s="232" t="s">
        <v>589</v>
      </c>
      <c r="V38" s="232" t="s">
        <v>589</v>
      </c>
      <c r="W38" s="232" t="s">
        <v>589</v>
      </c>
      <c r="X38" s="232" t="s">
        <v>589</v>
      </c>
      <c r="Y38" s="232" t="s">
        <v>589</v>
      </c>
      <c r="Z38" s="232" t="s">
        <v>589</v>
      </c>
      <c r="AA38" s="232" t="s">
        <v>589</v>
      </c>
      <c r="AB38" s="232" t="s">
        <v>589</v>
      </c>
      <c r="AC38" s="232" t="s">
        <v>589</v>
      </c>
      <c r="AD38" s="232" t="s">
        <v>589</v>
      </c>
      <c r="AE38" s="232" t="s">
        <v>589</v>
      </c>
      <c r="AF38" s="232" t="s">
        <v>589</v>
      </c>
      <c r="AG38" s="232" t="s">
        <v>589</v>
      </c>
      <c r="AH38" s="232" t="s">
        <v>589</v>
      </c>
      <c r="AI38" s="232" t="s">
        <v>589</v>
      </c>
      <c r="AJ38" s="232" t="s">
        <v>589</v>
      </c>
      <c r="AK38" s="232" t="s">
        <v>589</v>
      </c>
      <c r="AL38" s="232" t="s">
        <v>589</v>
      </c>
      <c r="AM38" s="232" t="s">
        <v>589</v>
      </c>
      <c r="AN38" s="232" t="s">
        <v>589</v>
      </c>
      <c r="AO38" s="232" t="s">
        <v>589</v>
      </c>
      <c r="AP38" s="232" t="s">
        <v>589</v>
      </c>
      <c r="AQ38" s="232" t="s">
        <v>589</v>
      </c>
      <c r="AR38" s="232" t="s">
        <v>589</v>
      </c>
      <c r="AS38" s="232" t="s">
        <v>589</v>
      </c>
      <c r="AT38" s="232" t="s">
        <v>589</v>
      </c>
      <c r="AU38" s="232" t="s">
        <v>589</v>
      </c>
      <c r="AV38" s="232" t="s">
        <v>589</v>
      </c>
      <c r="AW38" s="232" t="s">
        <v>589</v>
      </c>
      <c r="AX38" s="232" t="s">
        <v>589</v>
      </c>
      <c r="AY38" s="232" t="s">
        <v>589</v>
      </c>
      <c r="AZ38" s="232" t="s">
        <v>589</v>
      </c>
    </row>
    <row r="39" spans="1:52" ht="141.75">
      <c r="A39" s="67" t="s">
        <v>545</v>
      </c>
      <c r="B39" s="113" t="s">
        <v>658</v>
      </c>
      <c r="C39" s="232" t="s">
        <v>700</v>
      </c>
      <c r="D39" s="232" t="s">
        <v>589</v>
      </c>
      <c r="E39" s="232" t="s">
        <v>589</v>
      </c>
      <c r="F39" s="232" t="s">
        <v>589</v>
      </c>
      <c r="G39" s="232" t="s">
        <v>589</v>
      </c>
      <c r="H39" s="232" t="s">
        <v>589</v>
      </c>
      <c r="I39" s="232" t="s">
        <v>589</v>
      </c>
      <c r="J39" s="232" t="s">
        <v>589</v>
      </c>
      <c r="K39" s="232" t="s">
        <v>589</v>
      </c>
      <c r="L39" s="232" t="s">
        <v>589</v>
      </c>
      <c r="M39" s="232" t="s">
        <v>589</v>
      </c>
      <c r="N39" s="232" t="s">
        <v>589</v>
      </c>
      <c r="O39" s="232" t="s">
        <v>589</v>
      </c>
      <c r="P39" s="232" t="s">
        <v>589</v>
      </c>
      <c r="Q39" s="232" t="s">
        <v>589</v>
      </c>
      <c r="R39" s="232" t="s">
        <v>589</v>
      </c>
      <c r="S39" s="232" t="s">
        <v>589</v>
      </c>
      <c r="T39" s="232" t="s">
        <v>589</v>
      </c>
      <c r="U39" s="232" t="s">
        <v>589</v>
      </c>
      <c r="V39" s="232" t="s">
        <v>589</v>
      </c>
      <c r="W39" s="232" t="s">
        <v>589</v>
      </c>
      <c r="X39" s="232" t="s">
        <v>589</v>
      </c>
      <c r="Y39" s="232" t="s">
        <v>589</v>
      </c>
      <c r="Z39" s="232" t="s">
        <v>589</v>
      </c>
      <c r="AA39" s="232" t="s">
        <v>589</v>
      </c>
      <c r="AB39" s="232" t="s">
        <v>589</v>
      </c>
      <c r="AC39" s="232" t="s">
        <v>589</v>
      </c>
      <c r="AD39" s="232" t="s">
        <v>589</v>
      </c>
      <c r="AE39" s="232" t="s">
        <v>589</v>
      </c>
      <c r="AF39" s="232" t="s">
        <v>589</v>
      </c>
      <c r="AG39" s="232" t="s">
        <v>589</v>
      </c>
      <c r="AH39" s="232" t="s">
        <v>589</v>
      </c>
      <c r="AI39" s="232" t="s">
        <v>589</v>
      </c>
      <c r="AJ39" s="232" t="s">
        <v>589</v>
      </c>
      <c r="AK39" s="232" t="s">
        <v>589</v>
      </c>
      <c r="AL39" s="232" t="s">
        <v>589</v>
      </c>
      <c r="AM39" s="232" t="s">
        <v>589</v>
      </c>
      <c r="AN39" s="232" t="s">
        <v>589</v>
      </c>
      <c r="AO39" s="232" t="s">
        <v>589</v>
      </c>
      <c r="AP39" s="232" t="s">
        <v>589</v>
      </c>
      <c r="AQ39" s="232" t="s">
        <v>589</v>
      </c>
      <c r="AR39" s="232" t="s">
        <v>589</v>
      </c>
      <c r="AS39" s="232" t="s">
        <v>589</v>
      </c>
      <c r="AT39" s="232" t="s">
        <v>589</v>
      </c>
      <c r="AU39" s="232" t="s">
        <v>589</v>
      </c>
      <c r="AV39" s="232" t="s">
        <v>589</v>
      </c>
      <c r="AW39" s="232" t="s">
        <v>589</v>
      </c>
      <c r="AX39" s="232" t="s">
        <v>589</v>
      </c>
      <c r="AY39" s="232" t="s">
        <v>589</v>
      </c>
      <c r="AZ39" s="232" t="s">
        <v>589</v>
      </c>
    </row>
    <row r="40" spans="1:52" ht="126">
      <c r="A40" s="67" t="s">
        <v>545</v>
      </c>
      <c r="B40" s="113" t="s">
        <v>659</v>
      </c>
      <c r="C40" s="232" t="s">
        <v>700</v>
      </c>
      <c r="D40" s="232" t="s">
        <v>589</v>
      </c>
      <c r="E40" s="232" t="s">
        <v>589</v>
      </c>
      <c r="F40" s="232" t="s">
        <v>589</v>
      </c>
      <c r="G40" s="232" t="s">
        <v>589</v>
      </c>
      <c r="H40" s="232" t="s">
        <v>589</v>
      </c>
      <c r="I40" s="232" t="s">
        <v>589</v>
      </c>
      <c r="J40" s="232" t="s">
        <v>589</v>
      </c>
      <c r="K40" s="232" t="s">
        <v>589</v>
      </c>
      <c r="L40" s="232" t="s">
        <v>589</v>
      </c>
      <c r="M40" s="232" t="s">
        <v>589</v>
      </c>
      <c r="N40" s="232" t="s">
        <v>589</v>
      </c>
      <c r="O40" s="232" t="s">
        <v>589</v>
      </c>
      <c r="P40" s="232" t="s">
        <v>589</v>
      </c>
      <c r="Q40" s="232" t="s">
        <v>589</v>
      </c>
      <c r="R40" s="232" t="s">
        <v>589</v>
      </c>
      <c r="S40" s="232" t="s">
        <v>589</v>
      </c>
      <c r="T40" s="232" t="s">
        <v>589</v>
      </c>
      <c r="U40" s="232" t="s">
        <v>589</v>
      </c>
      <c r="V40" s="232" t="s">
        <v>589</v>
      </c>
      <c r="W40" s="232" t="s">
        <v>589</v>
      </c>
      <c r="X40" s="232" t="s">
        <v>589</v>
      </c>
      <c r="Y40" s="232" t="s">
        <v>589</v>
      </c>
      <c r="Z40" s="232" t="s">
        <v>589</v>
      </c>
      <c r="AA40" s="232" t="s">
        <v>589</v>
      </c>
      <c r="AB40" s="232" t="s">
        <v>589</v>
      </c>
      <c r="AC40" s="232" t="s">
        <v>589</v>
      </c>
      <c r="AD40" s="232" t="s">
        <v>589</v>
      </c>
      <c r="AE40" s="232" t="s">
        <v>589</v>
      </c>
      <c r="AF40" s="232" t="s">
        <v>589</v>
      </c>
      <c r="AG40" s="232" t="s">
        <v>589</v>
      </c>
      <c r="AH40" s="232" t="s">
        <v>589</v>
      </c>
      <c r="AI40" s="232" t="s">
        <v>589</v>
      </c>
      <c r="AJ40" s="232" t="s">
        <v>589</v>
      </c>
      <c r="AK40" s="232" t="s">
        <v>589</v>
      </c>
      <c r="AL40" s="232" t="s">
        <v>589</v>
      </c>
      <c r="AM40" s="232" t="s">
        <v>589</v>
      </c>
      <c r="AN40" s="232" t="s">
        <v>589</v>
      </c>
      <c r="AO40" s="232" t="s">
        <v>589</v>
      </c>
      <c r="AP40" s="232" t="s">
        <v>589</v>
      </c>
      <c r="AQ40" s="232" t="s">
        <v>589</v>
      </c>
      <c r="AR40" s="232" t="s">
        <v>589</v>
      </c>
      <c r="AS40" s="232" t="s">
        <v>589</v>
      </c>
      <c r="AT40" s="232" t="s">
        <v>589</v>
      </c>
      <c r="AU40" s="232" t="s">
        <v>589</v>
      </c>
      <c r="AV40" s="232" t="s">
        <v>589</v>
      </c>
      <c r="AW40" s="232" t="s">
        <v>589</v>
      </c>
      <c r="AX40" s="232" t="s">
        <v>589</v>
      </c>
      <c r="AY40" s="232" t="s">
        <v>589</v>
      </c>
      <c r="AZ40" s="232" t="s">
        <v>589</v>
      </c>
    </row>
    <row r="41" spans="1:52" ht="126">
      <c r="A41" s="67" t="s">
        <v>545</v>
      </c>
      <c r="B41" s="113" t="s">
        <v>660</v>
      </c>
      <c r="C41" s="232" t="s">
        <v>700</v>
      </c>
      <c r="D41" s="232" t="s">
        <v>589</v>
      </c>
      <c r="E41" s="232" t="s">
        <v>589</v>
      </c>
      <c r="F41" s="232" t="s">
        <v>589</v>
      </c>
      <c r="G41" s="232" t="s">
        <v>589</v>
      </c>
      <c r="H41" s="232" t="s">
        <v>589</v>
      </c>
      <c r="I41" s="232" t="s">
        <v>589</v>
      </c>
      <c r="J41" s="232" t="s">
        <v>589</v>
      </c>
      <c r="K41" s="232" t="s">
        <v>589</v>
      </c>
      <c r="L41" s="232" t="s">
        <v>589</v>
      </c>
      <c r="M41" s="232" t="s">
        <v>589</v>
      </c>
      <c r="N41" s="232" t="s">
        <v>589</v>
      </c>
      <c r="O41" s="232" t="s">
        <v>589</v>
      </c>
      <c r="P41" s="232" t="s">
        <v>589</v>
      </c>
      <c r="Q41" s="232" t="s">
        <v>589</v>
      </c>
      <c r="R41" s="232" t="s">
        <v>589</v>
      </c>
      <c r="S41" s="232" t="s">
        <v>589</v>
      </c>
      <c r="T41" s="232" t="s">
        <v>589</v>
      </c>
      <c r="U41" s="232" t="s">
        <v>589</v>
      </c>
      <c r="V41" s="232" t="s">
        <v>589</v>
      </c>
      <c r="W41" s="232" t="s">
        <v>589</v>
      </c>
      <c r="X41" s="232" t="s">
        <v>589</v>
      </c>
      <c r="Y41" s="232" t="s">
        <v>589</v>
      </c>
      <c r="Z41" s="232" t="s">
        <v>589</v>
      </c>
      <c r="AA41" s="232" t="s">
        <v>589</v>
      </c>
      <c r="AB41" s="232" t="s">
        <v>589</v>
      </c>
      <c r="AC41" s="232" t="s">
        <v>589</v>
      </c>
      <c r="AD41" s="232" t="s">
        <v>589</v>
      </c>
      <c r="AE41" s="232" t="s">
        <v>589</v>
      </c>
      <c r="AF41" s="232" t="s">
        <v>589</v>
      </c>
      <c r="AG41" s="232" t="s">
        <v>589</v>
      </c>
      <c r="AH41" s="232" t="s">
        <v>589</v>
      </c>
      <c r="AI41" s="232" t="s">
        <v>589</v>
      </c>
      <c r="AJ41" s="232" t="s">
        <v>589</v>
      </c>
      <c r="AK41" s="232" t="s">
        <v>589</v>
      </c>
      <c r="AL41" s="232" t="s">
        <v>589</v>
      </c>
      <c r="AM41" s="232" t="s">
        <v>589</v>
      </c>
      <c r="AN41" s="232" t="s">
        <v>589</v>
      </c>
      <c r="AO41" s="232" t="s">
        <v>589</v>
      </c>
      <c r="AP41" s="232" t="s">
        <v>589</v>
      </c>
      <c r="AQ41" s="232" t="s">
        <v>589</v>
      </c>
      <c r="AR41" s="232" t="s">
        <v>589</v>
      </c>
      <c r="AS41" s="232" t="s">
        <v>589</v>
      </c>
      <c r="AT41" s="232" t="s">
        <v>589</v>
      </c>
      <c r="AU41" s="232" t="s">
        <v>589</v>
      </c>
      <c r="AV41" s="232" t="s">
        <v>589</v>
      </c>
      <c r="AW41" s="232" t="s">
        <v>589</v>
      </c>
      <c r="AX41" s="232" t="s">
        <v>589</v>
      </c>
      <c r="AY41" s="232" t="s">
        <v>589</v>
      </c>
      <c r="AZ41" s="232" t="s">
        <v>589</v>
      </c>
    </row>
    <row r="42" spans="1:52" ht="47.25">
      <c r="A42" s="67" t="s">
        <v>546</v>
      </c>
      <c r="B42" s="113" t="s">
        <v>657</v>
      </c>
      <c r="C42" s="232" t="s">
        <v>700</v>
      </c>
      <c r="D42" s="232" t="s">
        <v>589</v>
      </c>
      <c r="E42" s="232" t="s">
        <v>589</v>
      </c>
      <c r="F42" s="232" t="s">
        <v>589</v>
      </c>
      <c r="G42" s="232" t="s">
        <v>589</v>
      </c>
      <c r="H42" s="232" t="s">
        <v>589</v>
      </c>
      <c r="I42" s="232" t="s">
        <v>589</v>
      </c>
      <c r="J42" s="232" t="s">
        <v>589</v>
      </c>
      <c r="K42" s="232" t="s">
        <v>589</v>
      </c>
      <c r="L42" s="232" t="s">
        <v>589</v>
      </c>
      <c r="M42" s="232" t="s">
        <v>589</v>
      </c>
      <c r="N42" s="232" t="s">
        <v>589</v>
      </c>
      <c r="O42" s="232" t="s">
        <v>589</v>
      </c>
      <c r="P42" s="232" t="s">
        <v>589</v>
      </c>
      <c r="Q42" s="232" t="s">
        <v>589</v>
      </c>
      <c r="R42" s="232" t="s">
        <v>589</v>
      </c>
      <c r="S42" s="232" t="s">
        <v>589</v>
      </c>
      <c r="T42" s="232" t="s">
        <v>589</v>
      </c>
      <c r="U42" s="232" t="s">
        <v>589</v>
      </c>
      <c r="V42" s="232" t="s">
        <v>589</v>
      </c>
      <c r="W42" s="232" t="s">
        <v>589</v>
      </c>
      <c r="X42" s="232" t="s">
        <v>589</v>
      </c>
      <c r="Y42" s="232" t="s">
        <v>589</v>
      </c>
      <c r="Z42" s="232" t="s">
        <v>589</v>
      </c>
      <c r="AA42" s="232" t="s">
        <v>589</v>
      </c>
      <c r="AB42" s="232" t="s">
        <v>589</v>
      </c>
      <c r="AC42" s="232" t="s">
        <v>589</v>
      </c>
      <c r="AD42" s="232" t="s">
        <v>589</v>
      </c>
      <c r="AE42" s="232" t="s">
        <v>589</v>
      </c>
      <c r="AF42" s="232" t="s">
        <v>589</v>
      </c>
      <c r="AG42" s="232" t="s">
        <v>589</v>
      </c>
      <c r="AH42" s="232" t="s">
        <v>589</v>
      </c>
      <c r="AI42" s="232" t="s">
        <v>589</v>
      </c>
      <c r="AJ42" s="232" t="s">
        <v>589</v>
      </c>
      <c r="AK42" s="232" t="s">
        <v>589</v>
      </c>
      <c r="AL42" s="232" t="s">
        <v>589</v>
      </c>
      <c r="AM42" s="232" t="s">
        <v>589</v>
      </c>
      <c r="AN42" s="232" t="s">
        <v>589</v>
      </c>
      <c r="AO42" s="232" t="s">
        <v>589</v>
      </c>
      <c r="AP42" s="232" t="s">
        <v>589</v>
      </c>
      <c r="AQ42" s="232" t="s">
        <v>589</v>
      </c>
      <c r="AR42" s="232" t="s">
        <v>589</v>
      </c>
      <c r="AS42" s="232" t="s">
        <v>589</v>
      </c>
      <c r="AT42" s="232" t="s">
        <v>589</v>
      </c>
      <c r="AU42" s="232" t="s">
        <v>589</v>
      </c>
      <c r="AV42" s="232" t="s">
        <v>589</v>
      </c>
      <c r="AW42" s="232" t="s">
        <v>589</v>
      </c>
      <c r="AX42" s="232" t="s">
        <v>589</v>
      </c>
      <c r="AY42" s="232" t="s">
        <v>589</v>
      </c>
      <c r="AZ42" s="232" t="s">
        <v>589</v>
      </c>
    </row>
    <row r="43" spans="1:52" ht="141.75">
      <c r="A43" s="67" t="s">
        <v>546</v>
      </c>
      <c r="B43" s="113" t="s">
        <v>658</v>
      </c>
      <c r="C43" s="232" t="s">
        <v>700</v>
      </c>
      <c r="D43" s="232" t="s">
        <v>589</v>
      </c>
      <c r="E43" s="232" t="s">
        <v>589</v>
      </c>
      <c r="F43" s="232" t="s">
        <v>589</v>
      </c>
      <c r="G43" s="232" t="s">
        <v>589</v>
      </c>
      <c r="H43" s="232" t="s">
        <v>589</v>
      </c>
      <c r="I43" s="232" t="s">
        <v>589</v>
      </c>
      <c r="J43" s="232" t="s">
        <v>589</v>
      </c>
      <c r="K43" s="232" t="s">
        <v>589</v>
      </c>
      <c r="L43" s="232" t="s">
        <v>589</v>
      </c>
      <c r="M43" s="232" t="s">
        <v>589</v>
      </c>
      <c r="N43" s="232" t="s">
        <v>589</v>
      </c>
      <c r="O43" s="232" t="s">
        <v>589</v>
      </c>
      <c r="P43" s="232" t="s">
        <v>589</v>
      </c>
      <c r="Q43" s="232" t="s">
        <v>589</v>
      </c>
      <c r="R43" s="232" t="s">
        <v>589</v>
      </c>
      <c r="S43" s="232" t="s">
        <v>589</v>
      </c>
      <c r="T43" s="232" t="s">
        <v>589</v>
      </c>
      <c r="U43" s="232" t="s">
        <v>589</v>
      </c>
      <c r="V43" s="232" t="s">
        <v>589</v>
      </c>
      <c r="W43" s="232" t="s">
        <v>589</v>
      </c>
      <c r="X43" s="232" t="s">
        <v>589</v>
      </c>
      <c r="Y43" s="232" t="s">
        <v>589</v>
      </c>
      <c r="Z43" s="232" t="s">
        <v>589</v>
      </c>
      <c r="AA43" s="232" t="s">
        <v>589</v>
      </c>
      <c r="AB43" s="232" t="s">
        <v>589</v>
      </c>
      <c r="AC43" s="232" t="s">
        <v>589</v>
      </c>
      <c r="AD43" s="232" t="s">
        <v>589</v>
      </c>
      <c r="AE43" s="232" t="s">
        <v>589</v>
      </c>
      <c r="AF43" s="232" t="s">
        <v>589</v>
      </c>
      <c r="AG43" s="232" t="s">
        <v>589</v>
      </c>
      <c r="AH43" s="232" t="s">
        <v>589</v>
      </c>
      <c r="AI43" s="232" t="s">
        <v>589</v>
      </c>
      <c r="AJ43" s="232" t="s">
        <v>589</v>
      </c>
      <c r="AK43" s="232" t="s">
        <v>589</v>
      </c>
      <c r="AL43" s="232" t="s">
        <v>589</v>
      </c>
      <c r="AM43" s="232" t="s">
        <v>589</v>
      </c>
      <c r="AN43" s="232" t="s">
        <v>589</v>
      </c>
      <c r="AO43" s="232" t="s">
        <v>589</v>
      </c>
      <c r="AP43" s="232" t="s">
        <v>589</v>
      </c>
      <c r="AQ43" s="232" t="s">
        <v>589</v>
      </c>
      <c r="AR43" s="232" t="s">
        <v>589</v>
      </c>
      <c r="AS43" s="232" t="s">
        <v>589</v>
      </c>
      <c r="AT43" s="232" t="s">
        <v>589</v>
      </c>
      <c r="AU43" s="232" t="s">
        <v>589</v>
      </c>
      <c r="AV43" s="232" t="s">
        <v>589</v>
      </c>
      <c r="AW43" s="232" t="s">
        <v>589</v>
      </c>
      <c r="AX43" s="232" t="s">
        <v>589</v>
      </c>
      <c r="AY43" s="232" t="s">
        <v>589</v>
      </c>
      <c r="AZ43" s="232" t="s">
        <v>589</v>
      </c>
    </row>
    <row r="44" spans="1:52" ht="126">
      <c r="A44" s="67" t="s">
        <v>546</v>
      </c>
      <c r="B44" s="113" t="s">
        <v>659</v>
      </c>
      <c r="C44" s="232" t="s">
        <v>700</v>
      </c>
      <c r="D44" s="232" t="s">
        <v>589</v>
      </c>
      <c r="E44" s="232" t="s">
        <v>589</v>
      </c>
      <c r="F44" s="232" t="s">
        <v>589</v>
      </c>
      <c r="G44" s="232" t="s">
        <v>589</v>
      </c>
      <c r="H44" s="232" t="s">
        <v>589</v>
      </c>
      <c r="I44" s="232" t="s">
        <v>589</v>
      </c>
      <c r="J44" s="232" t="s">
        <v>589</v>
      </c>
      <c r="K44" s="232" t="s">
        <v>589</v>
      </c>
      <c r="L44" s="232" t="s">
        <v>589</v>
      </c>
      <c r="M44" s="232" t="s">
        <v>589</v>
      </c>
      <c r="N44" s="232" t="s">
        <v>589</v>
      </c>
      <c r="O44" s="232" t="s">
        <v>589</v>
      </c>
      <c r="P44" s="232" t="s">
        <v>589</v>
      </c>
      <c r="Q44" s="232" t="s">
        <v>589</v>
      </c>
      <c r="R44" s="232" t="s">
        <v>589</v>
      </c>
      <c r="S44" s="232" t="s">
        <v>589</v>
      </c>
      <c r="T44" s="232" t="s">
        <v>589</v>
      </c>
      <c r="U44" s="232" t="s">
        <v>589</v>
      </c>
      <c r="V44" s="232" t="s">
        <v>589</v>
      </c>
      <c r="W44" s="232" t="s">
        <v>589</v>
      </c>
      <c r="X44" s="232" t="s">
        <v>589</v>
      </c>
      <c r="Y44" s="232" t="s">
        <v>589</v>
      </c>
      <c r="Z44" s="232" t="s">
        <v>589</v>
      </c>
      <c r="AA44" s="232" t="s">
        <v>589</v>
      </c>
      <c r="AB44" s="232" t="s">
        <v>589</v>
      </c>
      <c r="AC44" s="232" t="s">
        <v>589</v>
      </c>
      <c r="AD44" s="232" t="s">
        <v>589</v>
      </c>
      <c r="AE44" s="232" t="s">
        <v>589</v>
      </c>
      <c r="AF44" s="232" t="s">
        <v>589</v>
      </c>
      <c r="AG44" s="232" t="s">
        <v>589</v>
      </c>
      <c r="AH44" s="232" t="s">
        <v>589</v>
      </c>
      <c r="AI44" s="232" t="s">
        <v>589</v>
      </c>
      <c r="AJ44" s="232" t="s">
        <v>589</v>
      </c>
      <c r="AK44" s="232" t="s">
        <v>589</v>
      </c>
      <c r="AL44" s="232" t="s">
        <v>589</v>
      </c>
      <c r="AM44" s="232" t="s">
        <v>589</v>
      </c>
      <c r="AN44" s="232" t="s">
        <v>589</v>
      </c>
      <c r="AO44" s="232" t="s">
        <v>589</v>
      </c>
      <c r="AP44" s="232" t="s">
        <v>589</v>
      </c>
      <c r="AQ44" s="232" t="s">
        <v>589</v>
      </c>
      <c r="AR44" s="232" t="s">
        <v>589</v>
      </c>
      <c r="AS44" s="232" t="s">
        <v>589</v>
      </c>
      <c r="AT44" s="232" t="s">
        <v>589</v>
      </c>
      <c r="AU44" s="232" t="s">
        <v>589</v>
      </c>
      <c r="AV44" s="232" t="s">
        <v>589</v>
      </c>
      <c r="AW44" s="232" t="s">
        <v>589</v>
      </c>
      <c r="AX44" s="232" t="s">
        <v>589</v>
      </c>
      <c r="AY44" s="232" t="s">
        <v>589</v>
      </c>
      <c r="AZ44" s="232" t="s">
        <v>589</v>
      </c>
    </row>
    <row r="45" spans="1:52" ht="126">
      <c r="A45" s="67" t="s">
        <v>546</v>
      </c>
      <c r="B45" s="113" t="s">
        <v>661</v>
      </c>
      <c r="C45" s="232" t="s">
        <v>700</v>
      </c>
      <c r="D45" s="232" t="s">
        <v>589</v>
      </c>
      <c r="E45" s="232" t="s">
        <v>589</v>
      </c>
      <c r="F45" s="232" t="s">
        <v>589</v>
      </c>
      <c r="G45" s="232" t="s">
        <v>589</v>
      </c>
      <c r="H45" s="232" t="s">
        <v>589</v>
      </c>
      <c r="I45" s="232" t="s">
        <v>589</v>
      </c>
      <c r="J45" s="232" t="s">
        <v>589</v>
      </c>
      <c r="K45" s="232" t="s">
        <v>589</v>
      </c>
      <c r="L45" s="232" t="s">
        <v>589</v>
      </c>
      <c r="M45" s="232" t="s">
        <v>589</v>
      </c>
      <c r="N45" s="232" t="s">
        <v>589</v>
      </c>
      <c r="O45" s="232" t="s">
        <v>589</v>
      </c>
      <c r="P45" s="232" t="s">
        <v>589</v>
      </c>
      <c r="Q45" s="232" t="s">
        <v>589</v>
      </c>
      <c r="R45" s="232" t="s">
        <v>589</v>
      </c>
      <c r="S45" s="232" t="s">
        <v>589</v>
      </c>
      <c r="T45" s="232" t="s">
        <v>589</v>
      </c>
      <c r="U45" s="232" t="s">
        <v>589</v>
      </c>
      <c r="V45" s="232" t="s">
        <v>589</v>
      </c>
      <c r="W45" s="232" t="s">
        <v>589</v>
      </c>
      <c r="X45" s="232" t="s">
        <v>589</v>
      </c>
      <c r="Y45" s="232" t="s">
        <v>589</v>
      </c>
      <c r="Z45" s="232" t="s">
        <v>589</v>
      </c>
      <c r="AA45" s="232" t="s">
        <v>589</v>
      </c>
      <c r="AB45" s="232" t="s">
        <v>589</v>
      </c>
      <c r="AC45" s="232" t="s">
        <v>589</v>
      </c>
      <c r="AD45" s="232" t="s">
        <v>589</v>
      </c>
      <c r="AE45" s="232" t="s">
        <v>589</v>
      </c>
      <c r="AF45" s="232" t="s">
        <v>589</v>
      </c>
      <c r="AG45" s="232" t="s">
        <v>589</v>
      </c>
      <c r="AH45" s="232" t="s">
        <v>589</v>
      </c>
      <c r="AI45" s="232" t="s">
        <v>589</v>
      </c>
      <c r="AJ45" s="232" t="s">
        <v>589</v>
      </c>
      <c r="AK45" s="232" t="s">
        <v>589</v>
      </c>
      <c r="AL45" s="232" t="s">
        <v>589</v>
      </c>
      <c r="AM45" s="232" t="s">
        <v>589</v>
      </c>
      <c r="AN45" s="232" t="s">
        <v>589</v>
      </c>
      <c r="AO45" s="232" t="s">
        <v>589</v>
      </c>
      <c r="AP45" s="232" t="s">
        <v>589</v>
      </c>
      <c r="AQ45" s="232" t="s">
        <v>589</v>
      </c>
      <c r="AR45" s="232" t="s">
        <v>589</v>
      </c>
      <c r="AS45" s="232" t="s">
        <v>589</v>
      </c>
      <c r="AT45" s="232" t="s">
        <v>589</v>
      </c>
      <c r="AU45" s="232" t="s">
        <v>589</v>
      </c>
      <c r="AV45" s="232" t="s">
        <v>589</v>
      </c>
      <c r="AW45" s="232" t="s">
        <v>589</v>
      </c>
      <c r="AX45" s="232" t="s">
        <v>589</v>
      </c>
      <c r="AY45" s="232" t="s">
        <v>589</v>
      </c>
      <c r="AZ45" s="232" t="s">
        <v>589</v>
      </c>
    </row>
    <row r="46" spans="1:52" ht="110.25">
      <c r="A46" s="67" t="s">
        <v>517</v>
      </c>
      <c r="B46" s="113" t="s">
        <v>662</v>
      </c>
      <c r="C46" s="232" t="s">
        <v>700</v>
      </c>
      <c r="D46" s="232" t="s">
        <v>589</v>
      </c>
      <c r="E46" s="232" t="s">
        <v>589</v>
      </c>
      <c r="F46" s="232" t="s">
        <v>589</v>
      </c>
      <c r="G46" s="232" t="s">
        <v>589</v>
      </c>
      <c r="H46" s="232" t="s">
        <v>589</v>
      </c>
      <c r="I46" s="232" t="s">
        <v>589</v>
      </c>
      <c r="J46" s="232" t="s">
        <v>589</v>
      </c>
      <c r="K46" s="232" t="s">
        <v>589</v>
      </c>
      <c r="L46" s="232" t="s">
        <v>589</v>
      </c>
      <c r="M46" s="232" t="s">
        <v>589</v>
      </c>
      <c r="N46" s="232" t="s">
        <v>589</v>
      </c>
      <c r="O46" s="232" t="s">
        <v>589</v>
      </c>
      <c r="P46" s="232" t="s">
        <v>589</v>
      </c>
      <c r="Q46" s="232" t="s">
        <v>589</v>
      </c>
      <c r="R46" s="232" t="s">
        <v>589</v>
      </c>
      <c r="S46" s="232" t="s">
        <v>589</v>
      </c>
      <c r="T46" s="232" t="s">
        <v>589</v>
      </c>
      <c r="U46" s="232" t="s">
        <v>589</v>
      </c>
      <c r="V46" s="232" t="s">
        <v>589</v>
      </c>
      <c r="W46" s="232" t="s">
        <v>589</v>
      </c>
      <c r="X46" s="232" t="s">
        <v>589</v>
      </c>
      <c r="Y46" s="232" t="s">
        <v>589</v>
      </c>
      <c r="Z46" s="232" t="s">
        <v>589</v>
      </c>
      <c r="AA46" s="232" t="s">
        <v>589</v>
      </c>
      <c r="AB46" s="232" t="s">
        <v>589</v>
      </c>
      <c r="AC46" s="232" t="s">
        <v>589</v>
      </c>
      <c r="AD46" s="232" t="s">
        <v>589</v>
      </c>
      <c r="AE46" s="232" t="s">
        <v>589</v>
      </c>
      <c r="AF46" s="232" t="s">
        <v>589</v>
      </c>
      <c r="AG46" s="232" t="s">
        <v>589</v>
      </c>
      <c r="AH46" s="232" t="s">
        <v>589</v>
      </c>
      <c r="AI46" s="232" t="s">
        <v>589</v>
      </c>
      <c r="AJ46" s="232" t="s">
        <v>589</v>
      </c>
      <c r="AK46" s="232" t="s">
        <v>589</v>
      </c>
      <c r="AL46" s="232" t="s">
        <v>589</v>
      </c>
      <c r="AM46" s="232" t="s">
        <v>589</v>
      </c>
      <c r="AN46" s="232" t="s">
        <v>589</v>
      </c>
      <c r="AO46" s="232" t="s">
        <v>589</v>
      </c>
      <c r="AP46" s="232" t="s">
        <v>589</v>
      </c>
      <c r="AQ46" s="232" t="s">
        <v>589</v>
      </c>
      <c r="AR46" s="232" t="s">
        <v>589</v>
      </c>
      <c r="AS46" s="232" t="s">
        <v>589</v>
      </c>
      <c r="AT46" s="232" t="s">
        <v>589</v>
      </c>
      <c r="AU46" s="232" t="s">
        <v>589</v>
      </c>
      <c r="AV46" s="232" t="s">
        <v>589</v>
      </c>
      <c r="AW46" s="232" t="s">
        <v>589</v>
      </c>
      <c r="AX46" s="232" t="s">
        <v>589</v>
      </c>
      <c r="AY46" s="232" t="s">
        <v>589</v>
      </c>
      <c r="AZ46" s="232" t="s">
        <v>589</v>
      </c>
    </row>
    <row r="47" spans="1:52" ht="94.5">
      <c r="A47" s="67" t="s">
        <v>549</v>
      </c>
      <c r="B47" s="113" t="s">
        <v>663</v>
      </c>
      <c r="C47" s="232" t="s">
        <v>700</v>
      </c>
      <c r="D47" s="232" t="s">
        <v>589</v>
      </c>
      <c r="E47" s="232" t="s">
        <v>589</v>
      </c>
      <c r="F47" s="232" t="s">
        <v>589</v>
      </c>
      <c r="G47" s="232" t="s">
        <v>589</v>
      </c>
      <c r="H47" s="232" t="s">
        <v>589</v>
      </c>
      <c r="I47" s="232" t="s">
        <v>589</v>
      </c>
      <c r="J47" s="232" t="s">
        <v>589</v>
      </c>
      <c r="K47" s="232" t="s">
        <v>589</v>
      </c>
      <c r="L47" s="232" t="s">
        <v>589</v>
      </c>
      <c r="M47" s="232" t="s">
        <v>589</v>
      </c>
      <c r="N47" s="232" t="s">
        <v>589</v>
      </c>
      <c r="O47" s="232" t="s">
        <v>589</v>
      </c>
      <c r="P47" s="232" t="s">
        <v>589</v>
      </c>
      <c r="Q47" s="232" t="s">
        <v>589</v>
      </c>
      <c r="R47" s="232" t="s">
        <v>589</v>
      </c>
      <c r="S47" s="232" t="s">
        <v>589</v>
      </c>
      <c r="T47" s="232" t="s">
        <v>589</v>
      </c>
      <c r="U47" s="232" t="s">
        <v>589</v>
      </c>
      <c r="V47" s="232" t="s">
        <v>589</v>
      </c>
      <c r="W47" s="232" t="s">
        <v>589</v>
      </c>
      <c r="X47" s="232" t="s">
        <v>589</v>
      </c>
      <c r="Y47" s="232" t="s">
        <v>589</v>
      </c>
      <c r="Z47" s="232" t="s">
        <v>589</v>
      </c>
      <c r="AA47" s="232" t="s">
        <v>589</v>
      </c>
      <c r="AB47" s="232" t="s">
        <v>589</v>
      </c>
      <c r="AC47" s="232" t="s">
        <v>589</v>
      </c>
      <c r="AD47" s="232" t="s">
        <v>589</v>
      </c>
      <c r="AE47" s="232" t="s">
        <v>589</v>
      </c>
      <c r="AF47" s="232" t="s">
        <v>589</v>
      </c>
      <c r="AG47" s="232" t="s">
        <v>589</v>
      </c>
      <c r="AH47" s="232" t="s">
        <v>589</v>
      </c>
      <c r="AI47" s="232" t="s">
        <v>589</v>
      </c>
      <c r="AJ47" s="232" t="s">
        <v>589</v>
      </c>
      <c r="AK47" s="232" t="s">
        <v>589</v>
      </c>
      <c r="AL47" s="232" t="s">
        <v>589</v>
      </c>
      <c r="AM47" s="232" t="s">
        <v>589</v>
      </c>
      <c r="AN47" s="232" t="s">
        <v>589</v>
      </c>
      <c r="AO47" s="232" t="s">
        <v>589</v>
      </c>
      <c r="AP47" s="232" t="s">
        <v>589</v>
      </c>
      <c r="AQ47" s="232" t="s">
        <v>589</v>
      </c>
      <c r="AR47" s="232" t="s">
        <v>589</v>
      </c>
      <c r="AS47" s="232" t="s">
        <v>589</v>
      </c>
      <c r="AT47" s="232" t="s">
        <v>589</v>
      </c>
      <c r="AU47" s="232" t="s">
        <v>589</v>
      </c>
      <c r="AV47" s="232" t="s">
        <v>589</v>
      </c>
      <c r="AW47" s="232" t="s">
        <v>589</v>
      </c>
      <c r="AX47" s="232" t="s">
        <v>589</v>
      </c>
      <c r="AY47" s="232" t="s">
        <v>589</v>
      </c>
      <c r="AZ47" s="232" t="s">
        <v>589</v>
      </c>
    </row>
    <row r="48" spans="1:52" ht="94.5">
      <c r="A48" s="67" t="s">
        <v>550</v>
      </c>
      <c r="B48" s="113" t="s">
        <v>664</v>
      </c>
      <c r="C48" s="232" t="s">
        <v>700</v>
      </c>
      <c r="D48" s="232" t="s">
        <v>589</v>
      </c>
      <c r="E48" s="232" t="s">
        <v>589</v>
      </c>
      <c r="F48" s="232" t="s">
        <v>589</v>
      </c>
      <c r="G48" s="232" t="s">
        <v>589</v>
      </c>
      <c r="H48" s="232" t="s">
        <v>589</v>
      </c>
      <c r="I48" s="232" t="s">
        <v>589</v>
      </c>
      <c r="J48" s="232" t="s">
        <v>589</v>
      </c>
      <c r="K48" s="232" t="s">
        <v>589</v>
      </c>
      <c r="L48" s="232" t="s">
        <v>589</v>
      </c>
      <c r="M48" s="232" t="s">
        <v>589</v>
      </c>
      <c r="N48" s="232" t="s">
        <v>589</v>
      </c>
      <c r="O48" s="232" t="s">
        <v>589</v>
      </c>
      <c r="P48" s="232" t="s">
        <v>589</v>
      </c>
      <c r="Q48" s="232" t="s">
        <v>589</v>
      </c>
      <c r="R48" s="232" t="s">
        <v>589</v>
      </c>
      <c r="S48" s="232" t="s">
        <v>589</v>
      </c>
      <c r="T48" s="232" t="s">
        <v>589</v>
      </c>
      <c r="U48" s="232" t="s">
        <v>589</v>
      </c>
      <c r="V48" s="232" t="s">
        <v>589</v>
      </c>
      <c r="W48" s="232" t="s">
        <v>589</v>
      </c>
      <c r="X48" s="232" t="s">
        <v>589</v>
      </c>
      <c r="Y48" s="232" t="s">
        <v>589</v>
      </c>
      <c r="Z48" s="232" t="s">
        <v>589</v>
      </c>
      <c r="AA48" s="232" t="s">
        <v>589</v>
      </c>
      <c r="AB48" s="232" t="s">
        <v>589</v>
      </c>
      <c r="AC48" s="232" t="s">
        <v>589</v>
      </c>
      <c r="AD48" s="232" t="s">
        <v>589</v>
      </c>
      <c r="AE48" s="232" t="s">
        <v>589</v>
      </c>
      <c r="AF48" s="232" t="s">
        <v>589</v>
      </c>
      <c r="AG48" s="232" t="s">
        <v>589</v>
      </c>
      <c r="AH48" s="232" t="s">
        <v>589</v>
      </c>
      <c r="AI48" s="232" t="s">
        <v>589</v>
      </c>
      <c r="AJ48" s="232" t="s">
        <v>589</v>
      </c>
      <c r="AK48" s="232" t="s">
        <v>589</v>
      </c>
      <c r="AL48" s="232" t="s">
        <v>589</v>
      </c>
      <c r="AM48" s="232" t="s">
        <v>589</v>
      </c>
      <c r="AN48" s="232" t="s">
        <v>589</v>
      </c>
      <c r="AO48" s="232" t="s">
        <v>589</v>
      </c>
      <c r="AP48" s="232" t="s">
        <v>589</v>
      </c>
      <c r="AQ48" s="232" t="s">
        <v>589</v>
      </c>
      <c r="AR48" s="232" t="s">
        <v>589</v>
      </c>
      <c r="AS48" s="232" t="s">
        <v>589</v>
      </c>
      <c r="AT48" s="232" t="s">
        <v>589</v>
      </c>
      <c r="AU48" s="232" t="s">
        <v>589</v>
      </c>
      <c r="AV48" s="232" t="s">
        <v>589</v>
      </c>
      <c r="AW48" s="232" t="s">
        <v>589</v>
      </c>
      <c r="AX48" s="232" t="s">
        <v>589</v>
      </c>
      <c r="AY48" s="232" t="s">
        <v>589</v>
      </c>
      <c r="AZ48" s="232" t="s">
        <v>589</v>
      </c>
    </row>
    <row r="49" spans="1:52" s="168" customFormat="1" ht="47.25">
      <c r="A49" s="165" t="s">
        <v>513</v>
      </c>
      <c r="B49" s="166" t="s">
        <v>665</v>
      </c>
      <c r="C49" s="204" t="s">
        <v>700</v>
      </c>
      <c r="D49" s="204" t="s">
        <v>589</v>
      </c>
      <c r="E49" s="204">
        <f>E50+E119</f>
        <v>5.87</v>
      </c>
      <c r="F49" s="204">
        <f>F50+F119</f>
        <v>2</v>
      </c>
      <c r="G49" s="204">
        <f>G50+G119</f>
        <v>56</v>
      </c>
      <c r="H49" s="204">
        <f>H50+H119</f>
        <v>0.2</v>
      </c>
      <c r="I49" s="204">
        <f>I50+I119</f>
        <v>0</v>
      </c>
      <c r="J49" s="204" t="s">
        <v>589</v>
      </c>
      <c r="K49" s="204">
        <f>K50+K119</f>
        <v>4.28</v>
      </c>
      <c r="L49" s="204">
        <f>L50+L119</f>
        <v>0</v>
      </c>
      <c r="M49" s="204">
        <f>M50+M119</f>
        <v>15.07</v>
      </c>
      <c r="N49" s="204">
        <f>N50+N119</f>
        <v>0</v>
      </c>
      <c r="O49" s="204">
        <f>O50+O119</f>
        <v>11</v>
      </c>
      <c r="P49" s="204" t="s">
        <v>589</v>
      </c>
      <c r="Q49" s="204">
        <f>Q50+Q119</f>
        <v>3.1150000000000002</v>
      </c>
      <c r="R49" s="283">
        <f>R50+R119</f>
        <v>2</v>
      </c>
      <c r="S49" s="283">
        <f>S50+S119</f>
        <v>31.240000000000002</v>
      </c>
      <c r="T49" s="283">
        <f>T50+T119</f>
        <v>0</v>
      </c>
      <c r="U49" s="283">
        <f>U50+U119</f>
        <v>0</v>
      </c>
      <c r="V49" s="283" t="s">
        <v>589</v>
      </c>
      <c r="W49" s="283">
        <f t="shared" ref="W49:AG49" si="7">W50+W119</f>
        <v>2.81</v>
      </c>
      <c r="X49" s="283">
        <f t="shared" si="7"/>
        <v>0</v>
      </c>
      <c r="Y49" s="283">
        <f t="shared" si="7"/>
        <v>45.13</v>
      </c>
      <c r="Z49" s="283">
        <f t="shared" si="7"/>
        <v>0</v>
      </c>
      <c r="AA49" s="283">
        <f t="shared" si="7"/>
        <v>0</v>
      </c>
      <c r="AB49" s="283">
        <f t="shared" si="7"/>
        <v>0</v>
      </c>
      <c r="AC49" s="283">
        <f t="shared" si="7"/>
        <v>6.23</v>
      </c>
      <c r="AD49" s="283">
        <f t="shared" si="7"/>
        <v>1.5</v>
      </c>
      <c r="AE49" s="283">
        <f t="shared" si="7"/>
        <v>19.5</v>
      </c>
      <c r="AF49" s="283">
        <f t="shared" si="7"/>
        <v>0</v>
      </c>
      <c r="AG49" s="283">
        <f t="shared" si="7"/>
        <v>0</v>
      </c>
      <c r="AH49" s="283" t="s">
        <v>589</v>
      </c>
      <c r="AI49" s="283">
        <f t="shared" ref="AI49:AY49" si="8">AI50+AI119</f>
        <v>1.03</v>
      </c>
      <c r="AJ49" s="283">
        <f t="shared" si="8"/>
        <v>0</v>
      </c>
      <c r="AK49" s="283">
        <f t="shared" si="8"/>
        <v>81.61</v>
      </c>
      <c r="AL49" s="283">
        <f t="shared" si="8"/>
        <v>0</v>
      </c>
      <c r="AM49" s="283">
        <f t="shared" si="8"/>
        <v>0</v>
      </c>
      <c r="AN49" s="283">
        <f t="shared" si="8"/>
        <v>0</v>
      </c>
      <c r="AO49" s="283">
        <f t="shared" si="8"/>
        <v>22.59</v>
      </c>
      <c r="AP49" s="283">
        <f t="shared" si="8"/>
        <v>2.5</v>
      </c>
      <c r="AQ49" s="283">
        <f t="shared" si="8"/>
        <v>188.05</v>
      </c>
      <c r="AR49" s="283">
        <f t="shared" si="8"/>
        <v>0</v>
      </c>
      <c r="AS49" s="283">
        <f t="shared" si="8"/>
        <v>0</v>
      </c>
      <c r="AT49" s="283">
        <f t="shared" si="8"/>
        <v>0</v>
      </c>
      <c r="AU49" s="283">
        <f t="shared" si="8"/>
        <v>10.43</v>
      </c>
      <c r="AV49" s="283">
        <f t="shared" si="8"/>
        <v>0.5</v>
      </c>
      <c r="AW49" s="283">
        <f t="shared" si="8"/>
        <v>156.04</v>
      </c>
      <c r="AX49" s="283">
        <f t="shared" si="8"/>
        <v>0</v>
      </c>
      <c r="AY49" s="283">
        <f t="shared" si="8"/>
        <v>0</v>
      </c>
      <c r="AZ49" s="204" t="s">
        <v>589</v>
      </c>
    </row>
    <row r="50" spans="1:52" s="214" customFormat="1" ht="78.75">
      <c r="A50" s="165" t="s">
        <v>518</v>
      </c>
      <c r="B50" s="166" t="s">
        <v>666</v>
      </c>
      <c r="C50" s="204" t="s">
        <v>700</v>
      </c>
      <c r="D50" s="204" t="s">
        <v>589</v>
      </c>
      <c r="E50" s="204">
        <f>E51+E52</f>
        <v>4.97</v>
      </c>
      <c r="F50" s="204">
        <f>F51+F52</f>
        <v>2</v>
      </c>
      <c r="G50" s="204">
        <f>G51+G52</f>
        <v>0</v>
      </c>
      <c r="H50" s="204">
        <f>H51+H52</f>
        <v>0.2</v>
      </c>
      <c r="I50" s="204">
        <f>I51+I52</f>
        <v>0</v>
      </c>
      <c r="J50" s="204" t="s">
        <v>589</v>
      </c>
      <c r="K50" s="204">
        <f>K51+K52</f>
        <v>1.26</v>
      </c>
      <c r="L50" s="204">
        <f>L51+L52</f>
        <v>0</v>
      </c>
      <c r="M50" s="204">
        <f>M51+M52</f>
        <v>0</v>
      </c>
      <c r="N50" s="204">
        <f>N51+N52</f>
        <v>0</v>
      </c>
      <c r="O50" s="204">
        <f>O51+O52</f>
        <v>11</v>
      </c>
      <c r="P50" s="204" t="s">
        <v>589</v>
      </c>
      <c r="Q50" s="204">
        <f>Q51+Q52</f>
        <v>1.115</v>
      </c>
      <c r="R50" s="204">
        <f>R51+R52</f>
        <v>2</v>
      </c>
      <c r="S50" s="204">
        <f>S51+S52</f>
        <v>0</v>
      </c>
      <c r="T50" s="204">
        <f>T51+T52</f>
        <v>0</v>
      </c>
      <c r="U50" s="204">
        <f>U51+U52</f>
        <v>0</v>
      </c>
      <c r="V50" s="204" t="s">
        <v>589</v>
      </c>
      <c r="W50" s="204">
        <f>W51+W52</f>
        <v>0</v>
      </c>
      <c r="X50" s="204">
        <f>X51+X52</f>
        <v>0</v>
      </c>
      <c r="Y50" s="204">
        <f>Y51+Y52</f>
        <v>0</v>
      </c>
      <c r="Z50" s="204">
        <f>Z51+Z52</f>
        <v>0</v>
      </c>
      <c r="AA50" s="283">
        <f t="shared" ref="AA50:AY50" si="9">AA51+AA52</f>
        <v>0</v>
      </c>
      <c r="AB50" s="283">
        <f t="shared" si="9"/>
        <v>0</v>
      </c>
      <c r="AC50" s="283">
        <f t="shared" si="9"/>
        <v>1.02</v>
      </c>
      <c r="AD50" s="283">
        <f t="shared" si="9"/>
        <v>1.5</v>
      </c>
      <c r="AE50" s="283">
        <f t="shared" si="9"/>
        <v>0</v>
      </c>
      <c r="AF50" s="283">
        <f t="shared" si="9"/>
        <v>0</v>
      </c>
      <c r="AG50" s="283">
        <f t="shared" si="9"/>
        <v>0</v>
      </c>
      <c r="AH50" s="283">
        <f t="shared" si="9"/>
        <v>0</v>
      </c>
      <c r="AI50" s="283">
        <f t="shared" si="9"/>
        <v>0</v>
      </c>
      <c r="AJ50" s="283">
        <f t="shared" si="9"/>
        <v>0</v>
      </c>
      <c r="AK50" s="283">
        <f t="shared" si="9"/>
        <v>0</v>
      </c>
      <c r="AL50" s="283">
        <f t="shared" si="9"/>
        <v>0</v>
      </c>
      <c r="AM50" s="283">
        <f t="shared" si="9"/>
        <v>0</v>
      </c>
      <c r="AN50" s="283">
        <f t="shared" si="9"/>
        <v>0</v>
      </c>
      <c r="AO50" s="283">
        <f t="shared" si="9"/>
        <v>6.94</v>
      </c>
      <c r="AP50" s="283">
        <f t="shared" si="9"/>
        <v>2.5</v>
      </c>
      <c r="AQ50" s="283">
        <f t="shared" si="9"/>
        <v>1.4</v>
      </c>
      <c r="AR50" s="283">
        <f t="shared" si="9"/>
        <v>0</v>
      </c>
      <c r="AS50" s="283">
        <f t="shared" si="9"/>
        <v>0</v>
      </c>
      <c r="AT50" s="283">
        <f t="shared" si="9"/>
        <v>0</v>
      </c>
      <c r="AU50" s="283">
        <f t="shared" si="9"/>
        <v>0</v>
      </c>
      <c r="AV50" s="283">
        <f t="shared" si="9"/>
        <v>0.5</v>
      </c>
      <c r="AW50" s="283">
        <f t="shared" si="9"/>
        <v>0</v>
      </c>
      <c r="AX50" s="283">
        <f t="shared" si="9"/>
        <v>0</v>
      </c>
      <c r="AY50" s="283">
        <f t="shared" si="9"/>
        <v>0</v>
      </c>
      <c r="AZ50" s="204" t="s">
        <v>589</v>
      </c>
    </row>
    <row r="51" spans="1:52" s="214" customFormat="1" ht="47.25">
      <c r="A51" s="165" t="s">
        <v>560</v>
      </c>
      <c r="B51" s="166" t="s">
        <v>667</v>
      </c>
      <c r="C51" s="204" t="s">
        <v>700</v>
      </c>
      <c r="D51" s="204" t="s">
        <v>589</v>
      </c>
      <c r="E51" s="204">
        <v>0</v>
      </c>
      <c r="F51" s="204">
        <v>0</v>
      </c>
      <c r="G51" s="204">
        <v>0</v>
      </c>
      <c r="H51" s="204">
        <v>0</v>
      </c>
      <c r="I51" s="204">
        <v>0</v>
      </c>
      <c r="J51" s="204">
        <v>0</v>
      </c>
      <c r="K51" s="204">
        <v>0</v>
      </c>
      <c r="L51" s="204">
        <v>0</v>
      </c>
      <c r="M51" s="204">
        <v>0</v>
      </c>
      <c r="N51" s="204">
        <v>0</v>
      </c>
      <c r="O51" s="204">
        <v>0</v>
      </c>
      <c r="P51" s="204">
        <v>0</v>
      </c>
      <c r="Q51" s="204">
        <v>0</v>
      </c>
      <c r="R51" s="204">
        <v>0</v>
      </c>
      <c r="S51" s="204">
        <v>0</v>
      </c>
      <c r="T51" s="204">
        <v>0</v>
      </c>
      <c r="U51" s="204">
        <v>0</v>
      </c>
      <c r="V51" s="204">
        <v>0</v>
      </c>
      <c r="W51" s="204">
        <v>0</v>
      </c>
      <c r="X51" s="204">
        <v>0</v>
      </c>
      <c r="Y51" s="204">
        <v>0</v>
      </c>
      <c r="Z51" s="204">
        <v>0</v>
      </c>
      <c r="AA51" s="204">
        <v>0</v>
      </c>
      <c r="AB51" s="204">
        <v>0</v>
      </c>
      <c r="AC51" s="204">
        <v>0</v>
      </c>
      <c r="AD51" s="204">
        <v>0</v>
      </c>
      <c r="AE51" s="204">
        <v>0</v>
      </c>
      <c r="AF51" s="204">
        <v>0</v>
      </c>
      <c r="AG51" s="204">
        <v>0</v>
      </c>
      <c r="AH51" s="204">
        <v>0</v>
      </c>
      <c r="AI51" s="204">
        <v>0</v>
      </c>
      <c r="AJ51" s="204">
        <v>0</v>
      </c>
      <c r="AK51" s="204">
        <v>0</v>
      </c>
      <c r="AL51" s="204">
        <v>0</v>
      </c>
      <c r="AM51" s="204">
        <v>0</v>
      </c>
      <c r="AN51" s="204">
        <v>0</v>
      </c>
      <c r="AO51" s="204">
        <v>0</v>
      </c>
      <c r="AP51" s="204">
        <v>0</v>
      </c>
      <c r="AQ51" s="204">
        <v>0</v>
      </c>
      <c r="AR51" s="204">
        <v>0</v>
      </c>
      <c r="AS51" s="204">
        <v>0</v>
      </c>
      <c r="AT51" s="204">
        <v>0</v>
      </c>
      <c r="AU51" s="204">
        <v>0</v>
      </c>
      <c r="AV51" s="204">
        <v>0</v>
      </c>
      <c r="AW51" s="204">
        <v>0</v>
      </c>
      <c r="AX51" s="204">
        <v>0</v>
      </c>
      <c r="AY51" s="204">
        <v>0</v>
      </c>
      <c r="AZ51" s="204" t="s">
        <v>589</v>
      </c>
    </row>
    <row r="52" spans="1:52" ht="78.75">
      <c r="A52" s="165" t="s">
        <v>561</v>
      </c>
      <c r="B52" s="166" t="s">
        <v>668</v>
      </c>
      <c r="C52" s="204" t="s">
        <v>700</v>
      </c>
      <c r="D52" s="204" t="s">
        <v>589</v>
      </c>
      <c r="E52" s="204">
        <f>SUM(E53:E118)</f>
        <v>4.97</v>
      </c>
      <c r="F52" s="283">
        <f t="shared" ref="F52:AY52" si="10">SUM(F53:F118)</f>
        <v>2</v>
      </c>
      <c r="G52" s="283">
        <f t="shared" si="10"/>
        <v>0</v>
      </c>
      <c r="H52" s="283">
        <f t="shared" si="10"/>
        <v>0.2</v>
      </c>
      <c r="I52" s="283">
        <f t="shared" si="10"/>
        <v>0</v>
      </c>
      <c r="J52" s="283">
        <f t="shared" si="10"/>
        <v>0</v>
      </c>
      <c r="K52" s="283">
        <f t="shared" si="10"/>
        <v>1.26</v>
      </c>
      <c r="L52" s="283">
        <f t="shared" si="10"/>
        <v>0</v>
      </c>
      <c r="M52" s="283">
        <f t="shared" si="10"/>
        <v>0</v>
      </c>
      <c r="N52" s="283">
        <f t="shared" si="10"/>
        <v>0</v>
      </c>
      <c r="O52" s="283">
        <f t="shared" si="10"/>
        <v>11</v>
      </c>
      <c r="P52" s="283">
        <f t="shared" si="10"/>
        <v>0</v>
      </c>
      <c r="Q52" s="283">
        <f t="shared" si="10"/>
        <v>1.115</v>
      </c>
      <c r="R52" s="283">
        <f t="shared" si="10"/>
        <v>2</v>
      </c>
      <c r="S52" s="283">
        <f t="shared" si="10"/>
        <v>0</v>
      </c>
      <c r="T52" s="283">
        <f t="shared" si="10"/>
        <v>0</v>
      </c>
      <c r="U52" s="283">
        <f t="shared" si="10"/>
        <v>0</v>
      </c>
      <c r="V52" s="283">
        <f t="shared" si="10"/>
        <v>0</v>
      </c>
      <c r="W52" s="283">
        <f t="shared" si="10"/>
        <v>0</v>
      </c>
      <c r="X52" s="283">
        <f t="shared" si="10"/>
        <v>0</v>
      </c>
      <c r="Y52" s="283">
        <f t="shared" si="10"/>
        <v>0</v>
      </c>
      <c r="Z52" s="283">
        <f t="shared" si="10"/>
        <v>0</v>
      </c>
      <c r="AA52" s="283">
        <f t="shared" si="10"/>
        <v>0</v>
      </c>
      <c r="AB52" s="283">
        <f t="shared" si="10"/>
        <v>0</v>
      </c>
      <c r="AC52" s="283">
        <f t="shared" si="10"/>
        <v>1.02</v>
      </c>
      <c r="AD52" s="283">
        <f t="shared" si="10"/>
        <v>1.5</v>
      </c>
      <c r="AE52" s="283">
        <f t="shared" si="10"/>
        <v>0</v>
      </c>
      <c r="AF52" s="283">
        <f t="shared" si="10"/>
        <v>0</v>
      </c>
      <c r="AG52" s="283">
        <f t="shared" si="10"/>
        <v>0</v>
      </c>
      <c r="AH52" s="283">
        <f t="shared" si="10"/>
        <v>0</v>
      </c>
      <c r="AI52" s="283">
        <f t="shared" si="10"/>
        <v>0</v>
      </c>
      <c r="AJ52" s="283">
        <f t="shared" si="10"/>
        <v>0</v>
      </c>
      <c r="AK52" s="283">
        <f t="shared" si="10"/>
        <v>0</v>
      </c>
      <c r="AL52" s="283">
        <f t="shared" si="10"/>
        <v>0</v>
      </c>
      <c r="AM52" s="283">
        <f t="shared" si="10"/>
        <v>0</v>
      </c>
      <c r="AN52" s="283">
        <f t="shared" si="10"/>
        <v>0</v>
      </c>
      <c r="AO52" s="283">
        <f t="shared" si="10"/>
        <v>6.94</v>
      </c>
      <c r="AP52" s="283">
        <f t="shared" si="10"/>
        <v>2.5</v>
      </c>
      <c r="AQ52" s="283">
        <f t="shared" si="10"/>
        <v>1.4</v>
      </c>
      <c r="AR52" s="283">
        <f t="shared" si="10"/>
        <v>0</v>
      </c>
      <c r="AS52" s="283">
        <f t="shared" si="10"/>
        <v>0</v>
      </c>
      <c r="AT52" s="283">
        <f t="shared" si="10"/>
        <v>0</v>
      </c>
      <c r="AU52" s="283">
        <f t="shared" si="10"/>
        <v>0</v>
      </c>
      <c r="AV52" s="283">
        <f t="shared" si="10"/>
        <v>0.5</v>
      </c>
      <c r="AW52" s="283">
        <f t="shared" si="10"/>
        <v>0</v>
      </c>
      <c r="AX52" s="283">
        <f t="shared" si="10"/>
        <v>0</v>
      </c>
      <c r="AY52" s="283">
        <f t="shared" si="10"/>
        <v>0</v>
      </c>
      <c r="AZ52" s="204" t="s">
        <v>589</v>
      </c>
    </row>
    <row r="53" spans="1:52" s="234" customFormat="1" ht="63">
      <c r="A53" s="229" t="s">
        <v>561</v>
      </c>
      <c r="B53" s="227" t="s">
        <v>987</v>
      </c>
      <c r="C53" s="225" t="s">
        <v>986</v>
      </c>
      <c r="D53" s="293">
        <v>0</v>
      </c>
      <c r="E53" s="293">
        <v>0</v>
      </c>
      <c r="F53" s="293">
        <v>0</v>
      </c>
      <c r="G53" s="293">
        <v>0</v>
      </c>
      <c r="H53" s="293">
        <v>0</v>
      </c>
      <c r="I53" s="293">
        <v>0</v>
      </c>
      <c r="J53" s="225" t="s">
        <v>589</v>
      </c>
      <c r="K53" s="293">
        <v>1.26</v>
      </c>
      <c r="L53" s="293">
        <v>0</v>
      </c>
      <c r="M53" s="293">
        <v>0</v>
      </c>
      <c r="N53" s="293">
        <v>0</v>
      </c>
      <c r="O53" s="293">
        <v>0</v>
      </c>
      <c r="P53" s="293">
        <v>0</v>
      </c>
      <c r="Q53" s="293">
        <v>0</v>
      </c>
      <c r="R53" s="293">
        <v>0</v>
      </c>
      <c r="S53" s="293">
        <v>0</v>
      </c>
      <c r="T53" s="293">
        <v>0</v>
      </c>
      <c r="U53" s="293">
        <v>0</v>
      </c>
      <c r="V53" s="225">
        <v>0</v>
      </c>
      <c r="W53" s="293">
        <v>0</v>
      </c>
      <c r="X53" s="293">
        <v>0</v>
      </c>
      <c r="Y53" s="293">
        <v>0</v>
      </c>
      <c r="Z53" s="293">
        <v>0</v>
      </c>
      <c r="AA53" s="293">
        <v>0</v>
      </c>
      <c r="AB53" s="293">
        <v>0</v>
      </c>
      <c r="AC53" s="293">
        <v>0</v>
      </c>
      <c r="AD53" s="293">
        <v>0</v>
      </c>
      <c r="AE53" s="293">
        <v>0</v>
      </c>
      <c r="AF53" s="293">
        <v>0</v>
      </c>
      <c r="AG53" s="293">
        <v>0</v>
      </c>
      <c r="AH53" s="225">
        <v>0</v>
      </c>
      <c r="AI53" s="293">
        <v>0</v>
      </c>
      <c r="AJ53" s="293">
        <v>0</v>
      </c>
      <c r="AK53" s="293">
        <v>0</v>
      </c>
      <c r="AL53" s="293">
        <v>0</v>
      </c>
      <c r="AM53" s="293">
        <v>0</v>
      </c>
      <c r="AN53" s="293">
        <v>0</v>
      </c>
      <c r="AO53" s="293">
        <v>0</v>
      </c>
      <c r="AP53" s="293">
        <v>0</v>
      </c>
      <c r="AQ53" s="293">
        <v>0</v>
      </c>
      <c r="AR53" s="293">
        <v>0</v>
      </c>
      <c r="AS53" s="293">
        <v>0</v>
      </c>
      <c r="AT53" s="225">
        <v>0</v>
      </c>
      <c r="AU53" s="293">
        <v>0</v>
      </c>
      <c r="AV53" s="293">
        <v>0</v>
      </c>
      <c r="AW53" s="293">
        <v>0</v>
      </c>
      <c r="AX53" s="293">
        <v>0</v>
      </c>
      <c r="AY53" s="293">
        <v>0</v>
      </c>
      <c r="AZ53" s="225"/>
    </row>
    <row r="54" spans="1:52" s="257" customFormat="1" ht="47.25">
      <c r="A54" s="229" t="s">
        <v>561</v>
      </c>
      <c r="B54" s="227" t="s">
        <v>923</v>
      </c>
      <c r="C54" s="225" t="s">
        <v>921</v>
      </c>
      <c r="D54" s="293">
        <v>0</v>
      </c>
      <c r="E54" s="293">
        <v>0</v>
      </c>
      <c r="F54" s="293">
        <v>0</v>
      </c>
      <c r="G54" s="293">
        <v>0</v>
      </c>
      <c r="H54" s="293">
        <v>0</v>
      </c>
      <c r="I54" s="293">
        <v>0</v>
      </c>
      <c r="J54" s="225" t="s">
        <v>589</v>
      </c>
      <c r="K54" s="293">
        <v>0</v>
      </c>
      <c r="L54" s="293">
        <v>0</v>
      </c>
      <c r="M54" s="293">
        <v>0</v>
      </c>
      <c r="N54" s="293">
        <v>0</v>
      </c>
      <c r="O54" s="293">
        <v>0</v>
      </c>
      <c r="P54" s="293">
        <v>0</v>
      </c>
      <c r="Q54" s="293">
        <v>0</v>
      </c>
      <c r="R54" s="293">
        <v>0</v>
      </c>
      <c r="S54" s="293">
        <v>0</v>
      </c>
      <c r="T54" s="293">
        <v>0</v>
      </c>
      <c r="U54" s="293">
        <v>0</v>
      </c>
      <c r="V54" s="225">
        <v>0</v>
      </c>
      <c r="W54" s="293">
        <v>0</v>
      </c>
      <c r="X54" s="293">
        <v>0</v>
      </c>
      <c r="Y54" s="293">
        <v>0</v>
      </c>
      <c r="Z54" s="293">
        <v>0</v>
      </c>
      <c r="AA54" s="293">
        <v>0</v>
      </c>
      <c r="AB54" s="293">
        <v>0</v>
      </c>
      <c r="AC54" s="293">
        <v>0</v>
      </c>
      <c r="AD54" s="293">
        <v>0</v>
      </c>
      <c r="AE54" s="293">
        <v>0</v>
      </c>
      <c r="AF54" s="293">
        <v>0</v>
      </c>
      <c r="AG54" s="293">
        <v>0</v>
      </c>
      <c r="AH54" s="293">
        <v>0</v>
      </c>
      <c r="AI54" s="293">
        <v>0</v>
      </c>
      <c r="AJ54" s="293">
        <v>0</v>
      </c>
      <c r="AK54" s="293">
        <v>0</v>
      </c>
      <c r="AL54" s="293">
        <v>0</v>
      </c>
      <c r="AM54" s="293">
        <v>0</v>
      </c>
      <c r="AN54" s="293">
        <v>0</v>
      </c>
      <c r="AO54" s="293">
        <v>0</v>
      </c>
      <c r="AP54" s="293">
        <v>0</v>
      </c>
      <c r="AQ54" s="293">
        <v>0</v>
      </c>
      <c r="AR54" s="293">
        <v>0</v>
      </c>
      <c r="AS54" s="293">
        <v>0</v>
      </c>
      <c r="AT54" s="225">
        <v>0</v>
      </c>
      <c r="AU54" s="293">
        <v>0</v>
      </c>
      <c r="AV54" s="293">
        <v>0</v>
      </c>
      <c r="AW54" s="293">
        <v>0</v>
      </c>
      <c r="AX54" s="293">
        <v>0</v>
      </c>
      <c r="AY54" s="293">
        <v>0</v>
      </c>
      <c r="AZ54" s="225"/>
    </row>
    <row r="55" spans="1:52" s="234" customFormat="1" ht="47.25">
      <c r="A55" s="229" t="s">
        <v>561</v>
      </c>
      <c r="B55" s="231" t="s">
        <v>953</v>
      </c>
      <c r="C55" s="225" t="s">
        <v>922</v>
      </c>
      <c r="D55" s="293">
        <v>0</v>
      </c>
      <c r="E55" s="293">
        <v>0</v>
      </c>
      <c r="F55" s="293">
        <v>0</v>
      </c>
      <c r="G55" s="293">
        <v>0</v>
      </c>
      <c r="H55" s="293">
        <v>0</v>
      </c>
      <c r="I55" s="293">
        <v>0</v>
      </c>
      <c r="J55" s="225" t="s">
        <v>589</v>
      </c>
      <c r="K55" s="293">
        <v>0</v>
      </c>
      <c r="L55" s="293">
        <v>0</v>
      </c>
      <c r="M55" s="293">
        <v>0</v>
      </c>
      <c r="N55" s="293">
        <v>0</v>
      </c>
      <c r="O55" s="293">
        <v>0</v>
      </c>
      <c r="P55" s="293">
        <v>0</v>
      </c>
      <c r="Q55" s="293">
        <v>0</v>
      </c>
      <c r="R55" s="293">
        <v>0</v>
      </c>
      <c r="S55" s="293">
        <v>0</v>
      </c>
      <c r="T55" s="293">
        <v>0</v>
      </c>
      <c r="U55" s="293">
        <v>0</v>
      </c>
      <c r="V55" s="225">
        <v>0</v>
      </c>
      <c r="W55" s="293">
        <v>0</v>
      </c>
      <c r="X55" s="293">
        <v>0</v>
      </c>
      <c r="Y55" s="293">
        <v>0</v>
      </c>
      <c r="Z55" s="293">
        <v>0</v>
      </c>
      <c r="AA55" s="293">
        <v>0</v>
      </c>
      <c r="AB55" s="293">
        <v>0</v>
      </c>
      <c r="AC55" s="293">
        <v>0</v>
      </c>
      <c r="AD55" s="293">
        <v>0</v>
      </c>
      <c r="AE55" s="293">
        <v>0</v>
      </c>
      <c r="AF55" s="293">
        <v>0</v>
      </c>
      <c r="AG55" s="293">
        <v>0</v>
      </c>
      <c r="AH55" s="293">
        <v>0</v>
      </c>
      <c r="AI55" s="293">
        <v>0</v>
      </c>
      <c r="AJ55" s="293">
        <v>0</v>
      </c>
      <c r="AK55" s="293">
        <v>0</v>
      </c>
      <c r="AL55" s="293">
        <v>0</v>
      </c>
      <c r="AM55" s="293">
        <v>0</v>
      </c>
      <c r="AN55" s="293">
        <v>0</v>
      </c>
      <c r="AO55" s="293">
        <v>0</v>
      </c>
      <c r="AP55" s="293">
        <v>0</v>
      </c>
      <c r="AQ55" s="293">
        <v>0</v>
      </c>
      <c r="AR55" s="293">
        <v>0</v>
      </c>
      <c r="AS55" s="293">
        <v>0</v>
      </c>
      <c r="AT55" s="225">
        <v>0</v>
      </c>
      <c r="AU55" s="293">
        <v>0</v>
      </c>
      <c r="AV55" s="293">
        <v>0</v>
      </c>
      <c r="AW55" s="293">
        <v>0</v>
      </c>
      <c r="AX55" s="293">
        <v>0</v>
      </c>
      <c r="AY55" s="293">
        <v>0</v>
      </c>
      <c r="AZ55" s="225"/>
    </row>
    <row r="56" spans="1:52" s="234" customFormat="1" ht="63">
      <c r="A56" s="229" t="s">
        <v>561</v>
      </c>
      <c r="B56" s="231" t="s">
        <v>1008</v>
      </c>
      <c r="C56" s="225" t="s">
        <v>924</v>
      </c>
      <c r="D56" s="293">
        <v>0</v>
      </c>
      <c r="E56" s="293">
        <v>0</v>
      </c>
      <c r="F56" s="293">
        <v>0</v>
      </c>
      <c r="G56" s="293">
        <v>0</v>
      </c>
      <c r="H56" s="293">
        <v>0</v>
      </c>
      <c r="I56" s="293">
        <v>0</v>
      </c>
      <c r="J56" s="225" t="s">
        <v>589</v>
      </c>
      <c r="K56" s="293">
        <v>0</v>
      </c>
      <c r="L56" s="293">
        <v>0</v>
      </c>
      <c r="M56" s="293">
        <v>0</v>
      </c>
      <c r="N56" s="293">
        <v>0</v>
      </c>
      <c r="O56" s="293">
        <v>0</v>
      </c>
      <c r="P56" s="293">
        <v>0</v>
      </c>
      <c r="Q56" s="293">
        <v>0</v>
      </c>
      <c r="R56" s="293">
        <v>0</v>
      </c>
      <c r="S56" s="293">
        <v>0</v>
      </c>
      <c r="T56" s="293">
        <v>0</v>
      </c>
      <c r="U56" s="293">
        <v>0</v>
      </c>
      <c r="V56" s="225">
        <v>0</v>
      </c>
      <c r="W56" s="293">
        <v>0</v>
      </c>
      <c r="X56" s="293">
        <v>0</v>
      </c>
      <c r="Y56" s="293">
        <v>0</v>
      </c>
      <c r="Z56" s="293">
        <v>0</v>
      </c>
      <c r="AA56" s="293">
        <v>0</v>
      </c>
      <c r="AB56" s="293">
        <v>0</v>
      </c>
      <c r="AC56" s="293">
        <v>0</v>
      </c>
      <c r="AD56" s="293">
        <v>0</v>
      </c>
      <c r="AE56" s="293">
        <v>0</v>
      </c>
      <c r="AF56" s="293">
        <v>0</v>
      </c>
      <c r="AG56" s="293">
        <v>0</v>
      </c>
      <c r="AH56" s="293">
        <v>0</v>
      </c>
      <c r="AI56" s="293">
        <v>0</v>
      </c>
      <c r="AJ56" s="293">
        <v>0</v>
      </c>
      <c r="AK56" s="293">
        <v>0</v>
      </c>
      <c r="AL56" s="293">
        <v>0</v>
      </c>
      <c r="AM56" s="293">
        <v>0</v>
      </c>
      <c r="AN56" s="293">
        <v>0</v>
      </c>
      <c r="AO56" s="293">
        <v>6.94</v>
      </c>
      <c r="AP56" s="293">
        <v>0</v>
      </c>
      <c r="AQ56" s="293">
        <v>1.4</v>
      </c>
      <c r="AR56" s="293">
        <v>0</v>
      </c>
      <c r="AS56" s="293">
        <v>0</v>
      </c>
      <c r="AT56" s="225">
        <v>0</v>
      </c>
      <c r="AU56" s="293">
        <v>0</v>
      </c>
      <c r="AV56" s="293">
        <v>0</v>
      </c>
      <c r="AW56" s="293">
        <v>0</v>
      </c>
      <c r="AX56" s="293">
        <v>0</v>
      </c>
      <c r="AY56" s="293">
        <v>0</v>
      </c>
      <c r="AZ56" s="225"/>
    </row>
    <row r="57" spans="1:52" s="234" customFormat="1" ht="63">
      <c r="A57" s="229" t="s">
        <v>561</v>
      </c>
      <c r="B57" s="231" t="s">
        <v>1009</v>
      </c>
      <c r="C57" s="225" t="s">
        <v>925</v>
      </c>
      <c r="D57" s="293">
        <v>0</v>
      </c>
      <c r="E57" s="293">
        <v>0</v>
      </c>
      <c r="F57" s="293">
        <v>0</v>
      </c>
      <c r="G57" s="293">
        <v>0</v>
      </c>
      <c r="H57" s="293">
        <v>0</v>
      </c>
      <c r="I57" s="293">
        <v>0</v>
      </c>
      <c r="J57" s="225" t="s">
        <v>589</v>
      </c>
      <c r="K57" s="293">
        <v>0</v>
      </c>
      <c r="L57" s="293">
        <v>0</v>
      </c>
      <c r="M57" s="293">
        <v>0</v>
      </c>
      <c r="N57" s="293">
        <v>0</v>
      </c>
      <c r="O57" s="293">
        <v>0</v>
      </c>
      <c r="P57" s="293">
        <v>0</v>
      </c>
      <c r="Q57" s="293">
        <v>0</v>
      </c>
      <c r="R57" s="293">
        <v>0</v>
      </c>
      <c r="S57" s="293">
        <v>0</v>
      </c>
      <c r="T57" s="293">
        <v>0</v>
      </c>
      <c r="U57" s="293">
        <v>0</v>
      </c>
      <c r="V57" s="225">
        <v>0</v>
      </c>
      <c r="W57" s="293">
        <v>0</v>
      </c>
      <c r="X57" s="293">
        <v>0</v>
      </c>
      <c r="Y57" s="293">
        <v>0</v>
      </c>
      <c r="Z57" s="293">
        <v>0</v>
      </c>
      <c r="AA57" s="293">
        <v>0</v>
      </c>
      <c r="AB57" s="293">
        <v>0</v>
      </c>
      <c r="AC57" s="293">
        <v>0</v>
      </c>
      <c r="AD57" s="293">
        <v>0</v>
      </c>
      <c r="AE57" s="293">
        <v>0</v>
      </c>
      <c r="AF57" s="293">
        <v>0</v>
      </c>
      <c r="AG57" s="293">
        <v>0</v>
      </c>
      <c r="AH57" s="293">
        <v>0</v>
      </c>
      <c r="AI57" s="293">
        <v>0</v>
      </c>
      <c r="AJ57" s="293">
        <v>0</v>
      </c>
      <c r="AK57" s="293">
        <v>0</v>
      </c>
      <c r="AL57" s="293">
        <v>0</v>
      </c>
      <c r="AM57" s="293">
        <v>0</v>
      </c>
      <c r="AN57" s="293">
        <v>0</v>
      </c>
      <c r="AO57" s="293">
        <v>0</v>
      </c>
      <c r="AP57" s="293">
        <v>0</v>
      </c>
      <c r="AQ57" s="293">
        <v>0</v>
      </c>
      <c r="AR57" s="293">
        <v>0</v>
      </c>
      <c r="AS57" s="293">
        <v>0</v>
      </c>
      <c r="AT57" s="225">
        <v>0</v>
      </c>
      <c r="AU57" s="293">
        <v>0</v>
      </c>
      <c r="AV57" s="293">
        <v>0</v>
      </c>
      <c r="AW57" s="293">
        <v>0</v>
      </c>
      <c r="AX57" s="293">
        <v>0</v>
      </c>
      <c r="AY57" s="293">
        <v>0</v>
      </c>
      <c r="AZ57" s="225"/>
    </row>
    <row r="58" spans="1:52" s="234" customFormat="1" ht="47.25">
      <c r="A58" s="229" t="s">
        <v>561</v>
      </c>
      <c r="B58" s="231" t="s">
        <v>1010</v>
      </c>
      <c r="C58" s="225" t="s">
        <v>926</v>
      </c>
      <c r="D58" s="293">
        <v>0</v>
      </c>
      <c r="E58" s="293">
        <v>0</v>
      </c>
      <c r="F58" s="293">
        <v>0</v>
      </c>
      <c r="G58" s="293">
        <v>0</v>
      </c>
      <c r="H58" s="293">
        <v>0</v>
      </c>
      <c r="I58" s="293">
        <v>0</v>
      </c>
      <c r="J58" s="225" t="s">
        <v>589</v>
      </c>
      <c r="K58" s="293">
        <v>0</v>
      </c>
      <c r="L58" s="293">
        <v>0</v>
      </c>
      <c r="M58" s="293">
        <v>0</v>
      </c>
      <c r="N58" s="293">
        <v>0</v>
      </c>
      <c r="O58" s="293">
        <v>0</v>
      </c>
      <c r="P58" s="293">
        <v>0</v>
      </c>
      <c r="Q58" s="293">
        <v>0</v>
      </c>
      <c r="R58" s="293">
        <v>0</v>
      </c>
      <c r="S58" s="293">
        <v>0</v>
      </c>
      <c r="T58" s="293">
        <v>0</v>
      </c>
      <c r="U58" s="293">
        <v>0</v>
      </c>
      <c r="V58" s="225">
        <v>0</v>
      </c>
      <c r="W58" s="293">
        <v>0</v>
      </c>
      <c r="X58" s="293">
        <v>0</v>
      </c>
      <c r="Y58" s="293">
        <v>0</v>
      </c>
      <c r="Z58" s="293">
        <v>0</v>
      </c>
      <c r="AA58" s="293">
        <v>0</v>
      </c>
      <c r="AB58" s="293">
        <v>0</v>
      </c>
      <c r="AC58" s="293">
        <v>0</v>
      </c>
      <c r="AD58" s="293">
        <v>0</v>
      </c>
      <c r="AE58" s="293">
        <v>0</v>
      </c>
      <c r="AF58" s="293">
        <v>0</v>
      </c>
      <c r="AG58" s="293">
        <v>0</v>
      </c>
      <c r="AH58" s="293">
        <v>0</v>
      </c>
      <c r="AI58" s="293">
        <v>0</v>
      </c>
      <c r="AJ58" s="293">
        <v>0</v>
      </c>
      <c r="AK58" s="293">
        <v>0</v>
      </c>
      <c r="AL58" s="293">
        <v>0</v>
      </c>
      <c r="AM58" s="293">
        <v>0</v>
      </c>
      <c r="AN58" s="293">
        <v>0</v>
      </c>
      <c r="AO58" s="293">
        <v>0</v>
      </c>
      <c r="AP58" s="293">
        <v>0</v>
      </c>
      <c r="AQ58" s="293">
        <v>0</v>
      </c>
      <c r="AR58" s="293">
        <v>0</v>
      </c>
      <c r="AS58" s="293">
        <v>0</v>
      </c>
      <c r="AT58" s="225">
        <v>0</v>
      </c>
      <c r="AU58" s="293">
        <v>0</v>
      </c>
      <c r="AV58" s="293">
        <v>0</v>
      </c>
      <c r="AW58" s="293">
        <v>0</v>
      </c>
      <c r="AX58" s="293">
        <v>0</v>
      </c>
      <c r="AY58" s="293">
        <v>0</v>
      </c>
      <c r="AZ58" s="225"/>
    </row>
    <row r="59" spans="1:52" s="234" customFormat="1" ht="31.5">
      <c r="A59" s="229" t="s">
        <v>561</v>
      </c>
      <c r="B59" s="256" t="s">
        <v>954</v>
      </c>
      <c r="C59" s="225" t="s">
        <v>927</v>
      </c>
      <c r="D59" s="293">
        <v>0</v>
      </c>
      <c r="E59" s="293">
        <v>0</v>
      </c>
      <c r="F59" s="293">
        <v>0</v>
      </c>
      <c r="G59" s="293">
        <v>0</v>
      </c>
      <c r="H59" s="293">
        <v>0</v>
      </c>
      <c r="I59" s="293">
        <v>0</v>
      </c>
      <c r="J59" s="225" t="s">
        <v>589</v>
      </c>
      <c r="K59" s="293">
        <v>0</v>
      </c>
      <c r="L59" s="293">
        <v>0</v>
      </c>
      <c r="M59" s="293">
        <v>0</v>
      </c>
      <c r="N59" s="293">
        <v>0</v>
      </c>
      <c r="O59" s="293">
        <v>0</v>
      </c>
      <c r="P59" s="293">
        <v>0</v>
      </c>
      <c r="Q59" s="293">
        <v>0</v>
      </c>
      <c r="R59" s="293">
        <v>0</v>
      </c>
      <c r="S59" s="293">
        <v>0</v>
      </c>
      <c r="T59" s="293">
        <v>0</v>
      </c>
      <c r="U59" s="293">
        <v>0</v>
      </c>
      <c r="V59" s="225">
        <v>0</v>
      </c>
      <c r="W59" s="293">
        <v>0</v>
      </c>
      <c r="X59" s="293">
        <v>0</v>
      </c>
      <c r="Y59" s="293">
        <v>0</v>
      </c>
      <c r="Z59" s="293">
        <v>0</v>
      </c>
      <c r="AA59" s="293">
        <v>0</v>
      </c>
      <c r="AB59" s="293">
        <v>0</v>
      </c>
      <c r="AC59" s="293">
        <v>0</v>
      </c>
      <c r="AD59" s="293">
        <v>0</v>
      </c>
      <c r="AE59" s="293">
        <v>0</v>
      </c>
      <c r="AF59" s="293">
        <v>0</v>
      </c>
      <c r="AG59" s="293">
        <v>0</v>
      </c>
      <c r="AH59" s="293">
        <v>0</v>
      </c>
      <c r="AI59" s="293">
        <v>0</v>
      </c>
      <c r="AJ59" s="293">
        <v>0</v>
      </c>
      <c r="AK59" s="293">
        <v>0</v>
      </c>
      <c r="AL59" s="293">
        <v>0</v>
      </c>
      <c r="AM59" s="293">
        <v>0</v>
      </c>
      <c r="AN59" s="293">
        <v>0</v>
      </c>
      <c r="AO59" s="293">
        <v>0</v>
      </c>
      <c r="AP59" s="293">
        <v>0</v>
      </c>
      <c r="AQ59" s="293">
        <v>0</v>
      </c>
      <c r="AR59" s="293">
        <v>0</v>
      </c>
      <c r="AS59" s="293">
        <v>0</v>
      </c>
      <c r="AT59" s="225">
        <v>0</v>
      </c>
      <c r="AU59" s="293">
        <v>0</v>
      </c>
      <c r="AV59" s="293">
        <v>0</v>
      </c>
      <c r="AW59" s="293">
        <v>0</v>
      </c>
      <c r="AX59" s="293">
        <v>0</v>
      </c>
      <c r="AY59" s="293">
        <v>0</v>
      </c>
      <c r="AZ59" s="225"/>
    </row>
    <row r="60" spans="1:52" s="234" customFormat="1" ht="31.5">
      <c r="A60" s="229" t="s">
        <v>561</v>
      </c>
      <c r="B60" s="256" t="s">
        <v>955</v>
      </c>
      <c r="C60" s="225" t="s">
        <v>928</v>
      </c>
      <c r="D60" s="293">
        <v>0</v>
      </c>
      <c r="E60" s="293">
        <v>0</v>
      </c>
      <c r="F60" s="293">
        <v>0</v>
      </c>
      <c r="G60" s="293">
        <v>0</v>
      </c>
      <c r="H60" s="293">
        <v>0</v>
      </c>
      <c r="I60" s="293">
        <v>0</v>
      </c>
      <c r="J60" s="225" t="s">
        <v>589</v>
      </c>
      <c r="K60" s="293">
        <v>0</v>
      </c>
      <c r="L60" s="293">
        <v>0</v>
      </c>
      <c r="M60" s="293">
        <v>0</v>
      </c>
      <c r="N60" s="293">
        <v>0</v>
      </c>
      <c r="O60" s="293">
        <v>0</v>
      </c>
      <c r="P60" s="293">
        <v>0</v>
      </c>
      <c r="Q60" s="293">
        <v>0</v>
      </c>
      <c r="R60" s="293">
        <v>0</v>
      </c>
      <c r="S60" s="293">
        <v>0</v>
      </c>
      <c r="T60" s="293">
        <v>0</v>
      </c>
      <c r="U60" s="293">
        <v>0</v>
      </c>
      <c r="V60" s="225">
        <v>0</v>
      </c>
      <c r="W60" s="293">
        <v>0</v>
      </c>
      <c r="X60" s="293">
        <v>0</v>
      </c>
      <c r="Y60" s="293">
        <v>0</v>
      </c>
      <c r="Z60" s="293">
        <v>0</v>
      </c>
      <c r="AA60" s="293">
        <v>0</v>
      </c>
      <c r="AB60" s="293">
        <v>0</v>
      </c>
      <c r="AC60" s="293">
        <v>0</v>
      </c>
      <c r="AD60" s="293">
        <v>0</v>
      </c>
      <c r="AE60" s="293">
        <v>0</v>
      </c>
      <c r="AF60" s="293">
        <v>0</v>
      </c>
      <c r="AG60" s="293">
        <v>0</v>
      </c>
      <c r="AH60" s="293">
        <v>0</v>
      </c>
      <c r="AI60" s="293">
        <v>0</v>
      </c>
      <c r="AJ60" s="293">
        <v>0</v>
      </c>
      <c r="AK60" s="293">
        <v>0</v>
      </c>
      <c r="AL60" s="293">
        <v>0</v>
      </c>
      <c r="AM60" s="293">
        <v>0</v>
      </c>
      <c r="AN60" s="293">
        <v>0</v>
      </c>
      <c r="AO60" s="293">
        <v>0</v>
      </c>
      <c r="AP60" s="293">
        <v>0</v>
      </c>
      <c r="AQ60" s="293">
        <v>0</v>
      </c>
      <c r="AR60" s="293">
        <v>0</v>
      </c>
      <c r="AS60" s="293">
        <v>0</v>
      </c>
      <c r="AT60" s="225">
        <v>0</v>
      </c>
      <c r="AU60" s="293">
        <v>0</v>
      </c>
      <c r="AV60" s="293">
        <v>0</v>
      </c>
      <c r="AW60" s="293">
        <v>0</v>
      </c>
      <c r="AX60" s="293">
        <v>0</v>
      </c>
      <c r="AY60" s="293">
        <v>0</v>
      </c>
      <c r="AZ60" s="225"/>
    </row>
    <row r="61" spans="1:52" s="234" customFormat="1" ht="31.5">
      <c r="A61" s="229" t="s">
        <v>561</v>
      </c>
      <c r="B61" s="256" t="s">
        <v>957</v>
      </c>
      <c r="C61" s="225" t="s">
        <v>929</v>
      </c>
      <c r="D61" s="293">
        <v>0</v>
      </c>
      <c r="E61" s="293">
        <v>0</v>
      </c>
      <c r="F61" s="293">
        <v>0</v>
      </c>
      <c r="G61" s="293">
        <v>0</v>
      </c>
      <c r="H61" s="293">
        <v>0</v>
      </c>
      <c r="I61" s="293">
        <v>0</v>
      </c>
      <c r="J61" s="225" t="s">
        <v>589</v>
      </c>
      <c r="K61" s="293">
        <v>0</v>
      </c>
      <c r="L61" s="293">
        <v>0</v>
      </c>
      <c r="M61" s="293">
        <v>0</v>
      </c>
      <c r="N61" s="293">
        <v>0</v>
      </c>
      <c r="O61" s="293">
        <v>0</v>
      </c>
      <c r="P61" s="293">
        <v>0</v>
      </c>
      <c r="Q61" s="293">
        <v>0</v>
      </c>
      <c r="R61" s="293">
        <v>0</v>
      </c>
      <c r="S61" s="293">
        <v>0</v>
      </c>
      <c r="T61" s="293">
        <v>0</v>
      </c>
      <c r="U61" s="293">
        <v>0</v>
      </c>
      <c r="V61" s="225">
        <v>0</v>
      </c>
      <c r="W61" s="293">
        <v>0</v>
      </c>
      <c r="X61" s="293">
        <v>0</v>
      </c>
      <c r="Y61" s="293">
        <v>0</v>
      </c>
      <c r="Z61" s="293">
        <v>0</v>
      </c>
      <c r="AA61" s="293">
        <v>0</v>
      </c>
      <c r="AB61" s="293">
        <v>0</v>
      </c>
      <c r="AC61" s="293">
        <v>0</v>
      </c>
      <c r="AD61" s="293">
        <v>0</v>
      </c>
      <c r="AE61" s="293">
        <v>0</v>
      </c>
      <c r="AF61" s="293">
        <v>0</v>
      </c>
      <c r="AG61" s="293">
        <v>0</v>
      </c>
      <c r="AH61" s="293">
        <v>0</v>
      </c>
      <c r="AI61" s="293">
        <v>0</v>
      </c>
      <c r="AJ61" s="293">
        <v>0</v>
      </c>
      <c r="AK61" s="293">
        <v>0</v>
      </c>
      <c r="AL61" s="293">
        <v>0</v>
      </c>
      <c r="AM61" s="293">
        <v>0</v>
      </c>
      <c r="AN61" s="293">
        <v>0</v>
      </c>
      <c r="AO61" s="293">
        <v>0</v>
      </c>
      <c r="AP61" s="293">
        <v>0</v>
      </c>
      <c r="AQ61" s="293">
        <v>0</v>
      </c>
      <c r="AR61" s="293">
        <v>0</v>
      </c>
      <c r="AS61" s="293">
        <v>0</v>
      </c>
      <c r="AT61" s="225">
        <v>0</v>
      </c>
      <c r="AU61" s="293">
        <v>0</v>
      </c>
      <c r="AV61" s="293">
        <v>0</v>
      </c>
      <c r="AW61" s="293">
        <v>0</v>
      </c>
      <c r="AX61" s="293">
        <v>0</v>
      </c>
      <c r="AY61" s="293">
        <v>0</v>
      </c>
      <c r="AZ61" s="225"/>
    </row>
    <row r="62" spans="1:52" s="234" customFormat="1" ht="31.5">
      <c r="A62" s="229" t="s">
        <v>561</v>
      </c>
      <c r="B62" s="227" t="s">
        <v>958</v>
      </c>
      <c r="C62" s="225" t="s">
        <v>930</v>
      </c>
      <c r="D62" s="293">
        <v>0</v>
      </c>
      <c r="E62" s="293">
        <v>0</v>
      </c>
      <c r="F62" s="293">
        <v>0</v>
      </c>
      <c r="G62" s="293">
        <v>0</v>
      </c>
      <c r="H62" s="293">
        <v>0</v>
      </c>
      <c r="I62" s="293">
        <v>0</v>
      </c>
      <c r="J62" s="225" t="s">
        <v>589</v>
      </c>
      <c r="K62" s="293">
        <v>0</v>
      </c>
      <c r="L62" s="293">
        <v>0</v>
      </c>
      <c r="M62" s="293">
        <v>0</v>
      </c>
      <c r="N62" s="293">
        <v>0</v>
      </c>
      <c r="O62" s="293">
        <v>0</v>
      </c>
      <c r="P62" s="293">
        <v>0</v>
      </c>
      <c r="Q62" s="293">
        <v>0</v>
      </c>
      <c r="R62" s="293">
        <v>0</v>
      </c>
      <c r="S62" s="293">
        <v>0</v>
      </c>
      <c r="T62" s="293">
        <v>0</v>
      </c>
      <c r="U62" s="293">
        <v>0</v>
      </c>
      <c r="V62" s="225">
        <v>0</v>
      </c>
      <c r="W62" s="293">
        <v>0</v>
      </c>
      <c r="X62" s="293">
        <v>0</v>
      </c>
      <c r="Y62" s="293">
        <v>0</v>
      </c>
      <c r="Z62" s="293">
        <v>0</v>
      </c>
      <c r="AA62" s="293">
        <v>0</v>
      </c>
      <c r="AB62" s="293">
        <v>0</v>
      </c>
      <c r="AC62" s="293">
        <v>0</v>
      </c>
      <c r="AD62" s="293">
        <v>0</v>
      </c>
      <c r="AE62" s="293">
        <v>0</v>
      </c>
      <c r="AF62" s="293">
        <v>0</v>
      </c>
      <c r="AG62" s="293">
        <v>0</v>
      </c>
      <c r="AH62" s="293">
        <v>0</v>
      </c>
      <c r="AI62" s="293">
        <v>0</v>
      </c>
      <c r="AJ62" s="293">
        <v>0</v>
      </c>
      <c r="AK62" s="293">
        <v>0</v>
      </c>
      <c r="AL62" s="293">
        <v>0</v>
      </c>
      <c r="AM62" s="293">
        <v>0</v>
      </c>
      <c r="AN62" s="293">
        <v>0</v>
      </c>
      <c r="AO62" s="293">
        <v>0</v>
      </c>
      <c r="AP62" s="293">
        <v>0</v>
      </c>
      <c r="AQ62" s="293">
        <v>0</v>
      </c>
      <c r="AR62" s="293">
        <v>0</v>
      </c>
      <c r="AS62" s="293">
        <v>0</v>
      </c>
      <c r="AT62" s="225">
        <v>0</v>
      </c>
      <c r="AU62" s="293">
        <v>0</v>
      </c>
      <c r="AV62" s="293">
        <v>0</v>
      </c>
      <c r="AW62" s="293">
        <v>0</v>
      </c>
      <c r="AX62" s="293">
        <v>0</v>
      </c>
      <c r="AY62" s="293">
        <v>0</v>
      </c>
      <c r="AZ62" s="225"/>
    </row>
    <row r="63" spans="1:52" s="234" customFormat="1" ht="31.5">
      <c r="A63" s="229" t="s">
        <v>561</v>
      </c>
      <c r="B63" s="231" t="s">
        <v>959</v>
      </c>
      <c r="C63" s="225" t="s">
        <v>931</v>
      </c>
      <c r="D63" s="293">
        <v>0</v>
      </c>
      <c r="E63" s="293">
        <v>0</v>
      </c>
      <c r="F63" s="293">
        <v>0.5</v>
      </c>
      <c r="G63" s="293">
        <v>0</v>
      </c>
      <c r="H63" s="293">
        <v>0</v>
      </c>
      <c r="I63" s="293">
        <v>0</v>
      </c>
      <c r="J63" s="225" t="s">
        <v>589</v>
      </c>
      <c r="K63" s="293">
        <v>0</v>
      </c>
      <c r="L63" s="293">
        <v>0</v>
      </c>
      <c r="M63" s="293">
        <v>0</v>
      </c>
      <c r="N63" s="293">
        <v>0</v>
      </c>
      <c r="O63" s="293">
        <v>0</v>
      </c>
      <c r="P63" s="293">
        <v>0</v>
      </c>
      <c r="Q63" s="293">
        <v>0</v>
      </c>
      <c r="R63" s="293">
        <v>0</v>
      </c>
      <c r="S63" s="293">
        <v>0</v>
      </c>
      <c r="T63" s="293">
        <v>0</v>
      </c>
      <c r="U63" s="293">
        <v>0</v>
      </c>
      <c r="V63" s="225">
        <v>0</v>
      </c>
      <c r="W63" s="293">
        <v>0</v>
      </c>
      <c r="X63" s="293">
        <v>0</v>
      </c>
      <c r="Y63" s="293">
        <v>0</v>
      </c>
      <c r="Z63" s="293">
        <v>0</v>
      </c>
      <c r="AA63" s="293">
        <v>0</v>
      </c>
      <c r="AB63" s="293">
        <v>0</v>
      </c>
      <c r="AC63" s="293">
        <v>0</v>
      </c>
      <c r="AD63" s="293">
        <v>0</v>
      </c>
      <c r="AE63" s="293">
        <v>0</v>
      </c>
      <c r="AF63" s="293">
        <v>0</v>
      </c>
      <c r="AG63" s="293">
        <v>0</v>
      </c>
      <c r="AH63" s="293">
        <v>0</v>
      </c>
      <c r="AI63" s="293">
        <v>0</v>
      </c>
      <c r="AJ63" s="293">
        <v>0</v>
      </c>
      <c r="AK63" s="293">
        <v>0</v>
      </c>
      <c r="AL63" s="293">
        <v>0</v>
      </c>
      <c r="AM63" s="293">
        <v>0</v>
      </c>
      <c r="AN63" s="293">
        <v>0</v>
      </c>
      <c r="AO63" s="293">
        <v>0</v>
      </c>
      <c r="AP63" s="293">
        <v>0</v>
      </c>
      <c r="AQ63" s="293">
        <v>0</v>
      </c>
      <c r="AR63" s="293">
        <v>0</v>
      </c>
      <c r="AS63" s="293">
        <v>0</v>
      </c>
      <c r="AT63" s="225">
        <v>0</v>
      </c>
      <c r="AU63" s="293">
        <v>0</v>
      </c>
      <c r="AV63" s="293">
        <v>0</v>
      </c>
      <c r="AW63" s="293">
        <v>0</v>
      </c>
      <c r="AX63" s="293">
        <v>0</v>
      </c>
      <c r="AY63" s="293">
        <v>0</v>
      </c>
      <c r="AZ63" s="225"/>
    </row>
    <row r="64" spans="1:52" s="234" customFormat="1" ht="31.5">
      <c r="A64" s="229" t="s">
        <v>561</v>
      </c>
      <c r="B64" s="231" t="s">
        <v>960</v>
      </c>
      <c r="C64" s="225" t="s">
        <v>932</v>
      </c>
      <c r="D64" s="293">
        <v>0</v>
      </c>
      <c r="E64" s="293">
        <v>0</v>
      </c>
      <c r="F64" s="293">
        <v>0.5</v>
      </c>
      <c r="G64" s="293">
        <v>0</v>
      </c>
      <c r="H64" s="293">
        <v>0</v>
      </c>
      <c r="I64" s="293">
        <v>0</v>
      </c>
      <c r="J64" s="225" t="s">
        <v>589</v>
      </c>
      <c r="K64" s="293">
        <v>0</v>
      </c>
      <c r="L64" s="293">
        <v>0</v>
      </c>
      <c r="M64" s="293">
        <v>0</v>
      </c>
      <c r="N64" s="293">
        <v>0</v>
      </c>
      <c r="O64" s="293">
        <v>0</v>
      </c>
      <c r="P64" s="293">
        <v>0</v>
      </c>
      <c r="Q64" s="293">
        <v>0</v>
      </c>
      <c r="R64" s="293">
        <v>0</v>
      </c>
      <c r="S64" s="293">
        <v>0</v>
      </c>
      <c r="T64" s="293">
        <v>0</v>
      </c>
      <c r="U64" s="293">
        <v>0</v>
      </c>
      <c r="V64" s="225">
        <v>0</v>
      </c>
      <c r="W64" s="293">
        <v>0</v>
      </c>
      <c r="X64" s="293">
        <v>0</v>
      </c>
      <c r="Y64" s="293">
        <v>0</v>
      </c>
      <c r="Z64" s="293">
        <v>0</v>
      </c>
      <c r="AA64" s="293">
        <v>0</v>
      </c>
      <c r="AB64" s="293">
        <v>0</v>
      </c>
      <c r="AC64" s="293">
        <v>0</v>
      </c>
      <c r="AD64" s="293">
        <v>0</v>
      </c>
      <c r="AE64" s="293">
        <v>0</v>
      </c>
      <c r="AF64" s="293">
        <v>0</v>
      </c>
      <c r="AG64" s="293">
        <v>0</v>
      </c>
      <c r="AH64" s="293">
        <v>0</v>
      </c>
      <c r="AI64" s="293">
        <v>0</v>
      </c>
      <c r="AJ64" s="293">
        <v>0</v>
      </c>
      <c r="AK64" s="293">
        <v>0</v>
      </c>
      <c r="AL64" s="293">
        <v>0</v>
      </c>
      <c r="AM64" s="293">
        <v>0</v>
      </c>
      <c r="AN64" s="293">
        <v>0</v>
      </c>
      <c r="AO64" s="293">
        <v>0</v>
      </c>
      <c r="AP64" s="293">
        <v>0</v>
      </c>
      <c r="AQ64" s="293">
        <v>0</v>
      </c>
      <c r="AR64" s="293">
        <v>0</v>
      </c>
      <c r="AS64" s="293">
        <v>0</v>
      </c>
      <c r="AT64" s="225">
        <v>0</v>
      </c>
      <c r="AU64" s="293">
        <v>0</v>
      </c>
      <c r="AV64" s="293">
        <v>0</v>
      </c>
      <c r="AW64" s="293">
        <v>0</v>
      </c>
      <c r="AX64" s="293">
        <v>0</v>
      </c>
      <c r="AY64" s="293">
        <v>0</v>
      </c>
      <c r="AZ64" s="225"/>
    </row>
    <row r="65" spans="1:52" s="234" customFormat="1" ht="31.5">
      <c r="A65" s="229" t="s">
        <v>561</v>
      </c>
      <c r="B65" s="231" t="s">
        <v>961</v>
      </c>
      <c r="C65" s="225" t="s">
        <v>933</v>
      </c>
      <c r="D65" s="293">
        <v>0</v>
      </c>
      <c r="E65" s="293">
        <v>0</v>
      </c>
      <c r="F65" s="293">
        <v>0.5</v>
      </c>
      <c r="G65" s="293">
        <v>0</v>
      </c>
      <c r="H65" s="293">
        <v>0</v>
      </c>
      <c r="I65" s="293">
        <v>0</v>
      </c>
      <c r="J65" s="225" t="s">
        <v>589</v>
      </c>
      <c r="K65" s="293">
        <v>0</v>
      </c>
      <c r="L65" s="293">
        <v>0</v>
      </c>
      <c r="M65" s="293">
        <v>0</v>
      </c>
      <c r="N65" s="293">
        <v>0</v>
      </c>
      <c r="O65" s="293">
        <v>0</v>
      </c>
      <c r="P65" s="293">
        <v>0</v>
      </c>
      <c r="Q65" s="293">
        <v>0</v>
      </c>
      <c r="R65" s="293">
        <v>0</v>
      </c>
      <c r="S65" s="293">
        <v>0</v>
      </c>
      <c r="T65" s="293">
        <v>0</v>
      </c>
      <c r="U65" s="293">
        <v>0</v>
      </c>
      <c r="V65" s="225">
        <v>0</v>
      </c>
      <c r="W65" s="293">
        <v>0</v>
      </c>
      <c r="X65" s="293">
        <v>0</v>
      </c>
      <c r="Y65" s="293">
        <v>0</v>
      </c>
      <c r="Z65" s="293">
        <v>0</v>
      </c>
      <c r="AA65" s="293">
        <v>0</v>
      </c>
      <c r="AB65" s="293">
        <v>0</v>
      </c>
      <c r="AC65" s="293">
        <v>0</v>
      </c>
      <c r="AD65" s="293">
        <v>0</v>
      </c>
      <c r="AE65" s="293">
        <v>0</v>
      </c>
      <c r="AF65" s="293">
        <v>0</v>
      </c>
      <c r="AG65" s="293">
        <v>0</v>
      </c>
      <c r="AH65" s="293">
        <v>0</v>
      </c>
      <c r="AI65" s="293">
        <v>0</v>
      </c>
      <c r="AJ65" s="293">
        <v>0</v>
      </c>
      <c r="AK65" s="293">
        <v>0</v>
      </c>
      <c r="AL65" s="293">
        <v>0</v>
      </c>
      <c r="AM65" s="293">
        <v>0</v>
      </c>
      <c r="AN65" s="293">
        <v>0</v>
      </c>
      <c r="AO65" s="293">
        <v>0</v>
      </c>
      <c r="AP65" s="293">
        <v>0</v>
      </c>
      <c r="AQ65" s="293">
        <v>0</v>
      </c>
      <c r="AR65" s="293">
        <v>0</v>
      </c>
      <c r="AS65" s="293">
        <v>0</v>
      </c>
      <c r="AT65" s="225">
        <v>0</v>
      </c>
      <c r="AU65" s="293">
        <v>0</v>
      </c>
      <c r="AV65" s="293">
        <v>0</v>
      </c>
      <c r="AW65" s="293">
        <v>0</v>
      </c>
      <c r="AX65" s="293">
        <v>0</v>
      </c>
      <c r="AY65" s="293">
        <v>0</v>
      </c>
      <c r="AZ65" s="225"/>
    </row>
    <row r="66" spans="1:52" s="234" customFormat="1" ht="31.5">
      <c r="A66" s="229" t="s">
        <v>561</v>
      </c>
      <c r="B66" s="231" t="s">
        <v>962</v>
      </c>
      <c r="C66" s="225" t="s">
        <v>934</v>
      </c>
      <c r="D66" s="293">
        <v>0</v>
      </c>
      <c r="E66" s="293">
        <v>0</v>
      </c>
      <c r="F66" s="293">
        <v>0.5</v>
      </c>
      <c r="G66" s="293">
        <v>0</v>
      </c>
      <c r="H66" s="293">
        <v>0</v>
      </c>
      <c r="I66" s="293">
        <v>0</v>
      </c>
      <c r="J66" s="225" t="s">
        <v>589</v>
      </c>
      <c r="K66" s="293">
        <v>0</v>
      </c>
      <c r="L66" s="293">
        <v>0</v>
      </c>
      <c r="M66" s="293">
        <v>0</v>
      </c>
      <c r="N66" s="293">
        <v>0</v>
      </c>
      <c r="O66" s="293">
        <v>0</v>
      </c>
      <c r="P66" s="293">
        <v>0</v>
      </c>
      <c r="Q66" s="293">
        <v>0</v>
      </c>
      <c r="R66" s="293">
        <v>0</v>
      </c>
      <c r="S66" s="293">
        <v>0</v>
      </c>
      <c r="T66" s="293">
        <v>0</v>
      </c>
      <c r="U66" s="293">
        <v>0</v>
      </c>
      <c r="V66" s="225">
        <v>0</v>
      </c>
      <c r="W66" s="293">
        <v>0</v>
      </c>
      <c r="X66" s="293">
        <v>0</v>
      </c>
      <c r="Y66" s="293">
        <v>0</v>
      </c>
      <c r="Z66" s="293">
        <v>0</v>
      </c>
      <c r="AA66" s="293">
        <v>0</v>
      </c>
      <c r="AB66" s="293">
        <v>0</v>
      </c>
      <c r="AC66" s="293">
        <v>0</v>
      </c>
      <c r="AD66" s="293">
        <v>0</v>
      </c>
      <c r="AE66" s="293">
        <v>0</v>
      </c>
      <c r="AF66" s="293">
        <v>0</v>
      </c>
      <c r="AG66" s="293">
        <v>0</v>
      </c>
      <c r="AH66" s="293">
        <v>0</v>
      </c>
      <c r="AI66" s="293">
        <v>0</v>
      </c>
      <c r="AJ66" s="293">
        <v>0</v>
      </c>
      <c r="AK66" s="293">
        <v>0</v>
      </c>
      <c r="AL66" s="293">
        <v>0</v>
      </c>
      <c r="AM66" s="293">
        <v>0</v>
      </c>
      <c r="AN66" s="293">
        <v>0</v>
      </c>
      <c r="AO66" s="293">
        <v>0</v>
      </c>
      <c r="AP66" s="293">
        <v>0</v>
      </c>
      <c r="AQ66" s="293">
        <v>0</v>
      </c>
      <c r="AR66" s="293">
        <v>0</v>
      </c>
      <c r="AS66" s="293">
        <v>0</v>
      </c>
      <c r="AT66" s="225">
        <v>0</v>
      </c>
      <c r="AU66" s="293">
        <v>0</v>
      </c>
      <c r="AV66" s="293">
        <v>0</v>
      </c>
      <c r="AW66" s="293">
        <v>0</v>
      </c>
      <c r="AX66" s="293">
        <v>0</v>
      </c>
      <c r="AY66" s="293">
        <v>0</v>
      </c>
      <c r="AZ66" s="225"/>
    </row>
    <row r="67" spans="1:52" s="234" customFormat="1" ht="63">
      <c r="A67" s="229" t="s">
        <v>561</v>
      </c>
      <c r="B67" s="231" t="s">
        <v>1011</v>
      </c>
      <c r="C67" s="225" t="s">
        <v>935</v>
      </c>
      <c r="D67" s="293">
        <v>0</v>
      </c>
      <c r="E67" s="293">
        <v>1.65</v>
      </c>
      <c r="F67" s="293">
        <v>0</v>
      </c>
      <c r="G67" s="293">
        <v>0</v>
      </c>
      <c r="H67" s="293">
        <v>0</v>
      </c>
      <c r="I67" s="293">
        <v>0</v>
      </c>
      <c r="J67" s="225" t="s">
        <v>589</v>
      </c>
      <c r="K67" s="293">
        <v>0</v>
      </c>
      <c r="L67" s="293">
        <v>0</v>
      </c>
      <c r="M67" s="293">
        <v>0</v>
      </c>
      <c r="N67" s="293">
        <v>0</v>
      </c>
      <c r="O67" s="293">
        <v>0</v>
      </c>
      <c r="P67" s="293">
        <v>0</v>
      </c>
      <c r="Q67" s="293">
        <v>0.27</v>
      </c>
      <c r="R67" s="293">
        <v>0</v>
      </c>
      <c r="S67" s="293">
        <v>0</v>
      </c>
      <c r="T67" s="293">
        <v>0</v>
      </c>
      <c r="U67" s="293">
        <v>0</v>
      </c>
      <c r="V67" s="225">
        <v>0</v>
      </c>
      <c r="W67" s="293">
        <v>0</v>
      </c>
      <c r="X67" s="293">
        <v>0</v>
      </c>
      <c r="Y67" s="293">
        <v>0</v>
      </c>
      <c r="Z67" s="293">
        <v>0</v>
      </c>
      <c r="AA67" s="293">
        <v>0</v>
      </c>
      <c r="AB67" s="293">
        <v>0</v>
      </c>
      <c r="AC67" s="293">
        <v>0.42</v>
      </c>
      <c r="AD67" s="293">
        <v>0</v>
      </c>
      <c r="AE67" s="293">
        <v>0</v>
      </c>
      <c r="AF67" s="293">
        <v>0</v>
      </c>
      <c r="AG67" s="293">
        <v>0</v>
      </c>
      <c r="AH67" s="293">
        <v>0</v>
      </c>
      <c r="AI67" s="293">
        <v>0</v>
      </c>
      <c r="AJ67" s="293">
        <v>0</v>
      </c>
      <c r="AK67" s="293">
        <v>0</v>
      </c>
      <c r="AL67" s="293">
        <v>0</v>
      </c>
      <c r="AM67" s="293">
        <v>0</v>
      </c>
      <c r="AN67" s="293">
        <v>0</v>
      </c>
      <c r="AO67" s="293">
        <v>0</v>
      </c>
      <c r="AP67" s="293">
        <v>0</v>
      </c>
      <c r="AQ67" s="293">
        <v>0</v>
      </c>
      <c r="AR67" s="293">
        <v>0</v>
      </c>
      <c r="AS67" s="293">
        <v>0</v>
      </c>
      <c r="AT67" s="225">
        <v>0</v>
      </c>
      <c r="AU67" s="293">
        <v>0</v>
      </c>
      <c r="AV67" s="293">
        <v>0</v>
      </c>
      <c r="AW67" s="293">
        <v>0</v>
      </c>
      <c r="AX67" s="293">
        <v>0</v>
      </c>
      <c r="AY67" s="293">
        <v>0</v>
      </c>
      <c r="AZ67" s="225"/>
    </row>
    <row r="68" spans="1:52" s="234" customFormat="1" ht="63">
      <c r="A68" s="229" t="s">
        <v>561</v>
      </c>
      <c r="B68" s="231" t="s">
        <v>1012</v>
      </c>
      <c r="C68" s="225" t="s">
        <v>936</v>
      </c>
      <c r="D68" s="293">
        <v>0</v>
      </c>
      <c r="E68" s="293">
        <v>1.23</v>
      </c>
      <c r="F68" s="293">
        <v>0</v>
      </c>
      <c r="G68" s="293">
        <v>0</v>
      </c>
      <c r="H68" s="293">
        <v>0</v>
      </c>
      <c r="I68" s="293">
        <v>0</v>
      </c>
      <c r="J68" s="225" t="s">
        <v>589</v>
      </c>
      <c r="K68" s="293">
        <v>0</v>
      </c>
      <c r="L68" s="293">
        <v>0</v>
      </c>
      <c r="M68" s="293">
        <v>0</v>
      </c>
      <c r="N68" s="293">
        <v>0</v>
      </c>
      <c r="O68" s="293">
        <v>0</v>
      </c>
      <c r="P68" s="293">
        <v>0</v>
      </c>
      <c r="Q68" s="293">
        <v>0.46</v>
      </c>
      <c r="R68" s="293">
        <v>0</v>
      </c>
      <c r="S68" s="293">
        <v>0</v>
      </c>
      <c r="T68" s="293">
        <v>0</v>
      </c>
      <c r="U68" s="293">
        <v>0</v>
      </c>
      <c r="V68" s="225">
        <v>0</v>
      </c>
      <c r="W68" s="293">
        <v>0</v>
      </c>
      <c r="X68" s="293">
        <v>0</v>
      </c>
      <c r="Y68" s="293">
        <v>0</v>
      </c>
      <c r="Z68" s="293">
        <v>0</v>
      </c>
      <c r="AA68" s="293">
        <v>0</v>
      </c>
      <c r="AB68" s="293">
        <v>0</v>
      </c>
      <c r="AC68" s="293">
        <v>0.6</v>
      </c>
      <c r="AD68" s="293">
        <v>0</v>
      </c>
      <c r="AE68" s="293">
        <v>0</v>
      </c>
      <c r="AF68" s="293">
        <v>0</v>
      </c>
      <c r="AG68" s="293">
        <v>0</v>
      </c>
      <c r="AH68" s="293">
        <v>0</v>
      </c>
      <c r="AI68" s="293">
        <v>0</v>
      </c>
      <c r="AJ68" s="293">
        <v>0</v>
      </c>
      <c r="AK68" s="293">
        <v>0</v>
      </c>
      <c r="AL68" s="293">
        <v>0</v>
      </c>
      <c r="AM68" s="293">
        <v>0</v>
      </c>
      <c r="AN68" s="293">
        <v>0</v>
      </c>
      <c r="AO68" s="293">
        <v>0</v>
      </c>
      <c r="AP68" s="293">
        <v>0</v>
      </c>
      <c r="AQ68" s="293">
        <v>0</v>
      </c>
      <c r="AR68" s="293">
        <v>0</v>
      </c>
      <c r="AS68" s="293">
        <v>0</v>
      </c>
      <c r="AT68" s="225">
        <v>0</v>
      </c>
      <c r="AU68" s="293">
        <v>0</v>
      </c>
      <c r="AV68" s="293">
        <v>0</v>
      </c>
      <c r="AW68" s="293">
        <v>0</v>
      </c>
      <c r="AX68" s="293">
        <v>0</v>
      </c>
      <c r="AY68" s="293">
        <v>0</v>
      </c>
      <c r="AZ68" s="225"/>
    </row>
    <row r="69" spans="1:52" s="234" customFormat="1" ht="63">
      <c r="A69" s="229" t="s">
        <v>561</v>
      </c>
      <c r="B69" s="231" t="s">
        <v>1013</v>
      </c>
      <c r="C69" s="225" t="s">
        <v>937</v>
      </c>
      <c r="D69" s="293">
        <v>0</v>
      </c>
      <c r="E69" s="293">
        <v>0</v>
      </c>
      <c r="F69" s="293">
        <v>0</v>
      </c>
      <c r="G69" s="293">
        <v>0</v>
      </c>
      <c r="H69" s="293">
        <v>0.2</v>
      </c>
      <c r="I69" s="293">
        <v>0</v>
      </c>
      <c r="J69" s="225" t="s">
        <v>589</v>
      </c>
      <c r="K69" s="293">
        <v>0</v>
      </c>
      <c r="L69" s="293">
        <v>0</v>
      </c>
      <c r="M69" s="293">
        <v>0</v>
      </c>
      <c r="N69" s="293">
        <v>0</v>
      </c>
      <c r="O69" s="293">
        <v>0</v>
      </c>
      <c r="P69" s="293">
        <v>0</v>
      </c>
      <c r="Q69" s="293">
        <v>0</v>
      </c>
      <c r="R69" s="293">
        <v>0</v>
      </c>
      <c r="S69" s="293">
        <v>0</v>
      </c>
      <c r="T69" s="293">
        <v>0</v>
      </c>
      <c r="U69" s="293">
        <v>0</v>
      </c>
      <c r="V69" s="225">
        <v>0</v>
      </c>
      <c r="W69" s="293">
        <v>0</v>
      </c>
      <c r="X69" s="293">
        <v>0</v>
      </c>
      <c r="Y69" s="293">
        <v>0</v>
      </c>
      <c r="Z69" s="293">
        <v>0</v>
      </c>
      <c r="AA69" s="293">
        <v>0</v>
      </c>
      <c r="AB69" s="293">
        <v>0</v>
      </c>
      <c r="AC69" s="293">
        <v>0</v>
      </c>
      <c r="AD69" s="293">
        <v>0</v>
      </c>
      <c r="AE69" s="293">
        <v>0</v>
      </c>
      <c r="AF69" s="293">
        <v>0</v>
      </c>
      <c r="AG69" s="293">
        <v>0</v>
      </c>
      <c r="AH69" s="293">
        <v>0</v>
      </c>
      <c r="AI69" s="293">
        <v>0</v>
      </c>
      <c r="AJ69" s="293">
        <v>0</v>
      </c>
      <c r="AK69" s="293">
        <v>0</v>
      </c>
      <c r="AL69" s="293">
        <v>0</v>
      </c>
      <c r="AM69" s="293">
        <v>0</v>
      </c>
      <c r="AN69" s="293">
        <v>0</v>
      </c>
      <c r="AO69" s="293">
        <v>0</v>
      </c>
      <c r="AP69" s="293">
        <v>0</v>
      </c>
      <c r="AQ69" s="293">
        <v>0</v>
      </c>
      <c r="AR69" s="293">
        <v>0</v>
      </c>
      <c r="AS69" s="293">
        <v>0</v>
      </c>
      <c r="AT69" s="225">
        <v>0</v>
      </c>
      <c r="AU69" s="293">
        <v>0</v>
      </c>
      <c r="AV69" s="293">
        <v>0</v>
      </c>
      <c r="AW69" s="293">
        <v>0</v>
      </c>
      <c r="AX69" s="293">
        <v>0</v>
      </c>
      <c r="AY69" s="293">
        <v>0</v>
      </c>
      <c r="AZ69" s="225"/>
    </row>
    <row r="70" spans="1:52" s="234" customFormat="1" ht="63">
      <c r="A70" s="229" t="s">
        <v>561</v>
      </c>
      <c r="B70" s="231" t="s">
        <v>1014</v>
      </c>
      <c r="C70" s="225" t="s">
        <v>938</v>
      </c>
      <c r="D70" s="293">
        <v>0</v>
      </c>
      <c r="E70" s="293">
        <v>2.09</v>
      </c>
      <c r="F70" s="293">
        <v>0</v>
      </c>
      <c r="G70" s="293">
        <v>0</v>
      </c>
      <c r="H70" s="293">
        <v>0</v>
      </c>
      <c r="I70" s="293">
        <v>0</v>
      </c>
      <c r="J70" s="225" t="s">
        <v>589</v>
      </c>
      <c r="K70" s="293">
        <v>0</v>
      </c>
      <c r="L70" s="293">
        <v>0</v>
      </c>
      <c r="M70" s="293">
        <v>0</v>
      </c>
      <c r="N70" s="293">
        <v>0</v>
      </c>
      <c r="O70" s="293">
        <v>0</v>
      </c>
      <c r="P70" s="293">
        <v>0</v>
      </c>
      <c r="Q70" s="293">
        <v>0.25</v>
      </c>
      <c r="R70" s="293">
        <v>0</v>
      </c>
      <c r="S70" s="293">
        <v>0</v>
      </c>
      <c r="T70" s="293">
        <v>0</v>
      </c>
      <c r="U70" s="293">
        <v>0</v>
      </c>
      <c r="V70" s="225">
        <v>0</v>
      </c>
      <c r="W70" s="293">
        <v>0</v>
      </c>
      <c r="X70" s="293">
        <v>0</v>
      </c>
      <c r="Y70" s="293">
        <v>0</v>
      </c>
      <c r="Z70" s="293">
        <v>0</v>
      </c>
      <c r="AA70" s="293">
        <v>0</v>
      </c>
      <c r="AB70" s="293">
        <v>0</v>
      </c>
      <c r="AC70" s="293">
        <v>0</v>
      </c>
      <c r="AD70" s="293">
        <v>0</v>
      </c>
      <c r="AE70" s="293">
        <v>0</v>
      </c>
      <c r="AF70" s="293">
        <v>0</v>
      </c>
      <c r="AG70" s="293">
        <v>0</v>
      </c>
      <c r="AH70" s="293">
        <v>0</v>
      </c>
      <c r="AI70" s="293">
        <v>0</v>
      </c>
      <c r="AJ70" s="293">
        <v>0</v>
      </c>
      <c r="AK70" s="293">
        <v>0</v>
      </c>
      <c r="AL70" s="293">
        <v>0</v>
      </c>
      <c r="AM70" s="293">
        <v>0</v>
      </c>
      <c r="AN70" s="293">
        <v>0</v>
      </c>
      <c r="AO70" s="293">
        <v>0</v>
      </c>
      <c r="AP70" s="293">
        <v>0</v>
      </c>
      <c r="AQ70" s="293">
        <v>0</v>
      </c>
      <c r="AR70" s="293">
        <v>0</v>
      </c>
      <c r="AS70" s="293">
        <v>0</v>
      </c>
      <c r="AT70" s="225">
        <v>0</v>
      </c>
      <c r="AU70" s="293">
        <v>0</v>
      </c>
      <c r="AV70" s="293">
        <v>0</v>
      </c>
      <c r="AW70" s="293">
        <v>0</v>
      </c>
      <c r="AX70" s="293">
        <v>0</v>
      </c>
      <c r="AY70" s="293">
        <v>0</v>
      </c>
      <c r="AZ70" s="225"/>
    </row>
    <row r="71" spans="1:52" s="234" customFormat="1" ht="47.25">
      <c r="A71" s="229" t="s">
        <v>561</v>
      </c>
      <c r="B71" s="231" t="s">
        <v>1015</v>
      </c>
      <c r="C71" s="225" t="s">
        <v>939</v>
      </c>
      <c r="D71" s="293">
        <v>0</v>
      </c>
      <c r="E71" s="293">
        <v>0</v>
      </c>
      <c r="F71" s="293">
        <v>0</v>
      </c>
      <c r="G71" s="293">
        <v>0</v>
      </c>
      <c r="H71" s="293">
        <v>0</v>
      </c>
      <c r="I71" s="293">
        <v>0</v>
      </c>
      <c r="J71" s="225" t="s">
        <v>589</v>
      </c>
      <c r="K71" s="293">
        <v>0</v>
      </c>
      <c r="L71" s="293">
        <v>0</v>
      </c>
      <c r="M71" s="293">
        <v>0</v>
      </c>
      <c r="N71" s="293">
        <v>0</v>
      </c>
      <c r="O71" s="293">
        <v>0</v>
      </c>
      <c r="P71" s="293">
        <v>0</v>
      </c>
      <c r="Q71" s="293">
        <v>0.13500000000000001</v>
      </c>
      <c r="R71" s="293">
        <v>0</v>
      </c>
      <c r="S71" s="293">
        <v>0</v>
      </c>
      <c r="T71" s="293">
        <v>0</v>
      </c>
      <c r="U71" s="293">
        <v>0</v>
      </c>
      <c r="V71" s="225">
        <v>0</v>
      </c>
      <c r="W71" s="293">
        <v>0</v>
      </c>
      <c r="X71" s="293">
        <v>0</v>
      </c>
      <c r="Y71" s="293">
        <v>0</v>
      </c>
      <c r="Z71" s="293">
        <v>0</v>
      </c>
      <c r="AA71" s="293">
        <v>0</v>
      </c>
      <c r="AB71" s="293">
        <v>0</v>
      </c>
      <c r="AC71" s="293">
        <v>0</v>
      </c>
      <c r="AD71" s="293">
        <v>0</v>
      </c>
      <c r="AE71" s="293">
        <v>0</v>
      </c>
      <c r="AF71" s="293">
        <v>0</v>
      </c>
      <c r="AG71" s="293">
        <v>0</v>
      </c>
      <c r="AH71" s="293">
        <v>0</v>
      </c>
      <c r="AI71" s="293">
        <v>0</v>
      </c>
      <c r="AJ71" s="293">
        <v>0</v>
      </c>
      <c r="AK71" s="293">
        <v>0</v>
      </c>
      <c r="AL71" s="293">
        <v>0</v>
      </c>
      <c r="AM71" s="293">
        <v>0</v>
      </c>
      <c r="AN71" s="293">
        <v>0</v>
      </c>
      <c r="AO71" s="293">
        <v>0</v>
      </c>
      <c r="AP71" s="293">
        <v>0</v>
      </c>
      <c r="AQ71" s="293">
        <v>0</v>
      </c>
      <c r="AR71" s="293">
        <v>0</v>
      </c>
      <c r="AS71" s="293">
        <v>0</v>
      </c>
      <c r="AT71" s="225">
        <v>0</v>
      </c>
      <c r="AU71" s="293">
        <v>0</v>
      </c>
      <c r="AV71" s="293">
        <v>0</v>
      </c>
      <c r="AW71" s="293">
        <v>0</v>
      </c>
      <c r="AX71" s="293">
        <v>0</v>
      </c>
      <c r="AY71" s="293">
        <v>0</v>
      </c>
      <c r="AZ71" s="225"/>
    </row>
    <row r="72" spans="1:52" s="258" customFormat="1" ht="31.5">
      <c r="A72" s="229" t="s">
        <v>561</v>
      </c>
      <c r="B72" s="231" t="s">
        <v>980</v>
      </c>
      <c r="C72" s="225" t="s">
        <v>940</v>
      </c>
      <c r="D72" s="293">
        <v>0</v>
      </c>
      <c r="E72" s="293">
        <v>0</v>
      </c>
      <c r="F72" s="293">
        <v>0</v>
      </c>
      <c r="G72" s="293">
        <v>0</v>
      </c>
      <c r="H72" s="293">
        <v>0</v>
      </c>
      <c r="I72" s="293">
        <v>0</v>
      </c>
      <c r="J72" s="225" t="s">
        <v>589</v>
      </c>
      <c r="K72" s="293">
        <v>0</v>
      </c>
      <c r="L72" s="293">
        <v>0</v>
      </c>
      <c r="M72" s="293">
        <v>0</v>
      </c>
      <c r="N72" s="293">
        <v>0</v>
      </c>
      <c r="O72" s="293">
        <v>0</v>
      </c>
      <c r="P72" s="293">
        <v>0</v>
      </c>
      <c r="Q72" s="293">
        <v>0</v>
      </c>
      <c r="R72" s="293">
        <v>0.5</v>
      </c>
      <c r="S72" s="293">
        <v>0</v>
      </c>
      <c r="T72" s="293">
        <v>0</v>
      </c>
      <c r="U72" s="293">
        <v>0</v>
      </c>
      <c r="V72" s="225">
        <v>0</v>
      </c>
      <c r="W72" s="293">
        <v>0</v>
      </c>
      <c r="X72" s="293">
        <v>0</v>
      </c>
      <c r="Y72" s="293">
        <v>0</v>
      </c>
      <c r="Z72" s="293">
        <v>0</v>
      </c>
      <c r="AA72" s="293">
        <v>0</v>
      </c>
      <c r="AB72" s="293">
        <v>0</v>
      </c>
      <c r="AC72" s="293">
        <v>0</v>
      </c>
      <c r="AD72" s="293">
        <v>0</v>
      </c>
      <c r="AE72" s="293">
        <v>0</v>
      </c>
      <c r="AF72" s="293">
        <v>0</v>
      </c>
      <c r="AG72" s="293">
        <v>0</v>
      </c>
      <c r="AH72" s="293">
        <v>0</v>
      </c>
      <c r="AI72" s="293">
        <v>0</v>
      </c>
      <c r="AJ72" s="293">
        <v>0</v>
      </c>
      <c r="AK72" s="293">
        <v>0</v>
      </c>
      <c r="AL72" s="293">
        <v>0</v>
      </c>
      <c r="AM72" s="293">
        <v>0</v>
      </c>
      <c r="AN72" s="293">
        <v>0</v>
      </c>
      <c r="AO72" s="293">
        <v>0</v>
      </c>
      <c r="AP72" s="293">
        <v>0</v>
      </c>
      <c r="AQ72" s="293">
        <v>0</v>
      </c>
      <c r="AR72" s="293">
        <v>0</v>
      </c>
      <c r="AS72" s="293">
        <v>0</v>
      </c>
      <c r="AT72" s="225">
        <v>0</v>
      </c>
      <c r="AU72" s="293">
        <v>0</v>
      </c>
      <c r="AV72" s="293">
        <v>0</v>
      </c>
      <c r="AW72" s="293">
        <v>0</v>
      </c>
      <c r="AX72" s="293">
        <v>0</v>
      </c>
      <c r="AY72" s="293">
        <v>0</v>
      </c>
      <c r="AZ72" s="225"/>
    </row>
    <row r="73" spans="1:52" s="258" customFormat="1" ht="31.5">
      <c r="A73" s="229" t="s">
        <v>561</v>
      </c>
      <c r="B73" s="231" t="s">
        <v>981</v>
      </c>
      <c r="C73" s="225" t="s">
        <v>941</v>
      </c>
      <c r="D73" s="293">
        <v>0</v>
      </c>
      <c r="E73" s="293">
        <v>0</v>
      </c>
      <c r="F73" s="293">
        <v>0</v>
      </c>
      <c r="G73" s="293">
        <v>0</v>
      </c>
      <c r="H73" s="293">
        <v>0</v>
      </c>
      <c r="I73" s="293">
        <v>0</v>
      </c>
      <c r="J73" s="225" t="s">
        <v>589</v>
      </c>
      <c r="K73" s="293">
        <v>0</v>
      </c>
      <c r="L73" s="293">
        <v>0</v>
      </c>
      <c r="M73" s="293">
        <v>0</v>
      </c>
      <c r="N73" s="293">
        <v>0</v>
      </c>
      <c r="O73" s="293">
        <v>0</v>
      </c>
      <c r="P73" s="293">
        <v>0</v>
      </c>
      <c r="Q73" s="293">
        <v>0</v>
      </c>
      <c r="R73" s="293">
        <v>0.5</v>
      </c>
      <c r="S73" s="293">
        <v>0</v>
      </c>
      <c r="T73" s="293">
        <v>0</v>
      </c>
      <c r="U73" s="293">
        <v>0</v>
      </c>
      <c r="V73" s="225">
        <v>0</v>
      </c>
      <c r="W73" s="293">
        <v>0</v>
      </c>
      <c r="X73" s="293">
        <v>0</v>
      </c>
      <c r="Y73" s="293">
        <v>0</v>
      </c>
      <c r="Z73" s="293">
        <v>0</v>
      </c>
      <c r="AA73" s="293">
        <v>0</v>
      </c>
      <c r="AB73" s="293">
        <v>0</v>
      </c>
      <c r="AC73" s="293">
        <v>0</v>
      </c>
      <c r="AD73" s="293">
        <v>0</v>
      </c>
      <c r="AE73" s="293">
        <v>0</v>
      </c>
      <c r="AF73" s="293">
        <v>0</v>
      </c>
      <c r="AG73" s="293">
        <v>0</v>
      </c>
      <c r="AH73" s="293">
        <v>0</v>
      </c>
      <c r="AI73" s="293">
        <v>0</v>
      </c>
      <c r="AJ73" s="293">
        <v>0</v>
      </c>
      <c r="AK73" s="293">
        <v>0</v>
      </c>
      <c r="AL73" s="293">
        <v>0</v>
      </c>
      <c r="AM73" s="293">
        <v>0</v>
      </c>
      <c r="AN73" s="293">
        <v>0</v>
      </c>
      <c r="AO73" s="293">
        <v>0</v>
      </c>
      <c r="AP73" s="293">
        <v>0</v>
      </c>
      <c r="AQ73" s="293">
        <v>0</v>
      </c>
      <c r="AR73" s="293">
        <v>0</v>
      </c>
      <c r="AS73" s="293">
        <v>0</v>
      </c>
      <c r="AT73" s="225">
        <v>0</v>
      </c>
      <c r="AU73" s="293">
        <v>0</v>
      </c>
      <c r="AV73" s="293">
        <v>0.5</v>
      </c>
      <c r="AW73" s="293">
        <v>0</v>
      </c>
      <c r="AX73" s="293">
        <v>0</v>
      </c>
      <c r="AY73" s="293">
        <v>0</v>
      </c>
      <c r="AZ73" s="225"/>
    </row>
    <row r="74" spans="1:52" s="258" customFormat="1" ht="31.5">
      <c r="A74" s="229" t="s">
        <v>561</v>
      </c>
      <c r="B74" s="231" t="s">
        <v>982</v>
      </c>
      <c r="C74" s="225" t="s">
        <v>942</v>
      </c>
      <c r="D74" s="293">
        <v>0</v>
      </c>
      <c r="E74" s="293">
        <v>0</v>
      </c>
      <c r="F74" s="293">
        <v>0</v>
      </c>
      <c r="G74" s="293">
        <v>0</v>
      </c>
      <c r="H74" s="293">
        <v>0</v>
      </c>
      <c r="I74" s="293">
        <v>0</v>
      </c>
      <c r="J74" s="225" t="s">
        <v>589</v>
      </c>
      <c r="K74" s="293">
        <v>0</v>
      </c>
      <c r="L74" s="293">
        <v>0</v>
      </c>
      <c r="M74" s="293">
        <v>0</v>
      </c>
      <c r="N74" s="293">
        <v>0</v>
      </c>
      <c r="O74" s="293">
        <v>0</v>
      </c>
      <c r="P74" s="293">
        <v>0</v>
      </c>
      <c r="Q74" s="293">
        <v>0</v>
      </c>
      <c r="R74" s="293">
        <v>0</v>
      </c>
      <c r="S74" s="293">
        <v>0</v>
      </c>
      <c r="T74" s="293">
        <v>0</v>
      </c>
      <c r="U74" s="293">
        <v>0</v>
      </c>
      <c r="V74" s="225">
        <v>0</v>
      </c>
      <c r="W74" s="293">
        <v>0</v>
      </c>
      <c r="X74" s="293">
        <v>0</v>
      </c>
      <c r="Y74" s="293">
        <v>0</v>
      </c>
      <c r="Z74" s="293">
        <v>0</v>
      </c>
      <c r="AA74" s="293">
        <v>0</v>
      </c>
      <c r="AB74" s="293">
        <v>0</v>
      </c>
      <c r="AC74" s="293">
        <v>0</v>
      </c>
      <c r="AD74" s="293">
        <v>0</v>
      </c>
      <c r="AE74" s="293">
        <v>0</v>
      </c>
      <c r="AF74" s="293">
        <v>0</v>
      </c>
      <c r="AG74" s="293">
        <v>0</v>
      </c>
      <c r="AH74" s="293">
        <v>0</v>
      </c>
      <c r="AI74" s="293">
        <v>0</v>
      </c>
      <c r="AJ74" s="293">
        <v>0</v>
      </c>
      <c r="AK74" s="293">
        <v>0</v>
      </c>
      <c r="AL74" s="293">
        <v>0</v>
      </c>
      <c r="AM74" s="293">
        <v>0</v>
      </c>
      <c r="AN74" s="293">
        <v>0</v>
      </c>
      <c r="AO74" s="293">
        <v>0</v>
      </c>
      <c r="AP74" s="293">
        <v>0.5</v>
      </c>
      <c r="AQ74" s="293">
        <v>0</v>
      </c>
      <c r="AR74" s="293">
        <v>0</v>
      </c>
      <c r="AS74" s="293">
        <v>0</v>
      </c>
      <c r="AT74" s="225">
        <v>0</v>
      </c>
      <c r="AU74" s="293">
        <v>0</v>
      </c>
      <c r="AV74" s="293">
        <v>0</v>
      </c>
      <c r="AW74" s="293">
        <v>0</v>
      </c>
      <c r="AX74" s="293">
        <v>0</v>
      </c>
      <c r="AY74" s="293">
        <v>0</v>
      </c>
      <c r="AZ74" s="225"/>
    </row>
    <row r="75" spans="1:52" s="258" customFormat="1" ht="31.5">
      <c r="A75" s="229" t="s">
        <v>561</v>
      </c>
      <c r="B75" s="231" t="s">
        <v>983</v>
      </c>
      <c r="C75" s="225" t="s">
        <v>943</v>
      </c>
      <c r="D75" s="293">
        <v>0</v>
      </c>
      <c r="E75" s="293">
        <v>0</v>
      </c>
      <c r="F75" s="293">
        <v>0</v>
      </c>
      <c r="G75" s="293">
        <v>0</v>
      </c>
      <c r="H75" s="293">
        <v>0</v>
      </c>
      <c r="I75" s="293">
        <v>0</v>
      </c>
      <c r="J75" s="225" t="s">
        <v>589</v>
      </c>
      <c r="K75" s="293">
        <v>0</v>
      </c>
      <c r="L75" s="293">
        <v>0</v>
      </c>
      <c r="M75" s="293">
        <v>0</v>
      </c>
      <c r="N75" s="293">
        <v>0</v>
      </c>
      <c r="O75" s="293">
        <v>0</v>
      </c>
      <c r="P75" s="293">
        <v>0</v>
      </c>
      <c r="Q75" s="293">
        <v>0</v>
      </c>
      <c r="R75" s="293">
        <v>0</v>
      </c>
      <c r="S75" s="293">
        <v>0</v>
      </c>
      <c r="T75" s="293">
        <v>0</v>
      </c>
      <c r="U75" s="293">
        <v>0</v>
      </c>
      <c r="V75" s="225">
        <v>0</v>
      </c>
      <c r="W75" s="293">
        <v>0</v>
      </c>
      <c r="X75" s="293">
        <v>0</v>
      </c>
      <c r="Y75" s="293">
        <v>0</v>
      </c>
      <c r="Z75" s="293">
        <v>0</v>
      </c>
      <c r="AA75" s="293">
        <v>0</v>
      </c>
      <c r="AB75" s="293">
        <v>0</v>
      </c>
      <c r="AC75" s="293">
        <v>0</v>
      </c>
      <c r="AD75" s="293">
        <v>0.5</v>
      </c>
      <c r="AE75" s="293">
        <v>0</v>
      </c>
      <c r="AF75" s="293">
        <v>0</v>
      </c>
      <c r="AG75" s="293">
        <v>0</v>
      </c>
      <c r="AH75" s="293">
        <v>0</v>
      </c>
      <c r="AI75" s="293">
        <v>0</v>
      </c>
      <c r="AJ75" s="293">
        <v>0</v>
      </c>
      <c r="AK75" s="293">
        <v>0</v>
      </c>
      <c r="AL75" s="293">
        <v>0</v>
      </c>
      <c r="AM75" s="293">
        <v>0</v>
      </c>
      <c r="AN75" s="293">
        <v>0</v>
      </c>
      <c r="AO75" s="293">
        <v>0</v>
      </c>
      <c r="AP75" s="293">
        <v>0</v>
      </c>
      <c r="AQ75" s="293">
        <v>0</v>
      </c>
      <c r="AR75" s="293">
        <v>0</v>
      </c>
      <c r="AS75" s="293">
        <v>0</v>
      </c>
      <c r="AT75" s="225">
        <v>0</v>
      </c>
      <c r="AU75" s="293">
        <v>0</v>
      </c>
      <c r="AV75" s="293">
        <v>0</v>
      </c>
      <c r="AW75" s="293">
        <v>0</v>
      </c>
      <c r="AX75" s="293">
        <v>0</v>
      </c>
      <c r="AY75" s="293">
        <v>0</v>
      </c>
      <c r="AZ75" s="225"/>
    </row>
    <row r="76" spans="1:52" s="258" customFormat="1" ht="47.25">
      <c r="A76" s="229" t="s">
        <v>561</v>
      </c>
      <c r="B76" s="231" t="s">
        <v>984</v>
      </c>
      <c r="C76" s="225" t="s">
        <v>944</v>
      </c>
      <c r="D76" s="293">
        <v>0</v>
      </c>
      <c r="E76" s="293">
        <v>0</v>
      </c>
      <c r="F76" s="293">
        <v>0</v>
      </c>
      <c r="G76" s="293">
        <v>0</v>
      </c>
      <c r="H76" s="293">
        <v>0</v>
      </c>
      <c r="I76" s="293">
        <v>0</v>
      </c>
      <c r="J76" s="225" t="s">
        <v>589</v>
      </c>
      <c r="K76" s="293">
        <v>0</v>
      </c>
      <c r="L76" s="293">
        <v>0</v>
      </c>
      <c r="M76" s="293">
        <v>0</v>
      </c>
      <c r="N76" s="293">
        <v>0</v>
      </c>
      <c r="O76" s="293">
        <v>0</v>
      </c>
      <c r="P76" s="293">
        <v>0</v>
      </c>
      <c r="Q76" s="293">
        <v>0</v>
      </c>
      <c r="R76" s="293">
        <v>0</v>
      </c>
      <c r="S76" s="293">
        <v>0</v>
      </c>
      <c r="T76" s="293">
        <v>0</v>
      </c>
      <c r="U76" s="293">
        <v>0</v>
      </c>
      <c r="V76" s="225">
        <v>0</v>
      </c>
      <c r="W76" s="293">
        <v>0</v>
      </c>
      <c r="X76" s="293">
        <v>0</v>
      </c>
      <c r="Y76" s="293">
        <v>0</v>
      </c>
      <c r="Z76" s="293">
        <v>0</v>
      </c>
      <c r="AA76" s="293">
        <v>0</v>
      </c>
      <c r="AB76" s="293">
        <v>0</v>
      </c>
      <c r="AC76" s="293">
        <v>0</v>
      </c>
      <c r="AD76" s="293">
        <v>0.5</v>
      </c>
      <c r="AE76" s="293">
        <v>0</v>
      </c>
      <c r="AF76" s="293">
        <v>0</v>
      </c>
      <c r="AG76" s="293">
        <v>0</v>
      </c>
      <c r="AH76" s="293">
        <v>0</v>
      </c>
      <c r="AI76" s="293">
        <v>0</v>
      </c>
      <c r="AJ76" s="293">
        <v>0</v>
      </c>
      <c r="AK76" s="293">
        <v>0</v>
      </c>
      <c r="AL76" s="293">
        <v>0</v>
      </c>
      <c r="AM76" s="293">
        <v>0</v>
      </c>
      <c r="AN76" s="293">
        <v>0</v>
      </c>
      <c r="AO76" s="293">
        <v>0</v>
      </c>
      <c r="AP76" s="293">
        <v>0</v>
      </c>
      <c r="AQ76" s="293">
        <v>0</v>
      </c>
      <c r="AR76" s="293">
        <v>0</v>
      </c>
      <c r="AS76" s="293">
        <v>0</v>
      </c>
      <c r="AT76" s="225">
        <v>0</v>
      </c>
      <c r="AU76" s="293">
        <v>0</v>
      </c>
      <c r="AV76" s="293">
        <v>0</v>
      </c>
      <c r="AW76" s="293">
        <v>0</v>
      </c>
      <c r="AX76" s="293">
        <v>0</v>
      </c>
      <c r="AY76" s="293">
        <v>0</v>
      </c>
      <c r="AZ76" s="225"/>
    </row>
    <row r="77" spans="1:52" s="234" customFormat="1" ht="31.5">
      <c r="A77" s="229" t="s">
        <v>561</v>
      </c>
      <c r="B77" s="231" t="s">
        <v>956</v>
      </c>
      <c r="C77" s="225" t="s">
        <v>945</v>
      </c>
      <c r="D77" s="293">
        <v>0</v>
      </c>
      <c r="E77" s="293">
        <v>0</v>
      </c>
      <c r="F77" s="293">
        <v>0</v>
      </c>
      <c r="G77" s="293">
        <v>0</v>
      </c>
      <c r="H77" s="293">
        <v>0</v>
      </c>
      <c r="I77" s="293">
        <v>0</v>
      </c>
      <c r="J77" s="225" t="s">
        <v>589</v>
      </c>
      <c r="K77" s="293">
        <v>0</v>
      </c>
      <c r="L77" s="293">
        <v>0</v>
      </c>
      <c r="M77" s="293">
        <v>0</v>
      </c>
      <c r="N77" s="293">
        <v>0</v>
      </c>
      <c r="O77" s="293">
        <v>0</v>
      </c>
      <c r="P77" s="293">
        <v>0</v>
      </c>
      <c r="Q77" s="293">
        <v>0</v>
      </c>
      <c r="R77" s="293">
        <v>0</v>
      </c>
      <c r="S77" s="293">
        <v>0</v>
      </c>
      <c r="T77" s="293">
        <v>0</v>
      </c>
      <c r="U77" s="293">
        <v>0</v>
      </c>
      <c r="V77" s="225">
        <v>0</v>
      </c>
      <c r="W77" s="293">
        <v>0</v>
      </c>
      <c r="X77" s="293">
        <v>0</v>
      </c>
      <c r="Y77" s="293">
        <v>0</v>
      </c>
      <c r="Z77" s="293">
        <v>0</v>
      </c>
      <c r="AA77" s="293">
        <v>0</v>
      </c>
      <c r="AB77" s="293">
        <v>0</v>
      </c>
      <c r="AC77" s="293">
        <v>0</v>
      </c>
      <c r="AD77" s="293">
        <v>0</v>
      </c>
      <c r="AE77" s="293">
        <v>0</v>
      </c>
      <c r="AF77" s="293">
        <v>0</v>
      </c>
      <c r="AG77" s="293">
        <v>0</v>
      </c>
      <c r="AH77" s="293">
        <v>0</v>
      </c>
      <c r="AI77" s="293">
        <v>0</v>
      </c>
      <c r="AJ77" s="293">
        <v>0</v>
      </c>
      <c r="AK77" s="293">
        <v>0</v>
      </c>
      <c r="AL77" s="293">
        <v>0</v>
      </c>
      <c r="AM77" s="293">
        <v>0</v>
      </c>
      <c r="AN77" s="293">
        <v>0</v>
      </c>
      <c r="AO77" s="293">
        <v>0</v>
      </c>
      <c r="AP77" s="293">
        <v>0.5</v>
      </c>
      <c r="AQ77" s="293">
        <v>0</v>
      </c>
      <c r="AR77" s="293">
        <v>0</v>
      </c>
      <c r="AS77" s="293">
        <v>0</v>
      </c>
      <c r="AT77" s="225">
        <v>0</v>
      </c>
      <c r="AU77" s="293">
        <v>0</v>
      </c>
      <c r="AV77" s="293">
        <v>0</v>
      </c>
      <c r="AW77" s="293">
        <v>0</v>
      </c>
      <c r="AX77" s="293">
        <v>0</v>
      </c>
      <c r="AY77" s="293">
        <v>0</v>
      </c>
      <c r="AZ77" s="225"/>
    </row>
    <row r="78" spans="1:52" s="258" customFormat="1" ht="47.25">
      <c r="A78" s="229" t="s">
        <v>561</v>
      </c>
      <c r="B78" s="231" t="s">
        <v>1016</v>
      </c>
      <c r="C78" s="225" t="s">
        <v>946</v>
      </c>
      <c r="D78" s="293">
        <v>0</v>
      </c>
      <c r="E78" s="293">
        <v>0</v>
      </c>
      <c r="F78" s="293">
        <v>0</v>
      </c>
      <c r="G78" s="293">
        <v>0</v>
      </c>
      <c r="H78" s="293">
        <v>0</v>
      </c>
      <c r="I78" s="293">
        <v>0</v>
      </c>
      <c r="J78" s="225" t="s">
        <v>589</v>
      </c>
      <c r="K78" s="293">
        <v>0</v>
      </c>
      <c r="L78" s="293">
        <v>0</v>
      </c>
      <c r="M78" s="293">
        <v>0</v>
      </c>
      <c r="N78" s="293">
        <v>0</v>
      </c>
      <c r="O78" s="293">
        <v>0</v>
      </c>
      <c r="P78" s="293">
        <v>0</v>
      </c>
      <c r="Q78" s="293">
        <v>0</v>
      </c>
      <c r="R78" s="293">
        <v>0</v>
      </c>
      <c r="S78" s="293">
        <v>0</v>
      </c>
      <c r="T78" s="293">
        <v>0</v>
      </c>
      <c r="U78" s="293">
        <v>0</v>
      </c>
      <c r="V78" s="225">
        <v>0</v>
      </c>
      <c r="W78" s="293">
        <v>0</v>
      </c>
      <c r="X78" s="293">
        <v>0</v>
      </c>
      <c r="Y78" s="293">
        <v>0</v>
      </c>
      <c r="Z78" s="293">
        <v>0</v>
      </c>
      <c r="AA78" s="293">
        <v>0</v>
      </c>
      <c r="AB78" s="293">
        <v>0</v>
      </c>
      <c r="AC78" s="293">
        <v>0</v>
      </c>
      <c r="AD78" s="293">
        <v>0</v>
      </c>
      <c r="AE78" s="293">
        <v>0</v>
      </c>
      <c r="AF78" s="293">
        <v>0</v>
      </c>
      <c r="AG78" s="293">
        <v>0</v>
      </c>
      <c r="AH78" s="293">
        <v>0</v>
      </c>
      <c r="AI78" s="293">
        <v>0</v>
      </c>
      <c r="AJ78" s="293">
        <v>0</v>
      </c>
      <c r="AK78" s="293">
        <v>0</v>
      </c>
      <c r="AL78" s="293">
        <v>0</v>
      </c>
      <c r="AM78" s="293">
        <v>0</v>
      </c>
      <c r="AN78" s="293">
        <v>0</v>
      </c>
      <c r="AO78" s="293">
        <v>0</v>
      </c>
      <c r="AP78" s="293">
        <v>0.5</v>
      </c>
      <c r="AQ78" s="293">
        <v>0</v>
      </c>
      <c r="AR78" s="293">
        <v>0</v>
      </c>
      <c r="AS78" s="293">
        <v>0</v>
      </c>
      <c r="AT78" s="225">
        <v>0</v>
      </c>
      <c r="AU78" s="293">
        <v>0</v>
      </c>
      <c r="AV78" s="293">
        <v>0</v>
      </c>
      <c r="AW78" s="293">
        <v>0</v>
      </c>
      <c r="AX78" s="293">
        <v>0</v>
      </c>
      <c r="AY78" s="293">
        <v>0</v>
      </c>
      <c r="AZ78" s="225"/>
    </row>
    <row r="79" spans="1:52" s="258" customFormat="1" ht="31.5">
      <c r="A79" s="229" t="s">
        <v>561</v>
      </c>
      <c r="B79" s="231" t="s">
        <v>954</v>
      </c>
      <c r="C79" s="225" t="s">
        <v>947</v>
      </c>
      <c r="D79" s="293">
        <v>0</v>
      </c>
      <c r="E79" s="293">
        <v>0</v>
      </c>
      <c r="F79" s="293">
        <v>0</v>
      </c>
      <c r="G79" s="293">
        <v>0</v>
      </c>
      <c r="H79" s="293">
        <v>0</v>
      </c>
      <c r="I79" s="293">
        <v>0</v>
      </c>
      <c r="J79" s="225" t="s">
        <v>589</v>
      </c>
      <c r="K79" s="293">
        <v>0</v>
      </c>
      <c r="L79" s="293">
        <v>0</v>
      </c>
      <c r="M79" s="293">
        <v>0</v>
      </c>
      <c r="N79" s="293">
        <v>0</v>
      </c>
      <c r="O79" s="293">
        <v>0</v>
      </c>
      <c r="P79" s="293">
        <v>0</v>
      </c>
      <c r="Q79" s="293">
        <v>0</v>
      </c>
      <c r="R79" s="293">
        <v>0.5</v>
      </c>
      <c r="S79" s="293">
        <v>0</v>
      </c>
      <c r="T79" s="293">
        <v>0</v>
      </c>
      <c r="U79" s="293">
        <v>0</v>
      </c>
      <c r="V79" s="225">
        <v>0</v>
      </c>
      <c r="W79" s="293">
        <v>0</v>
      </c>
      <c r="X79" s="293">
        <v>0</v>
      </c>
      <c r="Y79" s="293">
        <v>0</v>
      </c>
      <c r="Z79" s="293">
        <v>0</v>
      </c>
      <c r="AA79" s="293">
        <v>0</v>
      </c>
      <c r="AB79" s="293">
        <v>0</v>
      </c>
      <c r="AC79" s="293">
        <v>0</v>
      </c>
      <c r="AD79" s="293">
        <v>0</v>
      </c>
      <c r="AE79" s="293">
        <v>0</v>
      </c>
      <c r="AF79" s="293">
        <v>0</v>
      </c>
      <c r="AG79" s="293">
        <v>0</v>
      </c>
      <c r="AH79" s="293">
        <v>0</v>
      </c>
      <c r="AI79" s="293">
        <v>0</v>
      </c>
      <c r="AJ79" s="293">
        <v>0</v>
      </c>
      <c r="AK79" s="293">
        <v>0</v>
      </c>
      <c r="AL79" s="293">
        <v>0</v>
      </c>
      <c r="AM79" s="293">
        <v>0</v>
      </c>
      <c r="AN79" s="293">
        <v>0</v>
      </c>
      <c r="AO79" s="293">
        <v>0</v>
      </c>
      <c r="AP79" s="293">
        <v>0</v>
      </c>
      <c r="AQ79" s="293">
        <v>0</v>
      </c>
      <c r="AR79" s="293">
        <v>0</v>
      </c>
      <c r="AS79" s="293">
        <v>0</v>
      </c>
      <c r="AT79" s="225">
        <v>0</v>
      </c>
      <c r="AU79" s="293">
        <v>0</v>
      </c>
      <c r="AV79" s="293">
        <v>0</v>
      </c>
      <c r="AW79" s="293">
        <v>0</v>
      </c>
      <c r="AX79" s="293">
        <v>0</v>
      </c>
      <c r="AY79" s="293">
        <v>0</v>
      </c>
      <c r="AZ79" s="225"/>
    </row>
    <row r="80" spans="1:52" s="258" customFormat="1" ht="31.5">
      <c r="A80" s="229" t="s">
        <v>561</v>
      </c>
      <c r="B80" s="231" t="s">
        <v>1017</v>
      </c>
      <c r="C80" s="225" t="s">
        <v>948</v>
      </c>
      <c r="D80" s="293">
        <v>0</v>
      </c>
      <c r="E80" s="293">
        <v>0</v>
      </c>
      <c r="F80" s="293">
        <v>0</v>
      </c>
      <c r="G80" s="293">
        <v>0</v>
      </c>
      <c r="H80" s="293">
        <v>0</v>
      </c>
      <c r="I80" s="293">
        <v>0</v>
      </c>
      <c r="J80" s="225" t="s">
        <v>589</v>
      </c>
      <c r="K80" s="293">
        <v>0</v>
      </c>
      <c r="L80" s="293">
        <v>0</v>
      </c>
      <c r="M80" s="293">
        <v>0</v>
      </c>
      <c r="N80" s="293">
        <v>0</v>
      </c>
      <c r="O80" s="293">
        <v>0</v>
      </c>
      <c r="P80" s="293">
        <v>0</v>
      </c>
      <c r="Q80" s="293">
        <v>0</v>
      </c>
      <c r="R80" s="293">
        <v>0</v>
      </c>
      <c r="S80" s="293">
        <v>0</v>
      </c>
      <c r="T80" s="293">
        <v>0</v>
      </c>
      <c r="U80" s="293">
        <v>0</v>
      </c>
      <c r="V80" s="225">
        <v>0</v>
      </c>
      <c r="W80" s="293">
        <v>0</v>
      </c>
      <c r="X80" s="293">
        <v>0</v>
      </c>
      <c r="Y80" s="293">
        <v>0</v>
      </c>
      <c r="Z80" s="293">
        <v>0</v>
      </c>
      <c r="AA80" s="293">
        <v>0</v>
      </c>
      <c r="AB80" s="293">
        <v>0</v>
      </c>
      <c r="AC80" s="293">
        <v>0</v>
      </c>
      <c r="AD80" s="293">
        <v>0.5</v>
      </c>
      <c r="AE80" s="293">
        <v>0</v>
      </c>
      <c r="AF80" s="293">
        <v>0</v>
      </c>
      <c r="AG80" s="293">
        <v>0</v>
      </c>
      <c r="AH80" s="293">
        <v>0</v>
      </c>
      <c r="AI80" s="293">
        <v>0</v>
      </c>
      <c r="AJ80" s="293">
        <v>0</v>
      </c>
      <c r="AK80" s="293">
        <v>0</v>
      </c>
      <c r="AL80" s="293">
        <v>0</v>
      </c>
      <c r="AM80" s="293">
        <v>0</v>
      </c>
      <c r="AN80" s="293">
        <v>0</v>
      </c>
      <c r="AO80" s="293">
        <v>0</v>
      </c>
      <c r="AP80" s="293">
        <v>0</v>
      </c>
      <c r="AQ80" s="293">
        <v>0</v>
      </c>
      <c r="AR80" s="293">
        <v>0</v>
      </c>
      <c r="AS80" s="293">
        <v>0</v>
      </c>
      <c r="AT80" s="225">
        <v>0</v>
      </c>
      <c r="AU80" s="293">
        <v>0</v>
      </c>
      <c r="AV80" s="293">
        <v>0</v>
      </c>
      <c r="AW80" s="293">
        <v>0</v>
      </c>
      <c r="AX80" s="293">
        <v>0</v>
      </c>
      <c r="AY80" s="293">
        <v>0</v>
      </c>
      <c r="AZ80" s="225"/>
    </row>
    <row r="81" spans="1:52" s="234" customFormat="1" ht="31.5">
      <c r="A81" s="229" t="s">
        <v>561</v>
      </c>
      <c r="B81" s="231" t="s">
        <v>1018</v>
      </c>
      <c r="C81" s="225" t="s">
        <v>949</v>
      </c>
      <c r="D81" s="293">
        <v>0</v>
      </c>
      <c r="E81" s="293">
        <v>0</v>
      </c>
      <c r="F81" s="293">
        <v>0</v>
      </c>
      <c r="G81" s="293">
        <v>0</v>
      </c>
      <c r="H81" s="293">
        <v>0</v>
      </c>
      <c r="I81" s="293">
        <v>0</v>
      </c>
      <c r="J81" s="225" t="s">
        <v>589</v>
      </c>
      <c r="K81" s="293">
        <v>0</v>
      </c>
      <c r="L81" s="293">
        <v>0</v>
      </c>
      <c r="M81" s="293">
        <v>0</v>
      </c>
      <c r="N81" s="293">
        <v>0</v>
      </c>
      <c r="O81" s="293">
        <v>0</v>
      </c>
      <c r="P81" s="293">
        <v>0</v>
      </c>
      <c r="Q81" s="293">
        <v>0</v>
      </c>
      <c r="R81" s="293">
        <v>0.5</v>
      </c>
      <c r="S81" s="293">
        <v>0</v>
      </c>
      <c r="T81" s="293">
        <v>0</v>
      </c>
      <c r="U81" s="293">
        <v>0</v>
      </c>
      <c r="V81" s="225">
        <v>0</v>
      </c>
      <c r="W81" s="293">
        <v>0</v>
      </c>
      <c r="X81" s="293">
        <v>0</v>
      </c>
      <c r="Y81" s="293">
        <v>0</v>
      </c>
      <c r="Z81" s="293">
        <v>0</v>
      </c>
      <c r="AA81" s="293">
        <v>0</v>
      </c>
      <c r="AB81" s="293">
        <v>0</v>
      </c>
      <c r="AC81" s="293">
        <v>0</v>
      </c>
      <c r="AD81" s="293">
        <v>0</v>
      </c>
      <c r="AE81" s="293">
        <v>0</v>
      </c>
      <c r="AF81" s="293">
        <v>0</v>
      </c>
      <c r="AG81" s="293">
        <v>0</v>
      </c>
      <c r="AH81" s="293">
        <v>0</v>
      </c>
      <c r="AI81" s="293">
        <v>0</v>
      </c>
      <c r="AJ81" s="293">
        <v>0</v>
      </c>
      <c r="AK81" s="293">
        <v>0</v>
      </c>
      <c r="AL81" s="293">
        <v>0</v>
      </c>
      <c r="AM81" s="293">
        <v>0</v>
      </c>
      <c r="AN81" s="293">
        <v>0</v>
      </c>
      <c r="AO81" s="293">
        <v>0</v>
      </c>
      <c r="AP81" s="293">
        <v>0</v>
      </c>
      <c r="AQ81" s="293">
        <v>0</v>
      </c>
      <c r="AR81" s="293">
        <v>0</v>
      </c>
      <c r="AS81" s="293">
        <v>0</v>
      </c>
      <c r="AT81" s="225">
        <v>0</v>
      </c>
      <c r="AU81" s="293">
        <v>0</v>
      </c>
      <c r="AV81" s="293">
        <v>0</v>
      </c>
      <c r="AW81" s="293">
        <v>0</v>
      </c>
      <c r="AX81" s="293">
        <v>0</v>
      </c>
      <c r="AY81" s="293">
        <v>0</v>
      </c>
      <c r="AZ81" s="225"/>
    </row>
    <row r="82" spans="1:52" s="234" customFormat="1" ht="31.5">
      <c r="A82" s="229" t="s">
        <v>561</v>
      </c>
      <c r="B82" s="231" t="s">
        <v>1019</v>
      </c>
      <c r="C82" s="225" t="s">
        <v>950</v>
      </c>
      <c r="D82" s="293">
        <v>0</v>
      </c>
      <c r="E82" s="293">
        <v>0</v>
      </c>
      <c r="F82" s="293">
        <v>0</v>
      </c>
      <c r="G82" s="293">
        <v>0</v>
      </c>
      <c r="H82" s="293">
        <v>0</v>
      </c>
      <c r="I82" s="293">
        <v>0</v>
      </c>
      <c r="J82" s="225" t="s">
        <v>589</v>
      </c>
      <c r="K82" s="293">
        <v>0</v>
      </c>
      <c r="L82" s="293">
        <v>0</v>
      </c>
      <c r="M82" s="293">
        <v>0</v>
      </c>
      <c r="N82" s="293">
        <v>0</v>
      </c>
      <c r="O82" s="293">
        <v>0</v>
      </c>
      <c r="P82" s="293">
        <v>0</v>
      </c>
      <c r="Q82" s="293">
        <v>0</v>
      </c>
      <c r="R82" s="293">
        <v>0</v>
      </c>
      <c r="S82" s="293">
        <v>0</v>
      </c>
      <c r="T82" s="293">
        <v>0</v>
      </c>
      <c r="U82" s="293">
        <v>0</v>
      </c>
      <c r="V82" s="225">
        <v>0</v>
      </c>
      <c r="W82" s="293">
        <v>0</v>
      </c>
      <c r="X82" s="293">
        <v>0</v>
      </c>
      <c r="Y82" s="293">
        <v>0</v>
      </c>
      <c r="Z82" s="293">
        <v>0</v>
      </c>
      <c r="AA82" s="293">
        <v>0</v>
      </c>
      <c r="AB82" s="293">
        <v>0</v>
      </c>
      <c r="AC82" s="293">
        <v>0</v>
      </c>
      <c r="AD82" s="293">
        <v>0</v>
      </c>
      <c r="AE82" s="293">
        <v>0</v>
      </c>
      <c r="AF82" s="293">
        <v>0</v>
      </c>
      <c r="AG82" s="293">
        <v>0</v>
      </c>
      <c r="AH82" s="293">
        <v>0</v>
      </c>
      <c r="AI82" s="293">
        <v>0</v>
      </c>
      <c r="AJ82" s="293">
        <v>0</v>
      </c>
      <c r="AK82" s="293">
        <v>0</v>
      </c>
      <c r="AL82" s="293">
        <v>0</v>
      </c>
      <c r="AM82" s="293">
        <v>0</v>
      </c>
      <c r="AN82" s="293">
        <v>0</v>
      </c>
      <c r="AO82" s="293">
        <v>0</v>
      </c>
      <c r="AP82" s="293">
        <v>0.5</v>
      </c>
      <c r="AQ82" s="293">
        <v>0</v>
      </c>
      <c r="AR82" s="293">
        <v>0</v>
      </c>
      <c r="AS82" s="293">
        <v>0</v>
      </c>
      <c r="AT82" s="225">
        <v>0</v>
      </c>
      <c r="AU82" s="293">
        <v>0</v>
      </c>
      <c r="AV82" s="293">
        <v>0</v>
      </c>
      <c r="AW82" s="293">
        <v>0</v>
      </c>
      <c r="AX82" s="293">
        <v>0</v>
      </c>
      <c r="AY82" s="293">
        <v>0</v>
      </c>
      <c r="AZ82" s="225"/>
    </row>
    <row r="83" spans="1:52" s="234" customFormat="1" ht="31.5">
      <c r="A83" s="229" t="s">
        <v>561</v>
      </c>
      <c r="B83" s="231" t="s">
        <v>1020</v>
      </c>
      <c r="C83" s="225" t="s">
        <v>951</v>
      </c>
      <c r="D83" s="293">
        <v>0</v>
      </c>
      <c r="E83" s="293">
        <v>0</v>
      </c>
      <c r="F83" s="293">
        <v>0</v>
      </c>
      <c r="G83" s="293">
        <v>0</v>
      </c>
      <c r="H83" s="293">
        <v>0</v>
      </c>
      <c r="I83" s="293">
        <v>0</v>
      </c>
      <c r="J83" s="225" t="s">
        <v>589</v>
      </c>
      <c r="K83" s="293">
        <v>0</v>
      </c>
      <c r="L83" s="293">
        <v>0</v>
      </c>
      <c r="M83" s="293">
        <v>0</v>
      </c>
      <c r="N83" s="293">
        <v>0</v>
      </c>
      <c r="O83" s="293">
        <v>0</v>
      </c>
      <c r="P83" s="293">
        <v>0</v>
      </c>
      <c r="Q83" s="293">
        <v>0</v>
      </c>
      <c r="R83" s="293">
        <v>0</v>
      </c>
      <c r="S83" s="293">
        <v>0</v>
      </c>
      <c r="T83" s="293">
        <v>0</v>
      </c>
      <c r="U83" s="293">
        <v>0</v>
      </c>
      <c r="V83" s="225">
        <v>0</v>
      </c>
      <c r="W83" s="293">
        <v>0</v>
      </c>
      <c r="X83" s="293">
        <v>0</v>
      </c>
      <c r="Y83" s="293">
        <v>0</v>
      </c>
      <c r="Z83" s="293">
        <v>0</v>
      </c>
      <c r="AA83" s="293">
        <v>0</v>
      </c>
      <c r="AB83" s="293">
        <v>0</v>
      </c>
      <c r="AC83" s="293">
        <v>0</v>
      </c>
      <c r="AD83" s="293">
        <v>0</v>
      </c>
      <c r="AE83" s="293">
        <v>0</v>
      </c>
      <c r="AF83" s="293">
        <v>0</v>
      </c>
      <c r="AG83" s="293">
        <v>0</v>
      </c>
      <c r="AH83" s="293">
        <v>0</v>
      </c>
      <c r="AI83" s="293">
        <v>0</v>
      </c>
      <c r="AJ83" s="293">
        <v>0</v>
      </c>
      <c r="AK83" s="293">
        <v>0</v>
      </c>
      <c r="AL83" s="293">
        <v>0</v>
      </c>
      <c r="AM83" s="293">
        <v>0</v>
      </c>
      <c r="AN83" s="293">
        <v>0</v>
      </c>
      <c r="AO83" s="293">
        <v>0</v>
      </c>
      <c r="AP83" s="293">
        <v>0.5</v>
      </c>
      <c r="AQ83" s="293">
        <v>0</v>
      </c>
      <c r="AR83" s="293">
        <v>0</v>
      </c>
      <c r="AS83" s="293">
        <v>0</v>
      </c>
      <c r="AT83" s="225">
        <v>0</v>
      </c>
      <c r="AU83" s="293">
        <v>0</v>
      </c>
      <c r="AV83" s="293">
        <v>0</v>
      </c>
      <c r="AW83" s="293">
        <v>0</v>
      </c>
      <c r="AX83" s="293">
        <v>0</v>
      </c>
      <c r="AY83" s="293">
        <v>0</v>
      </c>
      <c r="AZ83" s="225"/>
    </row>
    <row r="84" spans="1:52" s="279" customFormat="1" ht="47.25">
      <c r="A84" s="296" t="s">
        <v>561</v>
      </c>
      <c r="B84" s="269" t="s">
        <v>1038</v>
      </c>
      <c r="C84" s="276" t="s">
        <v>986</v>
      </c>
      <c r="D84" s="293">
        <v>0</v>
      </c>
      <c r="E84" s="293">
        <v>0</v>
      </c>
      <c r="F84" s="293">
        <v>0</v>
      </c>
      <c r="G84" s="293">
        <v>0</v>
      </c>
      <c r="H84" s="293">
        <v>0</v>
      </c>
      <c r="I84" s="293">
        <v>0</v>
      </c>
      <c r="J84" s="293" t="s">
        <v>589</v>
      </c>
      <c r="K84" s="293">
        <v>0</v>
      </c>
      <c r="L84" s="293">
        <v>0</v>
      </c>
      <c r="M84" s="293">
        <v>0</v>
      </c>
      <c r="N84" s="293">
        <v>0</v>
      </c>
      <c r="O84" s="296">
        <v>11</v>
      </c>
      <c r="P84" s="293">
        <v>0</v>
      </c>
      <c r="Q84" s="293">
        <v>0</v>
      </c>
      <c r="R84" s="293">
        <v>0</v>
      </c>
      <c r="S84" s="293">
        <v>0</v>
      </c>
      <c r="T84" s="293">
        <v>0</v>
      </c>
      <c r="U84" s="293">
        <v>0</v>
      </c>
      <c r="V84" s="293">
        <v>0</v>
      </c>
      <c r="W84" s="293">
        <v>0</v>
      </c>
      <c r="X84" s="293">
        <v>0</v>
      </c>
      <c r="Y84" s="293">
        <v>0</v>
      </c>
      <c r="Z84" s="293">
        <v>0</v>
      </c>
      <c r="AA84" s="293">
        <v>0</v>
      </c>
      <c r="AB84" s="293">
        <v>0</v>
      </c>
      <c r="AC84" s="293">
        <v>0</v>
      </c>
      <c r="AD84" s="293">
        <v>0</v>
      </c>
      <c r="AE84" s="293">
        <v>0</v>
      </c>
      <c r="AF84" s="293">
        <v>0</v>
      </c>
      <c r="AG84" s="293">
        <v>0</v>
      </c>
      <c r="AH84" s="293">
        <v>0</v>
      </c>
      <c r="AI84" s="293">
        <v>0</v>
      </c>
      <c r="AJ84" s="293">
        <v>0</v>
      </c>
      <c r="AK84" s="293">
        <v>0</v>
      </c>
      <c r="AL84" s="293">
        <v>0</v>
      </c>
      <c r="AM84" s="293">
        <v>0</v>
      </c>
      <c r="AN84" s="293">
        <v>0</v>
      </c>
      <c r="AO84" s="293">
        <v>0</v>
      </c>
      <c r="AP84" s="293">
        <v>0</v>
      </c>
      <c r="AQ84" s="293">
        <v>0</v>
      </c>
      <c r="AR84" s="293">
        <v>0</v>
      </c>
      <c r="AS84" s="293">
        <v>0</v>
      </c>
      <c r="AT84" s="293">
        <v>0</v>
      </c>
      <c r="AU84" s="293">
        <v>0</v>
      </c>
      <c r="AV84" s="293">
        <v>0</v>
      </c>
      <c r="AW84" s="293">
        <v>0</v>
      </c>
      <c r="AX84" s="293">
        <v>0</v>
      </c>
      <c r="AY84" s="293">
        <v>0</v>
      </c>
      <c r="AZ84" s="293"/>
    </row>
    <row r="85" spans="1:52" s="279" customFormat="1" ht="47.25">
      <c r="A85" s="296" t="s">
        <v>561</v>
      </c>
      <c r="B85" s="269" t="s">
        <v>1039</v>
      </c>
      <c r="C85" s="276" t="s">
        <v>1071</v>
      </c>
      <c r="D85" s="293">
        <v>0</v>
      </c>
      <c r="E85" s="293">
        <v>0</v>
      </c>
      <c r="F85" s="293">
        <v>0</v>
      </c>
      <c r="G85" s="293">
        <v>0</v>
      </c>
      <c r="H85" s="293">
        <v>0</v>
      </c>
      <c r="I85" s="293">
        <v>0</v>
      </c>
      <c r="J85" s="293" t="s">
        <v>589</v>
      </c>
      <c r="K85" s="293">
        <v>0</v>
      </c>
      <c r="L85" s="293">
        <v>0</v>
      </c>
      <c r="M85" s="293">
        <v>0</v>
      </c>
      <c r="N85" s="293">
        <v>0</v>
      </c>
      <c r="O85" s="296">
        <v>0</v>
      </c>
      <c r="P85" s="293">
        <v>0</v>
      </c>
      <c r="Q85" s="293">
        <v>0</v>
      </c>
      <c r="R85" s="293">
        <v>0</v>
      </c>
      <c r="S85" s="293">
        <v>0</v>
      </c>
      <c r="T85" s="293">
        <v>0</v>
      </c>
      <c r="U85" s="293">
        <v>0</v>
      </c>
      <c r="V85" s="293">
        <v>0</v>
      </c>
      <c r="W85" s="293">
        <v>0</v>
      </c>
      <c r="X85" s="293">
        <v>0</v>
      </c>
      <c r="Y85" s="293">
        <v>0</v>
      </c>
      <c r="Z85" s="293">
        <v>0</v>
      </c>
      <c r="AA85" s="293">
        <v>0</v>
      </c>
      <c r="AB85" s="293">
        <v>0</v>
      </c>
      <c r="AC85" s="293">
        <v>0</v>
      </c>
      <c r="AD85" s="293">
        <v>0</v>
      </c>
      <c r="AE85" s="293">
        <v>0</v>
      </c>
      <c r="AF85" s="293">
        <v>0</v>
      </c>
      <c r="AG85" s="293">
        <v>0</v>
      </c>
      <c r="AH85" s="293">
        <v>0</v>
      </c>
      <c r="AI85" s="293">
        <v>0</v>
      </c>
      <c r="AJ85" s="293">
        <v>0</v>
      </c>
      <c r="AK85" s="293">
        <v>0</v>
      </c>
      <c r="AL85" s="293">
        <v>0</v>
      </c>
      <c r="AM85" s="293">
        <v>0</v>
      </c>
      <c r="AN85" s="293">
        <v>0</v>
      </c>
      <c r="AO85" s="293">
        <v>0</v>
      </c>
      <c r="AP85" s="293">
        <v>0</v>
      </c>
      <c r="AQ85" s="293">
        <v>0</v>
      </c>
      <c r="AR85" s="293">
        <v>0</v>
      </c>
      <c r="AS85" s="293">
        <v>0</v>
      </c>
      <c r="AT85" s="293">
        <v>0</v>
      </c>
      <c r="AU85" s="293">
        <v>0</v>
      </c>
      <c r="AV85" s="293">
        <v>0</v>
      </c>
      <c r="AW85" s="293">
        <v>0</v>
      </c>
      <c r="AX85" s="293">
        <v>0</v>
      </c>
      <c r="AY85" s="293">
        <v>0</v>
      </c>
      <c r="AZ85" s="293"/>
    </row>
    <row r="86" spans="1:52" s="279" customFormat="1" ht="47.25">
      <c r="A86" s="296" t="s">
        <v>561</v>
      </c>
      <c r="B86" s="269" t="s">
        <v>1040</v>
      </c>
      <c r="C86" s="276" t="s">
        <v>1072</v>
      </c>
      <c r="D86" s="293">
        <v>0</v>
      </c>
      <c r="E86" s="293">
        <v>0</v>
      </c>
      <c r="F86" s="293">
        <v>0</v>
      </c>
      <c r="G86" s="293">
        <v>0</v>
      </c>
      <c r="H86" s="293">
        <v>0</v>
      </c>
      <c r="I86" s="293">
        <v>0</v>
      </c>
      <c r="J86" s="293" t="s">
        <v>589</v>
      </c>
      <c r="K86" s="293">
        <v>0</v>
      </c>
      <c r="L86" s="293">
        <v>0</v>
      </c>
      <c r="M86" s="293">
        <v>0</v>
      </c>
      <c r="N86" s="293">
        <v>0</v>
      </c>
      <c r="O86" s="296">
        <v>0</v>
      </c>
      <c r="P86" s="293">
        <v>0</v>
      </c>
      <c r="Q86" s="293">
        <v>0</v>
      </c>
      <c r="R86" s="293">
        <v>0</v>
      </c>
      <c r="S86" s="293">
        <v>0</v>
      </c>
      <c r="T86" s="293">
        <v>0</v>
      </c>
      <c r="U86" s="293">
        <v>0</v>
      </c>
      <c r="V86" s="293">
        <v>0</v>
      </c>
      <c r="W86" s="293">
        <v>0</v>
      </c>
      <c r="X86" s="293">
        <v>0</v>
      </c>
      <c r="Y86" s="293">
        <v>0</v>
      </c>
      <c r="Z86" s="293">
        <v>0</v>
      </c>
      <c r="AA86" s="293">
        <v>0</v>
      </c>
      <c r="AB86" s="293">
        <v>0</v>
      </c>
      <c r="AC86" s="293">
        <v>0</v>
      </c>
      <c r="AD86" s="293">
        <v>0</v>
      </c>
      <c r="AE86" s="293">
        <v>0</v>
      </c>
      <c r="AF86" s="293">
        <v>0</v>
      </c>
      <c r="AG86" s="293">
        <v>0</v>
      </c>
      <c r="AH86" s="293">
        <v>0</v>
      </c>
      <c r="AI86" s="293">
        <v>0</v>
      </c>
      <c r="AJ86" s="293">
        <v>0</v>
      </c>
      <c r="AK86" s="293">
        <v>0</v>
      </c>
      <c r="AL86" s="293">
        <v>0</v>
      </c>
      <c r="AM86" s="293">
        <v>0</v>
      </c>
      <c r="AN86" s="293">
        <v>0</v>
      </c>
      <c r="AO86" s="293">
        <v>0</v>
      </c>
      <c r="AP86" s="293">
        <v>0</v>
      </c>
      <c r="AQ86" s="293">
        <v>0</v>
      </c>
      <c r="AR86" s="293">
        <v>0</v>
      </c>
      <c r="AS86" s="293">
        <v>0</v>
      </c>
      <c r="AT86" s="293">
        <v>0</v>
      </c>
      <c r="AU86" s="293">
        <v>0</v>
      </c>
      <c r="AV86" s="293">
        <v>0</v>
      </c>
      <c r="AW86" s="293">
        <v>0</v>
      </c>
      <c r="AX86" s="293">
        <v>0</v>
      </c>
      <c r="AY86" s="293">
        <v>0</v>
      </c>
      <c r="AZ86" s="293"/>
    </row>
    <row r="87" spans="1:52" s="279" customFormat="1" ht="47.25">
      <c r="A87" s="296" t="s">
        <v>561</v>
      </c>
      <c r="B87" s="269" t="s">
        <v>1041</v>
      </c>
      <c r="C87" s="276" t="s">
        <v>1073</v>
      </c>
      <c r="D87" s="293">
        <v>0</v>
      </c>
      <c r="E87" s="293">
        <v>0</v>
      </c>
      <c r="F87" s="293">
        <v>0</v>
      </c>
      <c r="G87" s="293">
        <v>0</v>
      </c>
      <c r="H87" s="293">
        <v>0</v>
      </c>
      <c r="I87" s="293">
        <v>0</v>
      </c>
      <c r="J87" s="293" t="s">
        <v>589</v>
      </c>
      <c r="K87" s="293">
        <v>0</v>
      </c>
      <c r="L87" s="293">
        <v>0</v>
      </c>
      <c r="M87" s="293">
        <v>0</v>
      </c>
      <c r="N87" s="293">
        <v>0</v>
      </c>
      <c r="O87" s="296">
        <v>0</v>
      </c>
      <c r="P87" s="293">
        <v>0</v>
      </c>
      <c r="Q87" s="293">
        <v>0</v>
      </c>
      <c r="R87" s="293">
        <v>0</v>
      </c>
      <c r="S87" s="293">
        <v>0</v>
      </c>
      <c r="T87" s="293">
        <v>0</v>
      </c>
      <c r="U87" s="293">
        <v>0</v>
      </c>
      <c r="V87" s="293">
        <v>0</v>
      </c>
      <c r="W87" s="293">
        <v>0</v>
      </c>
      <c r="X87" s="293">
        <v>0</v>
      </c>
      <c r="Y87" s="293">
        <v>0</v>
      </c>
      <c r="Z87" s="293">
        <v>0</v>
      </c>
      <c r="AA87" s="293">
        <v>0</v>
      </c>
      <c r="AB87" s="293">
        <v>0</v>
      </c>
      <c r="AC87" s="293">
        <v>0</v>
      </c>
      <c r="AD87" s="293">
        <v>0</v>
      </c>
      <c r="AE87" s="293">
        <v>0</v>
      </c>
      <c r="AF87" s="293">
        <v>0</v>
      </c>
      <c r="AG87" s="293">
        <v>0</v>
      </c>
      <c r="AH87" s="293">
        <v>0</v>
      </c>
      <c r="AI87" s="293">
        <v>0</v>
      </c>
      <c r="AJ87" s="293">
        <v>0</v>
      </c>
      <c r="AK87" s="293">
        <v>0</v>
      </c>
      <c r="AL87" s="293">
        <v>0</v>
      </c>
      <c r="AM87" s="293">
        <v>0</v>
      </c>
      <c r="AN87" s="293">
        <v>0</v>
      </c>
      <c r="AO87" s="293">
        <v>0</v>
      </c>
      <c r="AP87" s="293">
        <v>0</v>
      </c>
      <c r="AQ87" s="293">
        <v>0</v>
      </c>
      <c r="AR87" s="293">
        <v>0</v>
      </c>
      <c r="AS87" s="293">
        <v>0</v>
      </c>
      <c r="AT87" s="293">
        <v>0</v>
      </c>
      <c r="AU87" s="293">
        <v>0</v>
      </c>
      <c r="AV87" s="293">
        <v>0</v>
      </c>
      <c r="AW87" s="293">
        <v>0</v>
      </c>
      <c r="AX87" s="293">
        <v>0</v>
      </c>
      <c r="AY87" s="293">
        <v>0</v>
      </c>
      <c r="AZ87" s="293"/>
    </row>
    <row r="88" spans="1:52" s="279" customFormat="1" ht="78.75">
      <c r="A88" s="296" t="s">
        <v>561</v>
      </c>
      <c r="B88" s="269" t="s">
        <v>1042</v>
      </c>
      <c r="C88" s="276" t="s">
        <v>1074</v>
      </c>
      <c r="D88" s="293">
        <v>0</v>
      </c>
      <c r="E88" s="293">
        <v>0</v>
      </c>
      <c r="F88" s="293">
        <v>0</v>
      </c>
      <c r="G88" s="293">
        <v>0</v>
      </c>
      <c r="H88" s="293">
        <v>0</v>
      </c>
      <c r="I88" s="293">
        <v>0</v>
      </c>
      <c r="J88" s="293" t="s">
        <v>589</v>
      </c>
      <c r="K88" s="293">
        <v>0</v>
      </c>
      <c r="L88" s="293">
        <v>0</v>
      </c>
      <c r="M88" s="293">
        <v>0</v>
      </c>
      <c r="N88" s="293">
        <v>0</v>
      </c>
      <c r="O88" s="296">
        <v>0</v>
      </c>
      <c r="P88" s="293">
        <v>0</v>
      </c>
      <c r="Q88" s="293">
        <v>0</v>
      </c>
      <c r="R88" s="293">
        <v>0</v>
      </c>
      <c r="S88" s="293">
        <v>0</v>
      </c>
      <c r="T88" s="293">
        <v>0</v>
      </c>
      <c r="U88" s="293">
        <v>0</v>
      </c>
      <c r="V88" s="293">
        <v>0</v>
      </c>
      <c r="W88" s="293">
        <v>0</v>
      </c>
      <c r="X88" s="293">
        <v>0</v>
      </c>
      <c r="Y88" s="293">
        <v>0</v>
      </c>
      <c r="Z88" s="293">
        <v>0</v>
      </c>
      <c r="AA88" s="293">
        <v>0</v>
      </c>
      <c r="AB88" s="293">
        <v>0</v>
      </c>
      <c r="AC88" s="293">
        <v>0</v>
      </c>
      <c r="AD88" s="293">
        <v>0</v>
      </c>
      <c r="AE88" s="293">
        <v>0</v>
      </c>
      <c r="AF88" s="293">
        <v>0</v>
      </c>
      <c r="AG88" s="293">
        <v>0</v>
      </c>
      <c r="AH88" s="293">
        <v>0</v>
      </c>
      <c r="AI88" s="293">
        <v>0</v>
      </c>
      <c r="AJ88" s="293">
        <v>0</v>
      </c>
      <c r="AK88" s="293">
        <v>0</v>
      </c>
      <c r="AL88" s="293">
        <v>0</v>
      </c>
      <c r="AM88" s="293">
        <v>0</v>
      </c>
      <c r="AN88" s="293">
        <v>0</v>
      </c>
      <c r="AO88" s="293">
        <v>0</v>
      </c>
      <c r="AP88" s="293">
        <v>0</v>
      </c>
      <c r="AQ88" s="293">
        <v>0</v>
      </c>
      <c r="AR88" s="293">
        <v>0</v>
      </c>
      <c r="AS88" s="293">
        <v>0</v>
      </c>
      <c r="AT88" s="293">
        <v>0</v>
      </c>
      <c r="AU88" s="293">
        <v>0</v>
      </c>
      <c r="AV88" s="293">
        <v>0</v>
      </c>
      <c r="AW88" s="293">
        <v>0</v>
      </c>
      <c r="AX88" s="293">
        <v>0</v>
      </c>
      <c r="AY88" s="293">
        <v>0</v>
      </c>
      <c r="AZ88" s="293"/>
    </row>
    <row r="89" spans="1:52" s="279" customFormat="1" ht="47.25">
      <c r="A89" s="296" t="s">
        <v>561</v>
      </c>
      <c r="B89" s="269" t="s">
        <v>1043</v>
      </c>
      <c r="C89" s="276" t="s">
        <v>1075</v>
      </c>
      <c r="D89" s="293">
        <v>0</v>
      </c>
      <c r="E89" s="293">
        <v>0</v>
      </c>
      <c r="F89" s="293">
        <v>0</v>
      </c>
      <c r="G89" s="293">
        <v>0</v>
      </c>
      <c r="H89" s="293">
        <v>0</v>
      </c>
      <c r="I89" s="293">
        <v>0</v>
      </c>
      <c r="J89" s="293" t="s">
        <v>589</v>
      </c>
      <c r="K89" s="293">
        <v>0</v>
      </c>
      <c r="L89" s="293">
        <v>0</v>
      </c>
      <c r="M89" s="293">
        <v>0</v>
      </c>
      <c r="N89" s="293">
        <v>0</v>
      </c>
      <c r="O89" s="296">
        <v>0</v>
      </c>
      <c r="P89" s="293">
        <v>0</v>
      </c>
      <c r="Q89" s="293">
        <v>0</v>
      </c>
      <c r="R89" s="293">
        <v>0</v>
      </c>
      <c r="S89" s="293">
        <v>0</v>
      </c>
      <c r="T89" s="293">
        <v>0</v>
      </c>
      <c r="U89" s="293">
        <v>0</v>
      </c>
      <c r="V89" s="293">
        <v>0</v>
      </c>
      <c r="W89" s="293">
        <v>0</v>
      </c>
      <c r="X89" s="293">
        <v>0</v>
      </c>
      <c r="Y89" s="293">
        <v>0</v>
      </c>
      <c r="Z89" s="293">
        <v>0</v>
      </c>
      <c r="AA89" s="293">
        <v>0</v>
      </c>
      <c r="AB89" s="293">
        <v>0</v>
      </c>
      <c r="AC89" s="293">
        <v>0</v>
      </c>
      <c r="AD89" s="293">
        <v>0</v>
      </c>
      <c r="AE89" s="293">
        <v>0</v>
      </c>
      <c r="AF89" s="293">
        <v>0</v>
      </c>
      <c r="AG89" s="293">
        <v>0</v>
      </c>
      <c r="AH89" s="293">
        <v>0</v>
      </c>
      <c r="AI89" s="293">
        <v>0</v>
      </c>
      <c r="AJ89" s="293">
        <v>0</v>
      </c>
      <c r="AK89" s="293">
        <v>0</v>
      </c>
      <c r="AL89" s="293">
        <v>0</v>
      </c>
      <c r="AM89" s="293">
        <v>0</v>
      </c>
      <c r="AN89" s="293">
        <v>0</v>
      </c>
      <c r="AO89" s="293">
        <v>0</v>
      </c>
      <c r="AP89" s="293">
        <v>0</v>
      </c>
      <c r="AQ89" s="293">
        <v>0</v>
      </c>
      <c r="AR89" s="293">
        <v>0</v>
      </c>
      <c r="AS89" s="293">
        <v>0</v>
      </c>
      <c r="AT89" s="293">
        <v>0</v>
      </c>
      <c r="AU89" s="293">
        <v>0</v>
      </c>
      <c r="AV89" s="293">
        <v>0</v>
      </c>
      <c r="AW89" s="293">
        <v>0</v>
      </c>
      <c r="AX89" s="293">
        <v>0</v>
      </c>
      <c r="AY89" s="293">
        <v>0</v>
      </c>
      <c r="AZ89" s="293"/>
    </row>
    <row r="90" spans="1:52" s="279" customFormat="1" ht="47.25">
      <c r="A90" s="296" t="s">
        <v>561</v>
      </c>
      <c r="B90" s="269" t="s">
        <v>1044</v>
      </c>
      <c r="C90" s="276" t="s">
        <v>1076</v>
      </c>
      <c r="D90" s="293">
        <v>0</v>
      </c>
      <c r="E90" s="293">
        <v>0</v>
      </c>
      <c r="F90" s="293">
        <v>0</v>
      </c>
      <c r="G90" s="293">
        <v>0</v>
      </c>
      <c r="H90" s="293">
        <v>0</v>
      </c>
      <c r="I90" s="293">
        <v>0</v>
      </c>
      <c r="J90" s="293" t="s">
        <v>589</v>
      </c>
      <c r="K90" s="293">
        <v>0</v>
      </c>
      <c r="L90" s="293">
        <v>0</v>
      </c>
      <c r="M90" s="293">
        <v>0</v>
      </c>
      <c r="N90" s="293">
        <v>0</v>
      </c>
      <c r="O90" s="296">
        <v>0</v>
      </c>
      <c r="P90" s="293">
        <v>0</v>
      </c>
      <c r="Q90" s="293">
        <v>0</v>
      </c>
      <c r="R90" s="293">
        <v>0</v>
      </c>
      <c r="S90" s="293">
        <v>0</v>
      </c>
      <c r="T90" s="293">
        <v>0</v>
      </c>
      <c r="U90" s="293">
        <v>0</v>
      </c>
      <c r="V90" s="293">
        <v>0</v>
      </c>
      <c r="W90" s="293">
        <v>0</v>
      </c>
      <c r="X90" s="293">
        <v>0</v>
      </c>
      <c r="Y90" s="293">
        <v>0</v>
      </c>
      <c r="Z90" s="293">
        <v>0</v>
      </c>
      <c r="AA90" s="293">
        <v>0</v>
      </c>
      <c r="AB90" s="293">
        <v>0</v>
      </c>
      <c r="AC90" s="293">
        <v>0</v>
      </c>
      <c r="AD90" s="293">
        <v>0</v>
      </c>
      <c r="AE90" s="293">
        <v>0</v>
      </c>
      <c r="AF90" s="293">
        <v>0</v>
      </c>
      <c r="AG90" s="293">
        <v>0</v>
      </c>
      <c r="AH90" s="293">
        <v>0</v>
      </c>
      <c r="AI90" s="293">
        <v>0</v>
      </c>
      <c r="AJ90" s="293">
        <v>0</v>
      </c>
      <c r="AK90" s="293">
        <v>0</v>
      </c>
      <c r="AL90" s="293">
        <v>0</v>
      </c>
      <c r="AM90" s="293">
        <v>0</v>
      </c>
      <c r="AN90" s="293">
        <v>0</v>
      </c>
      <c r="AO90" s="293">
        <v>0</v>
      </c>
      <c r="AP90" s="293">
        <v>0</v>
      </c>
      <c r="AQ90" s="293">
        <v>0</v>
      </c>
      <c r="AR90" s="293">
        <v>0</v>
      </c>
      <c r="AS90" s="293">
        <v>0</v>
      </c>
      <c r="AT90" s="293">
        <v>0</v>
      </c>
      <c r="AU90" s="293">
        <v>0</v>
      </c>
      <c r="AV90" s="293">
        <v>0</v>
      </c>
      <c r="AW90" s="293">
        <v>0</v>
      </c>
      <c r="AX90" s="293">
        <v>0</v>
      </c>
      <c r="AY90" s="293">
        <v>0</v>
      </c>
      <c r="AZ90" s="293"/>
    </row>
    <row r="91" spans="1:52" s="279" customFormat="1" ht="47.25">
      <c r="A91" s="296" t="s">
        <v>561</v>
      </c>
      <c r="B91" s="269" t="s">
        <v>1045</v>
      </c>
      <c r="C91" s="276" t="s">
        <v>1077</v>
      </c>
      <c r="D91" s="293">
        <v>0</v>
      </c>
      <c r="E91" s="293">
        <v>0</v>
      </c>
      <c r="F91" s="293">
        <v>0</v>
      </c>
      <c r="G91" s="293">
        <v>0</v>
      </c>
      <c r="H91" s="293">
        <v>0</v>
      </c>
      <c r="I91" s="293">
        <v>0</v>
      </c>
      <c r="J91" s="293" t="s">
        <v>589</v>
      </c>
      <c r="K91" s="293">
        <v>0</v>
      </c>
      <c r="L91" s="293">
        <v>0</v>
      </c>
      <c r="M91" s="293">
        <v>0</v>
      </c>
      <c r="N91" s="293">
        <v>0</v>
      </c>
      <c r="O91" s="296">
        <v>0</v>
      </c>
      <c r="P91" s="293">
        <v>0</v>
      </c>
      <c r="Q91" s="293">
        <v>0</v>
      </c>
      <c r="R91" s="293">
        <v>0</v>
      </c>
      <c r="S91" s="293">
        <v>0</v>
      </c>
      <c r="T91" s="293">
        <v>0</v>
      </c>
      <c r="U91" s="293">
        <v>0</v>
      </c>
      <c r="V91" s="293">
        <v>0</v>
      </c>
      <c r="W91" s="293">
        <v>0</v>
      </c>
      <c r="X91" s="293">
        <v>0</v>
      </c>
      <c r="Y91" s="293">
        <v>0</v>
      </c>
      <c r="Z91" s="293">
        <v>0</v>
      </c>
      <c r="AA91" s="293">
        <v>0</v>
      </c>
      <c r="AB91" s="293">
        <v>0</v>
      </c>
      <c r="AC91" s="293">
        <v>0</v>
      </c>
      <c r="AD91" s="293">
        <v>0</v>
      </c>
      <c r="AE91" s="293">
        <v>0</v>
      </c>
      <c r="AF91" s="293">
        <v>0</v>
      </c>
      <c r="AG91" s="293">
        <v>0</v>
      </c>
      <c r="AH91" s="293">
        <v>0</v>
      </c>
      <c r="AI91" s="293">
        <v>0</v>
      </c>
      <c r="AJ91" s="293">
        <v>0</v>
      </c>
      <c r="AK91" s="293">
        <v>0</v>
      </c>
      <c r="AL91" s="293">
        <v>0</v>
      </c>
      <c r="AM91" s="293">
        <v>0</v>
      </c>
      <c r="AN91" s="293">
        <v>0</v>
      </c>
      <c r="AO91" s="293">
        <v>0</v>
      </c>
      <c r="AP91" s="293">
        <v>0</v>
      </c>
      <c r="AQ91" s="293">
        <v>0</v>
      </c>
      <c r="AR91" s="293">
        <v>0</v>
      </c>
      <c r="AS91" s="293">
        <v>0</v>
      </c>
      <c r="AT91" s="293">
        <v>0</v>
      </c>
      <c r="AU91" s="293">
        <v>0</v>
      </c>
      <c r="AV91" s="293">
        <v>0</v>
      </c>
      <c r="AW91" s="293">
        <v>0</v>
      </c>
      <c r="AX91" s="293">
        <v>0</v>
      </c>
      <c r="AY91" s="293">
        <v>0</v>
      </c>
      <c r="AZ91" s="293"/>
    </row>
    <row r="92" spans="1:52" s="279" customFormat="1" ht="47.25">
      <c r="A92" s="296" t="s">
        <v>561</v>
      </c>
      <c r="B92" s="269" t="s">
        <v>1046</v>
      </c>
      <c r="C92" s="276" t="s">
        <v>1078</v>
      </c>
      <c r="D92" s="293">
        <v>0</v>
      </c>
      <c r="E92" s="293">
        <v>0</v>
      </c>
      <c r="F92" s="293">
        <v>0</v>
      </c>
      <c r="G92" s="293">
        <v>0</v>
      </c>
      <c r="H92" s="293">
        <v>0</v>
      </c>
      <c r="I92" s="293">
        <v>0</v>
      </c>
      <c r="J92" s="293" t="s">
        <v>589</v>
      </c>
      <c r="K92" s="293">
        <v>0</v>
      </c>
      <c r="L92" s="293">
        <v>0</v>
      </c>
      <c r="M92" s="293">
        <v>0</v>
      </c>
      <c r="N92" s="293">
        <v>0</v>
      </c>
      <c r="O92" s="296">
        <v>0</v>
      </c>
      <c r="P92" s="293">
        <v>0</v>
      </c>
      <c r="Q92" s="293">
        <v>0</v>
      </c>
      <c r="R92" s="293">
        <v>0</v>
      </c>
      <c r="S92" s="293">
        <v>0</v>
      </c>
      <c r="T92" s="293">
        <v>0</v>
      </c>
      <c r="U92" s="293">
        <v>0</v>
      </c>
      <c r="V92" s="293">
        <v>0</v>
      </c>
      <c r="W92" s="293">
        <v>0</v>
      </c>
      <c r="X92" s="293">
        <v>0</v>
      </c>
      <c r="Y92" s="293">
        <v>0</v>
      </c>
      <c r="Z92" s="293">
        <v>0</v>
      </c>
      <c r="AA92" s="293">
        <v>0</v>
      </c>
      <c r="AB92" s="293">
        <v>0</v>
      </c>
      <c r="AC92" s="293">
        <v>0</v>
      </c>
      <c r="AD92" s="293">
        <v>0</v>
      </c>
      <c r="AE92" s="293">
        <v>0</v>
      </c>
      <c r="AF92" s="293">
        <v>0</v>
      </c>
      <c r="AG92" s="293">
        <v>0</v>
      </c>
      <c r="AH92" s="293">
        <v>0</v>
      </c>
      <c r="AI92" s="293">
        <v>0</v>
      </c>
      <c r="AJ92" s="293">
        <v>0</v>
      </c>
      <c r="AK92" s="293">
        <v>0</v>
      </c>
      <c r="AL92" s="293">
        <v>0</v>
      </c>
      <c r="AM92" s="293">
        <v>0</v>
      </c>
      <c r="AN92" s="293">
        <v>0</v>
      </c>
      <c r="AO92" s="293">
        <v>0</v>
      </c>
      <c r="AP92" s="293">
        <v>0</v>
      </c>
      <c r="AQ92" s="293">
        <v>0</v>
      </c>
      <c r="AR92" s="293">
        <v>0</v>
      </c>
      <c r="AS92" s="293">
        <v>0</v>
      </c>
      <c r="AT92" s="293">
        <v>0</v>
      </c>
      <c r="AU92" s="293">
        <v>0</v>
      </c>
      <c r="AV92" s="293">
        <v>0</v>
      </c>
      <c r="AW92" s="293">
        <v>0</v>
      </c>
      <c r="AX92" s="293">
        <v>0</v>
      </c>
      <c r="AY92" s="293">
        <v>0</v>
      </c>
      <c r="AZ92" s="293"/>
    </row>
    <row r="93" spans="1:52" s="279" customFormat="1" ht="47.25">
      <c r="A93" s="296" t="s">
        <v>561</v>
      </c>
      <c r="B93" s="269" t="s">
        <v>1047</v>
      </c>
      <c r="C93" s="276" t="s">
        <v>1079</v>
      </c>
      <c r="D93" s="293">
        <v>0</v>
      </c>
      <c r="E93" s="293">
        <v>0</v>
      </c>
      <c r="F93" s="293">
        <v>0</v>
      </c>
      <c r="G93" s="293">
        <v>0</v>
      </c>
      <c r="H93" s="293">
        <v>0</v>
      </c>
      <c r="I93" s="293">
        <v>0</v>
      </c>
      <c r="J93" s="293" t="s">
        <v>589</v>
      </c>
      <c r="K93" s="293">
        <v>0</v>
      </c>
      <c r="L93" s="293">
        <v>0</v>
      </c>
      <c r="M93" s="293">
        <v>0</v>
      </c>
      <c r="N93" s="293">
        <v>0</v>
      </c>
      <c r="O93" s="296">
        <v>0</v>
      </c>
      <c r="P93" s="293">
        <v>0</v>
      </c>
      <c r="Q93" s="293">
        <v>0</v>
      </c>
      <c r="R93" s="293">
        <v>0</v>
      </c>
      <c r="S93" s="293">
        <v>0</v>
      </c>
      <c r="T93" s="293">
        <v>0</v>
      </c>
      <c r="U93" s="293">
        <v>0</v>
      </c>
      <c r="V93" s="293">
        <v>0</v>
      </c>
      <c r="W93" s="293">
        <v>0</v>
      </c>
      <c r="X93" s="293">
        <v>0</v>
      </c>
      <c r="Y93" s="293">
        <v>0</v>
      </c>
      <c r="Z93" s="293">
        <v>0</v>
      </c>
      <c r="AA93" s="293">
        <v>0</v>
      </c>
      <c r="AB93" s="293">
        <v>0</v>
      </c>
      <c r="AC93" s="293">
        <v>0</v>
      </c>
      <c r="AD93" s="293">
        <v>0</v>
      </c>
      <c r="AE93" s="293">
        <v>0</v>
      </c>
      <c r="AF93" s="293">
        <v>0</v>
      </c>
      <c r="AG93" s="293">
        <v>0</v>
      </c>
      <c r="AH93" s="293">
        <v>0</v>
      </c>
      <c r="AI93" s="293">
        <v>0</v>
      </c>
      <c r="AJ93" s="293">
        <v>0</v>
      </c>
      <c r="AK93" s="293">
        <v>0</v>
      </c>
      <c r="AL93" s="293">
        <v>0</v>
      </c>
      <c r="AM93" s="293">
        <v>0</v>
      </c>
      <c r="AN93" s="293">
        <v>0</v>
      </c>
      <c r="AO93" s="293">
        <v>0</v>
      </c>
      <c r="AP93" s="293">
        <v>0</v>
      </c>
      <c r="AQ93" s="293">
        <v>0</v>
      </c>
      <c r="AR93" s="293">
        <v>0</v>
      </c>
      <c r="AS93" s="293">
        <v>0</v>
      </c>
      <c r="AT93" s="293">
        <v>0</v>
      </c>
      <c r="AU93" s="293">
        <v>0</v>
      </c>
      <c r="AV93" s="293">
        <v>0</v>
      </c>
      <c r="AW93" s="293">
        <v>0</v>
      </c>
      <c r="AX93" s="293">
        <v>0</v>
      </c>
      <c r="AY93" s="293">
        <v>0</v>
      </c>
      <c r="AZ93" s="293"/>
    </row>
    <row r="94" spans="1:52" s="279" customFormat="1" ht="47.25">
      <c r="A94" s="296" t="s">
        <v>561</v>
      </c>
      <c r="B94" s="269" t="s">
        <v>1048</v>
      </c>
      <c r="C94" s="276" t="s">
        <v>1080</v>
      </c>
      <c r="D94" s="293">
        <v>0</v>
      </c>
      <c r="E94" s="293">
        <v>0</v>
      </c>
      <c r="F94" s="293">
        <v>0</v>
      </c>
      <c r="G94" s="293">
        <v>0</v>
      </c>
      <c r="H94" s="293">
        <v>0</v>
      </c>
      <c r="I94" s="293">
        <v>0</v>
      </c>
      <c r="J94" s="293" t="s">
        <v>589</v>
      </c>
      <c r="K94" s="293">
        <v>0</v>
      </c>
      <c r="L94" s="293">
        <v>0</v>
      </c>
      <c r="M94" s="293">
        <v>0</v>
      </c>
      <c r="N94" s="293">
        <v>0</v>
      </c>
      <c r="O94" s="296">
        <v>0</v>
      </c>
      <c r="P94" s="293">
        <v>0</v>
      </c>
      <c r="Q94" s="293">
        <v>0</v>
      </c>
      <c r="R94" s="293">
        <v>0</v>
      </c>
      <c r="S94" s="293">
        <v>0</v>
      </c>
      <c r="T94" s="293">
        <v>0</v>
      </c>
      <c r="U94" s="293">
        <v>0</v>
      </c>
      <c r="V94" s="293">
        <v>0</v>
      </c>
      <c r="W94" s="293">
        <v>0</v>
      </c>
      <c r="X94" s="293">
        <v>0</v>
      </c>
      <c r="Y94" s="293">
        <v>0</v>
      </c>
      <c r="Z94" s="293">
        <v>0</v>
      </c>
      <c r="AA94" s="293">
        <v>0</v>
      </c>
      <c r="AB94" s="293">
        <v>0</v>
      </c>
      <c r="AC94" s="293">
        <v>0</v>
      </c>
      <c r="AD94" s="293">
        <v>0</v>
      </c>
      <c r="AE94" s="293">
        <v>0</v>
      </c>
      <c r="AF94" s="293">
        <v>0</v>
      </c>
      <c r="AG94" s="293">
        <v>0</v>
      </c>
      <c r="AH94" s="293">
        <v>0</v>
      </c>
      <c r="AI94" s="293">
        <v>0</v>
      </c>
      <c r="AJ94" s="293">
        <v>0</v>
      </c>
      <c r="AK94" s="293">
        <v>0</v>
      </c>
      <c r="AL94" s="293">
        <v>0</v>
      </c>
      <c r="AM94" s="293">
        <v>0</v>
      </c>
      <c r="AN94" s="293">
        <v>0</v>
      </c>
      <c r="AO94" s="293">
        <v>0</v>
      </c>
      <c r="AP94" s="293">
        <v>0</v>
      </c>
      <c r="AQ94" s="293">
        <v>0</v>
      </c>
      <c r="AR94" s="293">
        <v>0</v>
      </c>
      <c r="AS94" s="293">
        <v>0</v>
      </c>
      <c r="AT94" s="293">
        <v>0</v>
      </c>
      <c r="AU94" s="293">
        <v>0</v>
      </c>
      <c r="AV94" s="293">
        <v>0</v>
      </c>
      <c r="AW94" s="293">
        <v>0</v>
      </c>
      <c r="AX94" s="293">
        <v>0</v>
      </c>
      <c r="AY94" s="293">
        <v>0</v>
      </c>
      <c r="AZ94" s="293"/>
    </row>
    <row r="95" spans="1:52" s="279" customFormat="1" ht="47.25">
      <c r="A95" s="296" t="s">
        <v>561</v>
      </c>
      <c r="B95" s="269" t="s">
        <v>1049</v>
      </c>
      <c r="C95" s="276" t="s">
        <v>1081</v>
      </c>
      <c r="D95" s="293">
        <v>0</v>
      </c>
      <c r="E95" s="293">
        <v>0</v>
      </c>
      <c r="F95" s="293">
        <v>0</v>
      </c>
      <c r="G95" s="293">
        <v>0</v>
      </c>
      <c r="H95" s="293">
        <v>0</v>
      </c>
      <c r="I95" s="293">
        <v>0</v>
      </c>
      <c r="J95" s="293" t="s">
        <v>589</v>
      </c>
      <c r="K95" s="293">
        <v>0</v>
      </c>
      <c r="L95" s="293">
        <v>0</v>
      </c>
      <c r="M95" s="293">
        <v>0</v>
      </c>
      <c r="N95" s="293">
        <v>0</v>
      </c>
      <c r="O95" s="296">
        <v>0</v>
      </c>
      <c r="P95" s="293">
        <v>0</v>
      </c>
      <c r="Q95" s="293">
        <v>0</v>
      </c>
      <c r="R95" s="293">
        <v>0</v>
      </c>
      <c r="S95" s="293">
        <v>0</v>
      </c>
      <c r="T95" s="293">
        <v>0</v>
      </c>
      <c r="U95" s="293">
        <v>0</v>
      </c>
      <c r="V95" s="293">
        <v>0</v>
      </c>
      <c r="W95" s="293">
        <v>0</v>
      </c>
      <c r="X95" s="293">
        <v>0</v>
      </c>
      <c r="Y95" s="293">
        <v>0</v>
      </c>
      <c r="Z95" s="293">
        <v>0</v>
      </c>
      <c r="AA95" s="293">
        <v>0</v>
      </c>
      <c r="AB95" s="293">
        <v>0</v>
      </c>
      <c r="AC95" s="293">
        <v>0</v>
      </c>
      <c r="AD95" s="293">
        <v>0</v>
      </c>
      <c r="AE95" s="293">
        <v>0</v>
      </c>
      <c r="AF95" s="293">
        <v>0</v>
      </c>
      <c r="AG95" s="293">
        <v>0</v>
      </c>
      <c r="AH95" s="293">
        <v>0</v>
      </c>
      <c r="AI95" s="293">
        <v>0</v>
      </c>
      <c r="AJ95" s="293">
        <v>0</v>
      </c>
      <c r="AK95" s="293">
        <v>0</v>
      </c>
      <c r="AL95" s="293">
        <v>0</v>
      </c>
      <c r="AM95" s="293">
        <v>0</v>
      </c>
      <c r="AN95" s="293">
        <v>0</v>
      </c>
      <c r="AO95" s="293">
        <v>0</v>
      </c>
      <c r="AP95" s="293">
        <v>0</v>
      </c>
      <c r="AQ95" s="293">
        <v>0</v>
      </c>
      <c r="AR95" s="293">
        <v>0</v>
      </c>
      <c r="AS95" s="293">
        <v>0</v>
      </c>
      <c r="AT95" s="293">
        <v>0</v>
      </c>
      <c r="AU95" s="293">
        <v>0</v>
      </c>
      <c r="AV95" s="293">
        <v>0</v>
      </c>
      <c r="AW95" s="293">
        <v>0</v>
      </c>
      <c r="AX95" s="293">
        <v>0</v>
      </c>
      <c r="AY95" s="293">
        <v>0</v>
      </c>
      <c r="AZ95" s="293"/>
    </row>
    <row r="96" spans="1:52" s="279" customFormat="1" ht="47.25">
      <c r="A96" s="296" t="s">
        <v>561</v>
      </c>
      <c r="B96" s="269" t="s">
        <v>1050</v>
      </c>
      <c r="C96" s="276" t="s">
        <v>1082</v>
      </c>
      <c r="D96" s="293">
        <v>0</v>
      </c>
      <c r="E96" s="293">
        <v>0</v>
      </c>
      <c r="F96" s="293">
        <v>0</v>
      </c>
      <c r="G96" s="293">
        <v>0</v>
      </c>
      <c r="H96" s="293">
        <v>0</v>
      </c>
      <c r="I96" s="293">
        <v>0</v>
      </c>
      <c r="J96" s="293" t="s">
        <v>589</v>
      </c>
      <c r="K96" s="293">
        <v>0</v>
      </c>
      <c r="L96" s="293">
        <v>0</v>
      </c>
      <c r="M96" s="293">
        <v>0</v>
      </c>
      <c r="N96" s="293">
        <v>0</v>
      </c>
      <c r="O96" s="296">
        <v>0</v>
      </c>
      <c r="P96" s="293">
        <v>0</v>
      </c>
      <c r="Q96" s="293">
        <v>0</v>
      </c>
      <c r="R96" s="293">
        <v>0</v>
      </c>
      <c r="S96" s="293">
        <v>0</v>
      </c>
      <c r="T96" s="293">
        <v>0</v>
      </c>
      <c r="U96" s="293">
        <v>0</v>
      </c>
      <c r="V96" s="293">
        <v>0</v>
      </c>
      <c r="W96" s="293">
        <v>0</v>
      </c>
      <c r="X96" s="293">
        <v>0</v>
      </c>
      <c r="Y96" s="293">
        <v>0</v>
      </c>
      <c r="Z96" s="293">
        <v>0</v>
      </c>
      <c r="AA96" s="293">
        <v>0</v>
      </c>
      <c r="AB96" s="293">
        <v>0</v>
      </c>
      <c r="AC96" s="293">
        <v>0</v>
      </c>
      <c r="AD96" s="293">
        <v>0</v>
      </c>
      <c r="AE96" s="293">
        <v>0</v>
      </c>
      <c r="AF96" s="293">
        <v>0</v>
      </c>
      <c r="AG96" s="293">
        <v>0</v>
      </c>
      <c r="AH96" s="293">
        <v>0</v>
      </c>
      <c r="AI96" s="293">
        <v>0</v>
      </c>
      <c r="AJ96" s="293">
        <v>0</v>
      </c>
      <c r="AK96" s="293">
        <v>0</v>
      </c>
      <c r="AL96" s="293">
        <v>0</v>
      </c>
      <c r="AM96" s="293">
        <v>0</v>
      </c>
      <c r="AN96" s="293">
        <v>0</v>
      </c>
      <c r="AO96" s="293">
        <v>0</v>
      </c>
      <c r="AP96" s="293">
        <v>0</v>
      </c>
      <c r="AQ96" s="293">
        <v>0</v>
      </c>
      <c r="AR96" s="293">
        <v>0</v>
      </c>
      <c r="AS96" s="293">
        <v>0</v>
      </c>
      <c r="AT96" s="293">
        <v>0</v>
      </c>
      <c r="AU96" s="293">
        <v>0</v>
      </c>
      <c r="AV96" s="293">
        <v>0</v>
      </c>
      <c r="AW96" s="293">
        <v>0</v>
      </c>
      <c r="AX96" s="293">
        <v>0</v>
      </c>
      <c r="AY96" s="293">
        <v>0</v>
      </c>
      <c r="AZ96" s="293"/>
    </row>
    <row r="97" spans="1:52" s="279" customFormat="1" ht="47.25">
      <c r="A97" s="296" t="s">
        <v>561</v>
      </c>
      <c r="B97" s="269" t="s">
        <v>1051</v>
      </c>
      <c r="C97" s="276" t="s">
        <v>1083</v>
      </c>
      <c r="D97" s="293">
        <v>0</v>
      </c>
      <c r="E97" s="293">
        <v>0</v>
      </c>
      <c r="F97" s="293">
        <v>0</v>
      </c>
      <c r="G97" s="293">
        <v>0</v>
      </c>
      <c r="H97" s="293">
        <v>0</v>
      </c>
      <c r="I97" s="293">
        <v>0</v>
      </c>
      <c r="J97" s="293" t="s">
        <v>589</v>
      </c>
      <c r="K97" s="293">
        <v>0</v>
      </c>
      <c r="L97" s="293">
        <v>0</v>
      </c>
      <c r="M97" s="293">
        <v>0</v>
      </c>
      <c r="N97" s="293">
        <v>0</v>
      </c>
      <c r="O97" s="296">
        <v>0</v>
      </c>
      <c r="P97" s="293">
        <v>0</v>
      </c>
      <c r="Q97" s="293">
        <v>0</v>
      </c>
      <c r="R97" s="293">
        <v>0</v>
      </c>
      <c r="S97" s="293">
        <v>0</v>
      </c>
      <c r="T97" s="293">
        <v>0</v>
      </c>
      <c r="U97" s="293">
        <v>0</v>
      </c>
      <c r="V97" s="293">
        <v>0</v>
      </c>
      <c r="W97" s="293">
        <v>0</v>
      </c>
      <c r="X97" s="293">
        <v>0</v>
      </c>
      <c r="Y97" s="293">
        <v>0</v>
      </c>
      <c r="Z97" s="293">
        <v>0</v>
      </c>
      <c r="AA97" s="293">
        <v>0</v>
      </c>
      <c r="AB97" s="293">
        <v>0</v>
      </c>
      <c r="AC97" s="293">
        <v>0</v>
      </c>
      <c r="AD97" s="293">
        <v>0</v>
      </c>
      <c r="AE97" s="293">
        <v>0</v>
      </c>
      <c r="AF97" s="293">
        <v>0</v>
      </c>
      <c r="AG97" s="293">
        <v>0</v>
      </c>
      <c r="AH97" s="293">
        <v>0</v>
      </c>
      <c r="AI97" s="293">
        <v>0</v>
      </c>
      <c r="AJ97" s="293">
        <v>0</v>
      </c>
      <c r="AK97" s="293">
        <v>0</v>
      </c>
      <c r="AL97" s="293">
        <v>0</v>
      </c>
      <c r="AM97" s="293">
        <v>0</v>
      </c>
      <c r="AN97" s="293">
        <v>0</v>
      </c>
      <c r="AO97" s="293">
        <v>0</v>
      </c>
      <c r="AP97" s="293">
        <v>0</v>
      </c>
      <c r="AQ97" s="293">
        <v>0</v>
      </c>
      <c r="AR97" s="293">
        <v>0</v>
      </c>
      <c r="AS97" s="293">
        <v>0</v>
      </c>
      <c r="AT97" s="293">
        <v>0</v>
      </c>
      <c r="AU97" s="293">
        <v>0</v>
      </c>
      <c r="AV97" s="293">
        <v>0</v>
      </c>
      <c r="AW97" s="293">
        <v>0</v>
      </c>
      <c r="AX97" s="293">
        <v>0</v>
      </c>
      <c r="AY97" s="293">
        <v>0</v>
      </c>
      <c r="AZ97" s="293"/>
    </row>
    <row r="98" spans="1:52" s="279" customFormat="1" ht="47.25">
      <c r="A98" s="296" t="s">
        <v>561</v>
      </c>
      <c r="B98" s="269" t="s">
        <v>1052</v>
      </c>
      <c r="C98" s="276" t="s">
        <v>1084</v>
      </c>
      <c r="D98" s="293">
        <v>0</v>
      </c>
      <c r="E98" s="293">
        <v>0</v>
      </c>
      <c r="F98" s="293">
        <v>0</v>
      </c>
      <c r="G98" s="293">
        <v>0</v>
      </c>
      <c r="H98" s="293">
        <v>0</v>
      </c>
      <c r="I98" s="293">
        <v>0</v>
      </c>
      <c r="J98" s="293" t="s">
        <v>589</v>
      </c>
      <c r="K98" s="293">
        <v>0</v>
      </c>
      <c r="L98" s="293">
        <v>0</v>
      </c>
      <c r="M98" s="293">
        <v>0</v>
      </c>
      <c r="N98" s="293">
        <v>0</v>
      </c>
      <c r="O98" s="296">
        <v>0</v>
      </c>
      <c r="P98" s="293">
        <v>0</v>
      </c>
      <c r="Q98" s="293">
        <v>0</v>
      </c>
      <c r="R98" s="293">
        <v>0</v>
      </c>
      <c r="S98" s="293">
        <v>0</v>
      </c>
      <c r="T98" s="293">
        <v>0</v>
      </c>
      <c r="U98" s="293">
        <v>0</v>
      </c>
      <c r="V98" s="293">
        <v>0</v>
      </c>
      <c r="W98" s="293">
        <v>0</v>
      </c>
      <c r="X98" s="293">
        <v>0</v>
      </c>
      <c r="Y98" s="293">
        <v>0</v>
      </c>
      <c r="Z98" s="293">
        <v>0</v>
      </c>
      <c r="AA98" s="293">
        <v>0</v>
      </c>
      <c r="AB98" s="293">
        <v>0</v>
      </c>
      <c r="AC98" s="293">
        <v>0</v>
      </c>
      <c r="AD98" s="293">
        <v>0</v>
      </c>
      <c r="AE98" s="293">
        <v>0</v>
      </c>
      <c r="AF98" s="293">
        <v>0</v>
      </c>
      <c r="AG98" s="293">
        <v>0</v>
      </c>
      <c r="AH98" s="293">
        <v>0</v>
      </c>
      <c r="AI98" s="293">
        <v>0</v>
      </c>
      <c r="AJ98" s="293">
        <v>0</v>
      </c>
      <c r="AK98" s="293">
        <v>0</v>
      </c>
      <c r="AL98" s="293">
        <v>0</v>
      </c>
      <c r="AM98" s="293">
        <v>0</v>
      </c>
      <c r="AN98" s="293">
        <v>0</v>
      </c>
      <c r="AO98" s="293">
        <v>0</v>
      </c>
      <c r="AP98" s="293">
        <v>0</v>
      </c>
      <c r="AQ98" s="293">
        <v>0</v>
      </c>
      <c r="AR98" s="293">
        <v>0</v>
      </c>
      <c r="AS98" s="293">
        <v>0</v>
      </c>
      <c r="AT98" s="293">
        <v>0</v>
      </c>
      <c r="AU98" s="293">
        <v>0</v>
      </c>
      <c r="AV98" s="293">
        <v>0</v>
      </c>
      <c r="AW98" s="293">
        <v>0</v>
      </c>
      <c r="AX98" s="293">
        <v>0</v>
      </c>
      <c r="AY98" s="293">
        <v>0</v>
      </c>
      <c r="AZ98" s="293"/>
    </row>
    <row r="99" spans="1:52" s="279" customFormat="1" ht="47.25">
      <c r="A99" s="296" t="s">
        <v>561</v>
      </c>
      <c r="B99" s="269" t="s">
        <v>1053</v>
      </c>
      <c r="C99" s="276" t="s">
        <v>1085</v>
      </c>
      <c r="D99" s="293">
        <v>0</v>
      </c>
      <c r="E99" s="293">
        <v>0</v>
      </c>
      <c r="F99" s="293">
        <v>0</v>
      </c>
      <c r="G99" s="293">
        <v>0</v>
      </c>
      <c r="H99" s="293">
        <v>0</v>
      </c>
      <c r="I99" s="293">
        <v>0</v>
      </c>
      <c r="J99" s="293" t="s">
        <v>589</v>
      </c>
      <c r="K99" s="293">
        <v>0</v>
      </c>
      <c r="L99" s="293">
        <v>0</v>
      </c>
      <c r="M99" s="293">
        <v>0</v>
      </c>
      <c r="N99" s="293">
        <v>0</v>
      </c>
      <c r="O99" s="296">
        <v>0</v>
      </c>
      <c r="P99" s="293">
        <v>0</v>
      </c>
      <c r="Q99" s="293">
        <v>0</v>
      </c>
      <c r="R99" s="293">
        <v>0</v>
      </c>
      <c r="S99" s="293">
        <v>0</v>
      </c>
      <c r="T99" s="293">
        <v>0</v>
      </c>
      <c r="U99" s="293">
        <v>0</v>
      </c>
      <c r="V99" s="293">
        <v>0</v>
      </c>
      <c r="W99" s="293">
        <v>0</v>
      </c>
      <c r="X99" s="293">
        <v>0</v>
      </c>
      <c r="Y99" s="293">
        <v>0</v>
      </c>
      <c r="Z99" s="293">
        <v>0</v>
      </c>
      <c r="AA99" s="293">
        <v>0</v>
      </c>
      <c r="AB99" s="293">
        <v>0</v>
      </c>
      <c r="AC99" s="293">
        <v>0</v>
      </c>
      <c r="AD99" s="293">
        <v>0</v>
      </c>
      <c r="AE99" s="293">
        <v>0</v>
      </c>
      <c r="AF99" s="293">
        <v>0</v>
      </c>
      <c r="AG99" s="293">
        <v>0</v>
      </c>
      <c r="AH99" s="293">
        <v>0</v>
      </c>
      <c r="AI99" s="293">
        <v>0</v>
      </c>
      <c r="AJ99" s="293">
        <v>0</v>
      </c>
      <c r="AK99" s="293">
        <v>0</v>
      </c>
      <c r="AL99" s="293">
        <v>0</v>
      </c>
      <c r="AM99" s="293">
        <v>0</v>
      </c>
      <c r="AN99" s="293">
        <v>0</v>
      </c>
      <c r="AO99" s="293">
        <v>0</v>
      </c>
      <c r="AP99" s="293">
        <v>0</v>
      </c>
      <c r="AQ99" s="293">
        <v>0</v>
      </c>
      <c r="AR99" s="293">
        <v>0</v>
      </c>
      <c r="AS99" s="293">
        <v>0</v>
      </c>
      <c r="AT99" s="293">
        <v>0</v>
      </c>
      <c r="AU99" s="293">
        <v>0</v>
      </c>
      <c r="AV99" s="293">
        <v>0</v>
      </c>
      <c r="AW99" s="293">
        <v>0</v>
      </c>
      <c r="AX99" s="293">
        <v>0</v>
      </c>
      <c r="AY99" s="293">
        <v>0</v>
      </c>
      <c r="AZ99" s="293"/>
    </row>
    <row r="100" spans="1:52" s="279" customFormat="1" ht="47.25">
      <c r="A100" s="296" t="s">
        <v>561</v>
      </c>
      <c r="B100" s="269" t="s">
        <v>1054</v>
      </c>
      <c r="C100" s="276" t="s">
        <v>1086</v>
      </c>
      <c r="D100" s="293">
        <v>0</v>
      </c>
      <c r="E100" s="293">
        <v>0</v>
      </c>
      <c r="F100" s="293">
        <v>0</v>
      </c>
      <c r="G100" s="293">
        <v>0</v>
      </c>
      <c r="H100" s="293">
        <v>0</v>
      </c>
      <c r="I100" s="293">
        <v>0</v>
      </c>
      <c r="J100" s="293" t="s">
        <v>589</v>
      </c>
      <c r="K100" s="293">
        <v>0</v>
      </c>
      <c r="L100" s="293">
        <v>0</v>
      </c>
      <c r="M100" s="293">
        <v>0</v>
      </c>
      <c r="N100" s="293">
        <v>0</v>
      </c>
      <c r="O100" s="296">
        <v>0</v>
      </c>
      <c r="P100" s="293">
        <v>0</v>
      </c>
      <c r="Q100" s="293">
        <v>0</v>
      </c>
      <c r="R100" s="293">
        <v>0</v>
      </c>
      <c r="S100" s="293">
        <v>0</v>
      </c>
      <c r="T100" s="293">
        <v>0</v>
      </c>
      <c r="U100" s="293">
        <v>0</v>
      </c>
      <c r="V100" s="293">
        <v>0</v>
      </c>
      <c r="W100" s="293">
        <v>0</v>
      </c>
      <c r="X100" s="293">
        <v>0</v>
      </c>
      <c r="Y100" s="293">
        <v>0</v>
      </c>
      <c r="Z100" s="293">
        <v>0</v>
      </c>
      <c r="AA100" s="293">
        <v>0</v>
      </c>
      <c r="AB100" s="293">
        <v>0</v>
      </c>
      <c r="AC100" s="293">
        <v>0</v>
      </c>
      <c r="AD100" s="293">
        <v>0</v>
      </c>
      <c r="AE100" s="293">
        <v>0</v>
      </c>
      <c r="AF100" s="293">
        <v>0</v>
      </c>
      <c r="AG100" s="293">
        <v>0</v>
      </c>
      <c r="AH100" s="293">
        <v>0</v>
      </c>
      <c r="AI100" s="293">
        <v>0</v>
      </c>
      <c r="AJ100" s="293">
        <v>0</v>
      </c>
      <c r="AK100" s="293">
        <v>0</v>
      </c>
      <c r="AL100" s="293">
        <v>0</v>
      </c>
      <c r="AM100" s="293">
        <v>0</v>
      </c>
      <c r="AN100" s="293">
        <v>0</v>
      </c>
      <c r="AO100" s="293">
        <v>0</v>
      </c>
      <c r="AP100" s="293">
        <v>0</v>
      </c>
      <c r="AQ100" s="293">
        <v>0</v>
      </c>
      <c r="AR100" s="293">
        <v>0</v>
      </c>
      <c r="AS100" s="293">
        <v>0</v>
      </c>
      <c r="AT100" s="293">
        <v>0</v>
      </c>
      <c r="AU100" s="293">
        <v>0</v>
      </c>
      <c r="AV100" s="293">
        <v>0</v>
      </c>
      <c r="AW100" s="293">
        <v>0</v>
      </c>
      <c r="AX100" s="293">
        <v>0</v>
      </c>
      <c r="AY100" s="293">
        <v>0</v>
      </c>
      <c r="AZ100" s="293"/>
    </row>
    <row r="101" spans="1:52" s="279" customFormat="1" ht="47.25">
      <c r="A101" s="296" t="s">
        <v>561</v>
      </c>
      <c r="B101" s="269" t="s">
        <v>1055</v>
      </c>
      <c r="C101" s="276" t="s">
        <v>1087</v>
      </c>
      <c r="D101" s="293">
        <v>0</v>
      </c>
      <c r="E101" s="293">
        <v>0</v>
      </c>
      <c r="F101" s="293">
        <v>0</v>
      </c>
      <c r="G101" s="293">
        <v>0</v>
      </c>
      <c r="H101" s="293">
        <v>0</v>
      </c>
      <c r="I101" s="293">
        <v>0</v>
      </c>
      <c r="J101" s="293" t="s">
        <v>589</v>
      </c>
      <c r="K101" s="293">
        <v>0</v>
      </c>
      <c r="L101" s="293">
        <v>0</v>
      </c>
      <c r="M101" s="293">
        <v>0</v>
      </c>
      <c r="N101" s="293">
        <v>0</v>
      </c>
      <c r="O101" s="296">
        <v>0</v>
      </c>
      <c r="P101" s="293">
        <v>0</v>
      </c>
      <c r="Q101" s="293">
        <v>0</v>
      </c>
      <c r="R101" s="293">
        <v>0</v>
      </c>
      <c r="S101" s="293">
        <v>0</v>
      </c>
      <c r="T101" s="293">
        <v>0</v>
      </c>
      <c r="U101" s="293">
        <v>0</v>
      </c>
      <c r="V101" s="293">
        <v>0</v>
      </c>
      <c r="W101" s="293">
        <v>0</v>
      </c>
      <c r="X101" s="293">
        <v>0</v>
      </c>
      <c r="Y101" s="293">
        <v>0</v>
      </c>
      <c r="Z101" s="293">
        <v>0</v>
      </c>
      <c r="AA101" s="293">
        <v>0</v>
      </c>
      <c r="AB101" s="293">
        <v>0</v>
      </c>
      <c r="AC101" s="293">
        <v>0</v>
      </c>
      <c r="AD101" s="293">
        <v>0</v>
      </c>
      <c r="AE101" s="293">
        <v>0</v>
      </c>
      <c r="AF101" s="293">
        <v>0</v>
      </c>
      <c r="AG101" s="293">
        <v>0</v>
      </c>
      <c r="AH101" s="293">
        <v>0</v>
      </c>
      <c r="AI101" s="293">
        <v>0</v>
      </c>
      <c r="AJ101" s="293">
        <v>0</v>
      </c>
      <c r="AK101" s="293">
        <v>0</v>
      </c>
      <c r="AL101" s="293">
        <v>0</v>
      </c>
      <c r="AM101" s="293">
        <v>0</v>
      </c>
      <c r="AN101" s="293">
        <v>0</v>
      </c>
      <c r="AO101" s="293">
        <v>0</v>
      </c>
      <c r="AP101" s="293">
        <v>0</v>
      </c>
      <c r="AQ101" s="293">
        <v>0</v>
      </c>
      <c r="AR101" s="293">
        <v>0</v>
      </c>
      <c r="AS101" s="293">
        <v>0</v>
      </c>
      <c r="AT101" s="293">
        <v>0</v>
      </c>
      <c r="AU101" s="293">
        <v>0</v>
      </c>
      <c r="AV101" s="293">
        <v>0</v>
      </c>
      <c r="AW101" s="293">
        <v>0</v>
      </c>
      <c r="AX101" s="293">
        <v>0</v>
      </c>
      <c r="AY101" s="293">
        <v>0</v>
      </c>
      <c r="AZ101" s="293"/>
    </row>
    <row r="102" spans="1:52" s="279" customFormat="1" ht="31.5">
      <c r="A102" s="296" t="s">
        <v>561</v>
      </c>
      <c r="B102" s="269" t="s">
        <v>1056</v>
      </c>
      <c r="C102" s="276" t="s">
        <v>1088</v>
      </c>
      <c r="D102" s="293">
        <v>0</v>
      </c>
      <c r="E102" s="293">
        <v>0</v>
      </c>
      <c r="F102" s="293">
        <v>0</v>
      </c>
      <c r="G102" s="293">
        <v>0</v>
      </c>
      <c r="H102" s="293">
        <v>0</v>
      </c>
      <c r="I102" s="293">
        <v>0</v>
      </c>
      <c r="J102" s="293" t="s">
        <v>589</v>
      </c>
      <c r="K102" s="293">
        <v>0</v>
      </c>
      <c r="L102" s="293">
        <v>0</v>
      </c>
      <c r="M102" s="293">
        <v>0</v>
      </c>
      <c r="N102" s="293">
        <v>0</v>
      </c>
      <c r="O102" s="296">
        <v>0</v>
      </c>
      <c r="P102" s="293">
        <v>0</v>
      </c>
      <c r="Q102" s="293">
        <v>0</v>
      </c>
      <c r="R102" s="293">
        <v>0</v>
      </c>
      <c r="S102" s="293">
        <v>0</v>
      </c>
      <c r="T102" s="293">
        <v>0</v>
      </c>
      <c r="U102" s="293">
        <v>0</v>
      </c>
      <c r="V102" s="293">
        <v>0</v>
      </c>
      <c r="W102" s="293">
        <v>0</v>
      </c>
      <c r="X102" s="293">
        <v>0</v>
      </c>
      <c r="Y102" s="293">
        <v>0</v>
      </c>
      <c r="Z102" s="293">
        <v>0</v>
      </c>
      <c r="AA102" s="293">
        <v>0</v>
      </c>
      <c r="AB102" s="293">
        <v>0</v>
      </c>
      <c r="AC102" s="293">
        <v>0</v>
      </c>
      <c r="AD102" s="293">
        <v>0</v>
      </c>
      <c r="AE102" s="293">
        <v>0</v>
      </c>
      <c r="AF102" s="293">
        <v>0</v>
      </c>
      <c r="AG102" s="293">
        <v>0</v>
      </c>
      <c r="AH102" s="293">
        <v>0</v>
      </c>
      <c r="AI102" s="293">
        <v>0</v>
      </c>
      <c r="AJ102" s="293">
        <v>0</v>
      </c>
      <c r="AK102" s="293">
        <v>0</v>
      </c>
      <c r="AL102" s="293">
        <v>0</v>
      </c>
      <c r="AM102" s="293">
        <v>0</v>
      </c>
      <c r="AN102" s="293">
        <v>0</v>
      </c>
      <c r="AO102" s="293">
        <v>0</v>
      </c>
      <c r="AP102" s="293">
        <v>0</v>
      </c>
      <c r="AQ102" s="293">
        <v>0</v>
      </c>
      <c r="AR102" s="293">
        <v>0</v>
      </c>
      <c r="AS102" s="293">
        <v>0</v>
      </c>
      <c r="AT102" s="293">
        <v>0</v>
      </c>
      <c r="AU102" s="293">
        <v>0</v>
      </c>
      <c r="AV102" s="293">
        <v>0</v>
      </c>
      <c r="AW102" s="293">
        <v>0</v>
      </c>
      <c r="AX102" s="293">
        <v>0</v>
      </c>
      <c r="AY102" s="293">
        <v>0</v>
      </c>
      <c r="AZ102" s="293"/>
    </row>
    <row r="103" spans="1:52" s="279" customFormat="1" ht="31.5">
      <c r="A103" s="296" t="s">
        <v>561</v>
      </c>
      <c r="B103" s="269" t="s">
        <v>1057</v>
      </c>
      <c r="C103" s="276" t="s">
        <v>1089</v>
      </c>
      <c r="D103" s="293">
        <v>0</v>
      </c>
      <c r="E103" s="293">
        <v>0</v>
      </c>
      <c r="F103" s="293">
        <v>0</v>
      </c>
      <c r="G103" s="293">
        <v>0</v>
      </c>
      <c r="H103" s="293">
        <v>0</v>
      </c>
      <c r="I103" s="293">
        <v>0</v>
      </c>
      <c r="J103" s="293" t="s">
        <v>589</v>
      </c>
      <c r="K103" s="293">
        <v>0</v>
      </c>
      <c r="L103" s="293">
        <v>0</v>
      </c>
      <c r="M103" s="293">
        <v>0</v>
      </c>
      <c r="N103" s="293">
        <v>0</v>
      </c>
      <c r="O103" s="296">
        <v>0</v>
      </c>
      <c r="P103" s="293">
        <v>0</v>
      </c>
      <c r="Q103" s="293">
        <v>0</v>
      </c>
      <c r="R103" s="293">
        <v>0</v>
      </c>
      <c r="S103" s="293">
        <v>0</v>
      </c>
      <c r="T103" s="293">
        <v>0</v>
      </c>
      <c r="U103" s="293">
        <v>0</v>
      </c>
      <c r="V103" s="293">
        <v>0</v>
      </c>
      <c r="W103" s="293">
        <v>0</v>
      </c>
      <c r="X103" s="293">
        <v>0</v>
      </c>
      <c r="Y103" s="293">
        <v>0</v>
      </c>
      <c r="Z103" s="293">
        <v>0</v>
      </c>
      <c r="AA103" s="293">
        <v>0</v>
      </c>
      <c r="AB103" s="293">
        <v>0</v>
      </c>
      <c r="AC103" s="293">
        <v>0</v>
      </c>
      <c r="AD103" s="293">
        <v>0</v>
      </c>
      <c r="AE103" s="293">
        <v>0</v>
      </c>
      <c r="AF103" s="293">
        <v>0</v>
      </c>
      <c r="AG103" s="293">
        <v>0</v>
      </c>
      <c r="AH103" s="293">
        <v>0</v>
      </c>
      <c r="AI103" s="293">
        <v>0</v>
      </c>
      <c r="AJ103" s="293">
        <v>0</v>
      </c>
      <c r="AK103" s="293">
        <v>0</v>
      </c>
      <c r="AL103" s="293">
        <v>0</v>
      </c>
      <c r="AM103" s="293">
        <v>0</v>
      </c>
      <c r="AN103" s="293">
        <v>0</v>
      </c>
      <c r="AO103" s="293">
        <v>0</v>
      </c>
      <c r="AP103" s="293">
        <v>0</v>
      </c>
      <c r="AQ103" s="293">
        <v>0</v>
      </c>
      <c r="AR103" s="293">
        <v>0</v>
      </c>
      <c r="AS103" s="293">
        <v>0</v>
      </c>
      <c r="AT103" s="293">
        <v>0</v>
      </c>
      <c r="AU103" s="293">
        <v>0</v>
      </c>
      <c r="AV103" s="293">
        <v>0</v>
      </c>
      <c r="AW103" s="293">
        <v>0</v>
      </c>
      <c r="AX103" s="293">
        <v>0</v>
      </c>
      <c r="AY103" s="293">
        <v>0</v>
      </c>
      <c r="AZ103" s="293"/>
    </row>
    <row r="104" spans="1:52" s="279" customFormat="1" ht="31.5">
      <c r="A104" s="296" t="s">
        <v>561</v>
      </c>
      <c r="B104" s="269" t="s">
        <v>1058</v>
      </c>
      <c r="C104" s="276" t="s">
        <v>1090</v>
      </c>
      <c r="D104" s="293">
        <v>0</v>
      </c>
      <c r="E104" s="293">
        <v>0</v>
      </c>
      <c r="F104" s="293">
        <v>0</v>
      </c>
      <c r="G104" s="293">
        <v>0</v>
      </c>
      <c r="H104" s="293">
        <v>0</v>
      </c>
      <c r="I104" s="293">
        <v>0</v>
      </c>
      <c r="J104" s="293" t="s">
        <v>589</v>
      </c>
      <c r="K104" s="293">
        <v>0</v>
      </c>
      <c r="L104" s="293">
        <v>0</v>
      </c>
      <c r="M104" s="293">
        <v>0</v>
      </c>
      <c r="N104" s="293">
        <v>0</v>
      </c>
      <c r="O104" s="296">
        <v>0</v>
      </c>
      <c r="P104" s="293">
        <v>0</v>
      </c>
      <c r="Q104" s="293">
        <v>0</v>
      </c>
      <c r="R104" s="293">
        <v>0</v>
      </c>
      <c r="S104" s="293">
        <v>0</v>
      </c>
      <c r="T104" s="293">
        <v>0</v>
      </c>
      <c r="U104" s="293">
        <v>0</v>
      </c>
      <c r="V104" s="293">
        <v>0</v>
      </c>
      <c r="W104" s="293">
        <v>0</v>
      </c>
      <c r="X104" s="293">
        <v>0</v>
      </c>
      <c r="Y104" s="293">
        <v>0</v>
      </c>
      <c r="Z104" s="293">
        <v>0</v>
      </c>
      <c r="AA104" s="293">
        <v>0</v>
      </c>
      <c r="AB104" s="293">
        <v>0</v>
      </c>
      <c r="AC104" s="293">
        <v>0</v>
      </c>
      <c r="AD104" s="293">
        <v>0</v>
      </c>
      <c r="AE104" s="293">
        <v>0</v>
      </c>
      <c r="AF104" s="293">
        <v>0</v>
      </c>
      <c r="AG104" s="293">
        <v>0</v>
      </c>
      <c r="AH104" s="293">
        <v>0</v>
      </c>
      <c r="AI104" s="293">
        <v>0</v>
      </c>
      <c r="AJ104" s="293">
        <v>0</v>
      </c>
      <c r="AK104" s="293">
        <v>0</v>
      </c>
      <c r="AL104" s="293">
        <v>0</v>
      </c>
      <c r="AM104" s="293">
        <v>0</v>
      </c>
      <c r="AN104" s="293">
        <v>0</v>
      </c>
      <c r="AO104" s="293">
        <v>0</v>
      </c>
      <c r="AP104" s="293">
        <v>0</v>
      </c>
      <c r="AQ104" s="293">
        <v>0</v>
      </c>
      <c r="AR104" s="293">
        <v>0</v>
      </c>
      <c r="AS104" s="293">
        <v>0</v>
      </c>
      <c r="AT104" s="293">
        <v>0</v>
      </c>
      <c r="AU104" s="293">
        <v>0</v>
      </c>
      <c r="AV104" s="293">
        <v>0</v>
      </c>
      <c r="AW104" s="293">
        <v>0</v>
      </c>
      <c r="AX104" s="293">
        <v>0</v>
      </c>
      <c r="AY104" s="293">
        <v>0</v>
      </c>
      <c r="AZ104" s="293"/>
    </row>
    <row r="105" spans="1:52" s="279" customFormat="1" ht="31.5">
      <c r="A105" s="296" t="s">
        <v>561</v>
      </c>
      <c r="B105" s="269" t="s">
        <v>1059</v>
      </c>
      <c r="C105" s="276" t="s">
        <v>1091</v>
      </c>
      <c r="D105" s="293">
        <v>0</v>
      </c>
      <c r="E105" s="293">
        <v>0</v>
      </c>
      <c r="F105" s="293">
        <v>0</v>
      </c>
      <c r="G105" s="293">
        <v>0</v>
      </c>
      <c r="H105" s="293">
        <v>0</v>
      </c>
      <c r="I105" s="293">
        <v>0</v>
      </c>
      <c r="J105" s="293" t="s">
        <v>589</v>
      </c>
      <c r="K105" s="293">
        <v>0</v>
      </c>
      <c r="L105" s="293">
        <v>0</v>
      </c>
      <c r="M105" s="293">
        <v>0</v>
      </c>
      <c r="N105" s="293">
        <v>0</v>
      </c>
      <c r="O105" s="296">
        <v>0</v>
      </c>
      <c r="P105" s="293">
        <v>0</v>
      </c>
      <c r="Q105" s="293">
        <v>0</v>
      </c>
      <c r="R105" s="293">
        <v>0</v>
      </c>
      <c r="S105" s="293">
        <v>0</v>
      </c>
      <c r="T105" s="293">
        <v>0</v>
      </c>
      <c r="U105" s="293">
        <v>0</v>
      </c>
      <c r="V105" s="293">
        <v>0</v>
      </c>
      <c r="W105" s="293">
        <v>0</v>
      </c>
      <c r="X105" s="293">
        <v>0</v>
      </c>
      <c r="Y105" s="293">
        <v>0</v>
      </c>
      <c r="Z105" s="293">
        <v>0</v>
      </c>
      <c r="AA105" s="293">
        <v>0</v>
      </c>
      <c r="AB105" s="293">
        <v>0</v>
      </c>
      <c r="AC105" s="293">
        <v>0</v>
      </c>
      <c r="AD105" s="293">
        <v>0</v>
      </c>
      <c r="AE105" s="293">
        <v>0</v>
      </c>
      <c r="AF105" s="293">
        <v>0</v>
      </c>
      <c r="AG105" s="293">
        <v>0</v>
      </c>
      <c r="AH105" s="293">
        <v>0</v>
      </c>
      <c r="AI105" s="293">
        <v>0</v>
      </c>
      <c r="AJ105" s="293">
        <v>0</v>
      </c>
      <c r="AK105" s="293">
        <v>0</v>
      </c>
      <c r="AL105" s="293">
        <v>0</v>
      </c>
      <c r="AM105" s="293">
        <v>0</v>
      </c>
      <c r="AN105" s="293">
        <v>0</v>
      </c>
      <c r="AO105" s="293">
        <v>0</v>
      </c>
      <c r="AP105" s="293">
        <v>0</v>
      </c>
      <c r="AQ105" s="293">
        <v>0</v>
      </c>
      <c r="AR105" s="293">
        <v>0</v>
      </c>
      <c r="AS105" s="293">
        <v>0</v>
      </c>
      <c r="AT105" s="293">
        <v>0</v>
      </c>
      <c r="AU105" s="293">
        <v>0</v>
      </c>
      <c r="AV105" s="293">
        <v>0</v>
      </c>
      <c r="AW105" s="293">
        <v>0</v>
      </c>
      <c r="AX105" s="293">
        <v>0</v>
      </c>
      <c r="AY105" s="293">
        <v>0</v>
      </c>
      <c r="AZ105" s="293"/>
    </row>
    <row r="106" spans="1:52" s="279" customFormat="1" ht="31.5">
      <c r="A106" s="296" t="s">
        <v>561</v>
      </c>
      <c r="B106" s="269" t="s">
        <v>1060</v>
      </c>
      <c r="C106" s="276" t="s">
        <v>1092</v>
      </c>
      <c r="D106" s="293">
        <v>0</v>
      </c>
      <c r="E106" s="293">
        <v>0</v>
      </c>
      <c r="F106" s="293">
        <v>0</v>
      </c>
      <c r="G106" s="293">
        <v>0</v>
      </c>
      <c r="H106" s="293">
        <v>0</v>
      </c>
      <c r="I106" s="293">
        <v>0</v>
      </c>
      <c r="J106" s="293" t="s">
        <v>589</v>
      </c>
      <c r="K106" s="293">
        <v>0</v>
      </c>
      <c r="L106" s="293">
        <v>0</v>
      </c>
      <c r="M106" s="293">
        <v>0</v>
      </c>
      <c r="N106" s="293">
        <v>0</v>
      </c>
      <c r="O106" s="296">
        <v>0</v>
      </c>
      <c r="P106" s="293">
        <v>0</v>
      </c>
      <c r="Q106" s="293">
        <v>0</v>
      </c>
      <c r="R106" s="293">
        <v>0</v>
      </c>
      <c r="S106" s="293">
        <v>0</v>
      </c>
      <c r="T106" s="293">
        <v>0</v>
      </c>
      <c r="U106" s="293">
        <v>0</v>
      </c>
      <c r="V106" s="293">
        <v>0</v>
      </c>
      <c r="W106" s="293">
        <v>0</v>
      </c>
      <c r="X106" s="293">
        <v>0</v>
      </c>
      <c r="Y106" s="293">
        <v>0</v>
      </c>
      <c r="Z106" s="293">
        <v>0</v>
      </c>
      <c r="AA106" s="293">
        <v>0</v>
      </c>
      <c r="AB106" s="293">
        <v>0</v>
      </c>
      <c r="AC106" s="293">
        <v>0</v>
      </c>
      <c r="AD106" s="293">
        <v>0</v>
      </c>
      <c r="AE106" s="293">
        <v>0</v>
      </c>
      <c r="AF106" s="293">
        <v>0</v>
      </c>
      <c r="AG106" s="293">
        <v>0</v>
      </c>
      <c r="AH106" s="293">
        <v>0</v>
      </c>
      <c r="AI106" s="293">
        <v>0</v>
      </c>
      <c r="AJ106" s="293">
        <v>0</v>
      </c>
      <c r="AK106" s="293">
        <v>0</v>
      </c>
      <c r="AL106" s="293">
        <v>0</v>
      </c>
      <c r="AM106" s="293">
        <v>0</v>
      </c>
      <c r="AN106" s="293">
        <v>0</v>
      </c>
      <c r="AO106" s="293">
        <v>0</v>
      </c>
      <c r="AP106" s="293">
        <v>0</v>
      </c>
      <c r="AQ106" s="293">
        <v>0</v>
      </c>
      <c r="AR106" s="293">
        <v>0</v>
      </c>
      <c r="AS106" s="293">
        <v>0</v>
      </c>
      <c r="AT106" s="293">
        <v>0</v>
      </c>
      <c r="AU106" s="293">
        <v>0</v>
      </c>
      <c r="AV106" s="293">
        <v>0</v>
      </c>
      <c r="AW106" s="293">
        <v>0</v>
      </c>
      <c r="AX106" s="293">
        <v>0</v>
      </c>
      <c r="AY106" s="293">
        <v>0</v>
      </c>
      <c r="AZ106" s="293"/>
    </row>
    <row r="107" spans="1:52" s="279" customFormat="1" ht="31.5">
      <c r="A107" s="296" t="s">
        <v>561</v>
      </c>
      <c r="B107" s="269" t="s">
        <v>1061</v>
      </c>
      <c r="C107" s="276" t="s">
        <v>1093</v>
      </c>
      <c r="D107" s="293">
        <v>0</v>
      </c>
      <c r="E107" s="293">
        <v>0</v>
      </c>
      <c r="F107" s="293">
        <v>0</v>
      </c>
      <c r="G107" s="293">
        <v>0</v>
      </c>
      <c r="H107" s="293">
        <v>0</v>
      </c>
      <c r="I107" s="293">
        <v>0</v>
      </c>
      <c r="J107" s="293" t="s">
        <v>589</v>
      </c>
      <c r="K107" s="293">
        <v>0</v>
      </c>
      <c r="L107" s="293">
        <v>0</v>
      </c>
      <c r="M107" s="293">
        <v>0</v>
      </c>
      <c r="N107" s="293">
        <v>0</v>
      </c>
      <c r="O107" s="296">
        <v>0</v>
      </c>
      <c r="P107" s="293">
        <v>0</v>
      </c>
      <c r="Q107" s="293">
        <v>0</v>
      </c>
      <c r="R107" s="293">
        <v>0</v>
      </c>
      <c r="S107" s="293">
        <v>0</v>
      </c>
      <c r="T107" s="293">
        <v>0</v>
      </c>
      <c r="U107" s="293">
        <v>0</v>
      </c>
      <c r="V107" s="293">
        <v>0</v>
      </c>
      <c r="W107" s="293">
        <v>0</v>
      </c>
      <c r="X107" s="293">
        <v>0</v>
      </c>
      <c r="Y107" s="293">
        <v>0</v>
      </c>
      <c r="Z107" s="293">
        <v>0</v>
      </c>
      <c r="AA107" s="293">
        <v>0</v>
      </c>
      <c r="AB107" s="293">
        <v>0</v>
      </c>
      <c r="AC107" s="293">
        <v>0</v>
      </c>
      <c r="AD107" s="293">
        <v>0</v>
      </c>
      <c r="AE107" s="293">
        <v>0</v>
      </c>
      <c r="AF107" s="293">
        <v>0</v>
      </c>
      <c r="AG107" s="293">
        <v>0</v>
      </c>
      <c r="AH107" s="293">
        <v>0</v>
      </c>
      <c r="AI107" s="293">
        <v>0</v>
      </c>
      <c r="AJ107" s="293">
        <v>0</v>
      </c>
      <c r="AK107" s="293">
        <v>0</v>
      </c>
      <c r="AL107" s="293">
        <v>0</v>
      </c>
      <c r="AM107" s="293">
        <v>0</v>
      </c>
      <c r="AN107" s="293">
        <v>0</v>
      </c>
      <c r="AO107" s="293">
        <v>0</v>
      </c>
      <c r="AP107" s="293">
        <v>0</v>
      </c>
      <c r="AQ107" s="293">
        <v>0</v>
      </c>
      <c r="AR107" s="293">
        <v>0</v>
      </c>
      <c r="AS107" s="293">
        <v>0</v>
      </c>
      <c r="AT107" s="293">
        <v>0</v>
      </c>
      <c r="AU107" s="293">
        <v>0</v>
      </c>
      <c r="AV107" s="293">
        <v>0</v>
      </c>
      <c r="AW107" s="293">
        <v>0</v>
      </c>
      <c r="AX107" s="293">
        <v>0</v>
      </c>
      <c r="AY107" s="293">
        <v>0</v>
      </c>
      <c r="AZ107" s="293"/>
    </row>
    <row r="108" spans="1:52" s="279" customFormat="1" ht="31.5">
      <c r="A108" s="296" t="s">
        <v>561</v>
      </c>
      <c r="B108" s="269" t="s">
        <v>1062</v>
      </c>
      <c r="C108" s="276" t="s">
        <v>1094</v>
      </c>
      <c r="D108" s="293">
        <v>0</v>
      </c>
      <c r="E108" s="293">
        <v>0</v>
      </c>
      <c r="F108" s="293">
        <v>0</v>
      </c>
      <c r="G108" s="293">
        <v>0</v>
      </c>
      <c r="H108" s="293">
        <v>0</v>
      </c>
      <c r="I108" s="293">
        <v>0</v>
      </c>
      <c r="J108" s="293" t="s">
        <v>589</v>
      </c>
      <c r="K108" s="293">
        <v>0</v>
      </c>
      <c r="L108" s="293">
        <v>0</v>
      </c>
      <c r="M108" s="293">
        <v>0</v>
      </c>
      <c r="N108" s="293">
        <v>0</v>
      </c>
      <c r="O108" s="296">
        <v>0</v>
      </c>
      <c r="P108" s="293">
        <v>0</v>
      </c>
      <c r="Q108" s="293">
        <v>0</v>
      </c>
      <c r="R108" s="293">
        <v>0</v>
      </c>
      <c r="S108" s="293">
        <v>0</v>
      </c>
      <c r="T108" s="293">
        <v>0</v>
      </c>
      <c r="U108" s="293">
        <v>0</v>
      </c>
      <c r="V108" s="293">
        <v>0</v>
      </c>
      <c r="W108" s="293">
        <v>0</v>
      </c>
      <c r="X108" s="293">
        <v>0</v>
      </c>
      <c r="Y108" s="293">
        <v>0</v>
      </c>
      <c r="Z108" s="293">
        <v>0</v>
      </c>
      <c r="AA108" s="293">
        <v>0</v>
      </c>
      <c r="AB108" s="293">
        <v>0</v>
      </c>
      <c r="AC108" s="293">
        <v>0</v>
      </c>
      <c r="AD108" s="293">
        <v>0</v>
      </c>
      <c r="AE108" s="293">
        <v>0</v>
      </c>
      <c r="AF108" s="293">
        <v>0</v>
      </c>
      <c r="AG108" s="293">
        <v>0</v>
      </c>
      <c r="AH108" s="293">
        <v>0</v>
      </c>
      <c r="AI108" s="293">
        <v>0</v>
      </c>
      <c r="AJ108" s="293">
        <v>0</v>
      </c>
      <c r="AK108" s="293">
        <v>0</v>
      </c>
      <c r="AL108" s="293">
        <v>0</v>
      </c>
      <c r="AM108" s="293">
        <v>0</v>
      </c>
      <c r="AN108" s="293">
        <v>0</v>
      </c>
      <c r="AO108" s="293">
        <v>0</v>
      </c>
      <c r="AP108" s="293">
        <v>0</v>
      </c>
      <c r="AQ108" s="293">
        <v>0</v>
      </c>
      <c r="AR108" s="293">
        <v>0</v>
      </c>
      <c r="AS108" s="293">
        <v>0</v>
      </c>
      <c r="AT108" s="293">
        <v>0</v>
      </c>
      <c r="AU108" s="293">
        <v>0</v>
      </c>
      <c r="AV108" s="293">
        <v>0</v>
      </c>
      <c r="AW108" s="293">
        <v>0</v>
      </c>
      <c r="AX108" s="293">
        <v>0</v>
      </c>
      <c r="AY108" s="293">
        <v>0</v>
      </c>
      <c r="AZ108" s="293"/>
    </row>
    <row r="109" spans="1:52" s="279" customFormat="1" ht="31.5">
      <c r="A109" s="296" t="s">
        <v>561</v>
      </c>
      <c r="B109" s="269" t="s">
        <v>1063</v>
      </c>
      <c r="C109" s="276" t="s">
        <v>1095</v>
      </c>
      <c r="D109" s="293">
        <v>0</v>
      </c>
      <c r="E109" s="293">
        <v>0</v>
      </c>
      <c r="F109" s="293">
        <v>0</v>
      </c>
      <c r="G109" s="293">
        <v>0</v>
      </c>
      <c r="H109" s="293">
        <v>0</v>
      </c>
      <c r="I109" s="293">
        <v>0</v>
      </c>
      <c r="J109" s="293" t="s">
        <v>589</v>
      </c>
      <c r="K109" s="293">
        <v>0</v>
      </c>
      <c r="L109" s="293">
        <v>0</v>
      </c>
      <c r="M109" s="293">
        <v>0</v>
      </c>
      <c r="N109" s="293">
        <v>0</v>
      </c>
      <c r="O109" s="296">
        <v>0</v>
      </c>
      <c r="P109" s="293">
        <v>0</v>
      </c>
      <c r="Q109" s="293">
        <v>0</v>
      </c>
      <c r="R109" s="293">
        <v>0</v>
      </c>
      <c r="S109" s="293">
        <v>0</v>
      </c>
      <c r="T109" s="293">
        <v>0</v>
      </c>
      <c r="U109" s="293">
        <v>0</v>
      </c>
      <c r="V109" s="293">
        <v>0</v>
      </c>
      <c r="W109" s="293">
        <v>0</v>
      </c>
      <c r="X109" s="293">
        <v>0</v>
      </c>
      <c r="Y109" s="293">
        <v>0</v>
      </c>
      <c r="Z109" s="293">
        <v>0</v>
      </c>
      <c r="AA109" s="293">
        <v>0</v>
      </c>
      <c r="AB109" s="293">
        <v>0</v>
      </c>
      <c r="AC109" s="293">
        <v>0</v>
      </c>
      <c r="AD109" s="293">
        <v>0</v>
      </c>
      <c r="AE109" s="293">
        <v>0</v>
      </c>
      <c r="AF109" s="293">
        <v>0</v>
      </c>
      <c r="AG109" s="293">
        <v>0</v>
      </c>
      <c r="AH109" s="293">
        <v>0</v>
      </c>
      <c r="AI109" s="293">
        <v>0</v>
      </c>
      <c r="AJ109" s="293">
        <v>0</v>
      </c>
      <c r="AK109" s="293">
        <v>0</v>
      </c>
      <c r="AL109" s="293">
        <v>0</v>
      </c>
      <c r="AM109" s="293">
        <v>0</v>
      </c>
      <c r="AN109" s="293">
        <v>0</v>
      </c>
      <c r="AO109" s="293">
        <v>0</v>
      </c>
      <c r="AP109" s="293">
        <v>0</v>
      </c>
      <c r="AQ109" s="293">
        <v>0</v>
      </c>
      <c r="AR109" s="293">
        <v>0</v>
      </c>
      <c r="AS109" s="293">
        <v>0</v>
      </c>
      <c r="AT109" s="293">
        <v>0</v>
      </c>
      <c r="AU109" s="293">
        <v>0</v>
      </c>
      <c r="AV109" s="293">
        <v>0</v>
      </c>
      <c r="AW109" s="293">
        <v>0</v>
      </c>
      <c r="AX109" s="293">
        <v>0</v>
      </c>
      <c r="AY109" s="293">
        <v>0</v>
      </c>
      <c r="AZ109" s="293"/>
    </row>
    <row r="110" spans="1:52" s="279" customFormat="1" ht="31.5">
      <c r="A110" s="296" t="s">
        <v>561</v>
      </c>
      <c r="B110" s="269" t="s">
        <v>1064</v>
      </c>
      <c r="C110" s="276" t="s">
        <v>1096</v>
      </c>
      <c r="D110" s="293">
        <v>0</v>
      </c>
      <c r="E110" s="293">
        <v>0</v>
      </c>
      <c r="F110" s="293">
        <v>0</v>
      </c>
      <c r="G110" s="293">
        <v>0</v>
      </c>
      <c r="H110" s="293">
        <v>0</v>
      </c>
      <c r="I110" s="293">
        <v>0</v>
      </c>
      <c r="J110" s="293" t="s">
        <v>589</v>
      </c>
      <c r="K110" s="293">
        <v>0</v>
      </c>
      <c r="L110" s="293">
        <v>0</v>
      </c>
      <c r="M110" s="293">
        <v>0</v>
      </c>
      <c r="N110" s="293">
        <v>0</v>
      </c>
      <c r="O110" s="296">
        <v>0</v>
      </c>
      <c r="P110" s="293">
        <v>0</v>
      </c>
      <c r="Q110" s="293">
        <v>0</v>
      </c>
      <c r="R110" s="293">
        <v>0</v>
      </c>
      <c r="S110" s="293">
        <v>0</v>
      </c>
      <c r="T110" s="293">
        <v>0</v>
      </c>
      <c r="U110" s="293">
        <v>0</v>
      </c>
      <c r="V110" s="293">
        <v>0</v>
      </c>
      <c r="W110" s="293">
        <v>0</v>
      </c>
      <c r="X110" s="293">
        <v>0</v>
      </c>
      <c r="Y110" s="293">
        <v>0</v>
      </c>
      <c r="Z110" s="293">
        <v>0</v>
      </c>
      <c r="AA110" s="293">
        <v>0</v>
      </c>
      <c r="AB110" s="293">
        <v>0</v>
      </c>
      <c r="AC110" s="293">
        <v>0</v>
      </c>
      <c r="AD110" s="293">
        <v>0</v>
      </c>
      <c r="AE110" s="293">
        <v>0</v>
      </c>
      <c r="AF110" s="293">
        <v>0</v>
      </c>
      <c r="AG110" s="293">
        <v>0</v>
      </c>
      <c r="AH110" s="293">
        <v>0</v>
      </c>
      <c r="AI110" s="293">
        <v>0</v>
      </c>
      <c r="AJ110" s="293">
        <v>0</v>
      </c>
      <c r="AK110" s="293">
        <v>0</v>
      </c>
      <c r="AL110" s="293">
        <v>0</v>
      </c>
      <c r="AM110" s="293">
        <v>0</v>
      </c>
      <c r="AN110" s="293">
        <v>0</v>
      </c>
      <c r="AO110" s="293">
        <v>0</v>
      </c>
      <c r="AP110" s="293">
        <v>0</v>
      </c>
      <c r="AQ110" s="293">
        <v>0</v>
      </c>
      <c r="AR110" s="293">
        <v>0</v>
      </c>
      <c r="AS110" s="293">
        <v>0</v>
      </c>
      <c r="AT110" s="293">
        <v>0</v>
      </c>
      <c r="AU110" s="293">
        <v>0</v>
      </c>
      <c r="AV110" s="293">
        <v>0</v>
      </c>
      <c r="AW110" s="293">
        <v>0</v>
      </c>
      <c r="AX110" s="293">
        <v>0</v>
      </c>
      <c r="AY110" s="293">
        <v>0</v>
      </c>
      <c r="AZ110" s="293"/>
    </row>
    <row r="111" spans="1:52" s="279" customFormat="1" ht="31.5">
      <c r="A111" s="296" t="s">
        <v>561</v>
      </c>
      <c r="B111" s="269" t="s">
        <v>1065</v>
      </c>
      <c r="C111" s="276" t="s">
        <v>1097</v>
      </c>
      <c r="D111" s="293">
        <v>0</v>
      </c>
      <c r="E111" s="293">
        <v>0</v>
      </c>
      <c r="F111" s="293">
        <v>0</v>
      </c>
      <c r="G111" s="293">
        <v>0</v>
      </c>
      <c r="H111" s="293">
        <v>0</v>
      </c>
      <c r="I111" s="293">
        <v>0</v>
      </c>
      <c r="J111" s="293" t="s">
        <v>589</v>
      </c>
      <c r="K111" s="293">
        <v>0</v>
      </c>
      <c r="L111" s="293">
        <v>0</v>
      </c>
      <c r="M111" s="293">
        <v>0</v>
      </c>
      <c r="N111" s="293">
        <v>0</v>
      </c>
      <c r="O111" s="296">
        <v>0</v>
      </c>
      <c r="P111" s="293">
        <v>0</v>
      </c>
      <c r="Q111" s="293">
        <v>0</v>
      </c>
      <c r="R111" s="293">
        <v>0</v>
      </c>
      <c r="S111" s="293">
        <v>0</v>
      </c>
      <c r="T111" s="293">
        <v>0</v>
      </c>
      <c r="U111" s="293">
        <v>0</v>
      </c>
      <c r="V111" s="293">
        <v>0</v>
      </c>
      <c r="W111" s="293">
        <v>0</v>
      </c>
      <c r="X111" s="293">
        <v>0</v>
      </c>
      <c r="Y111" s="293">
        <v>0</v>
      </c>
      <c r="Z111" s="293">
        <v>0</v>
      </c>
      <c r="AA111" s="293">
        <v>0</v>
      </c>
      <c r="AB111" s="293">
        <v>0</v>
      </c>
      <c r="AC111" s="293">
        <v>0</v>
      </c>
      <c r="AD111" s="293">
        <v>0</v>
      </c>
      <c r="AE111" s="293">
        <v>0</v>
      </c>
      <c r="AF111" s="293">
        <v>0</v>
      </c>
      <c r="AG111" s="293">
        <v>0</v>
      </c>
      <c r="AH111" s="293">
        <v>0</v>
      </c>
      <c r="AI111" s="293">
        <v>0</v>
      </c>
      <c r="AJ111" s="293">
        <v>0</v>
      </c>
      <c r="AK111" s="293">
        <v>0</v>
      </c>
      <c r="AL111" s="293">
        <v>0</v>
      </c>
      <c r="AM111" s="293">
        <v>0</v>
      </c>
      <c r="AN111" s="293">
        <v>0</v>
      </c>
      <c r="AO111" s="293">
        <v>0</v>
      </c>
      <c r="AP111" s="293">
        <v>0</v>
      </c>
      <c r="AQ111" s="293">
        <v>0</v>
      </c>
      <c r="AR111" s="293">
        <v>0</v>
      </c>
      <c r="AS111" s="293">
        <v>0</v>
      </c>
      <c r="AT111" s="293">
        <v>0</v>
      </c>
      <c r="AU111" s="293">
        <v>0</v>
      </c>
      <c r="AV111" s="293">
        <v>0</v>
      </c>
      <c r="AW111" s="293">
        <v>0</v>
      </c>
      <c r="AX111" s="293">
        <v>0</v>
      </c>
      <c r="AY111" s="293">
        <v>0</v>
      </c>
      <c r="AZ111" s="293"/>
    </row>
    <row r="112" spans="1:52" s="279" customFormat="1" ht="31.5">
      <c r="A112" s="296" t="s">
        <v>561</v>
      </c>
      <c r="B112" s="269" t="s">
        <v>1017</v>
      </c>
      <c r="C112" s="276" t="s">
        <v>1098</v>
      </c>
      <c r="D112" s="293">
        <v>0</v>
      </c>
      <c r="E112" s="293">
        <v>0</v>
      </c>
      <c r="F112" s="293">
        <v>0</v>
      </c>
      <c r="G112" s="293">
        <v>0</v>
      </c>
      <c r="H112" s="293">
        <v>0</v>
      </c>
      <c r="I112" s="293">
        <v>0</v>
      </c>
      <c r="J112" s="293" t="s">
        <v>589</v>
      </c>
      <c r="K112" s="293">
        <v>0</v>
      </c>
      <c r="L112" s="293">
        <v>0</v>
      </c>
      <c r="M112" s="293">
        <v>0</v>
      </c>
      <c r="N112" s="293">
        <v>0</v>
      </c>
      <c r="O112" s="296">
        <v>0</v>
      </c>
      <c r="P112" s="293">
        <v>0</v>
      </c>
      <c r="Q112" s="293">
        <v>0</v>
      </c>
      <c r="R112" s="293">
        <v>0</v>
      </c>
      <c r="S112" s="293">
        <v>0</v>
      </c>
      <c r="T112" s="293">
        <v>0</v>
      </c>
      <c r="U112" s="293">
        <v>0</v>
      </c>
      <c r="V112" s="293">
        <v>0</v>
      </c>
      <c r="W112" s="293">
        <v>0</v>
      </c>
      <c r="X112" s="293">
        <v>0</v>
      </c>
      <c r="Y112" s="293">
        <v>0</v>
      </c>
      <c r="Z112" s="293">
        <v>0</v>
      </c>
      <c r="AA112" s="293">
        <v>0</v>
      </c>
      <c r="AB112" s="293">
        <v>0</v>
      </c>
      <c r="AC112" s="293">
        <v>0</v>
      </c>
      <c r="AD112" s="293">
        <v>0</v>
      </c>
      <c r="AE112" s="293">
        <v>0</v>
      </c>
      <c r="AF112" s="293">
        <v>0</v>
      </c>
      <c r="AG112" s="293">
        <v>0</v>
      </c>
      <c r="AH112" s="293">
        <v>0</v>
      </c>
      <c r="AI112" s="293">
        <v>0</v>
      </c>
      <c r="AJ112" s="293">
        <v>0</v>
      </c>
      <c r="AK112" s="293">
        <v>0</v>
      </c>
      <c r="AL112" s="293">
        <v>0</v>
      </c>
      <c r="AM112" s="293">
        <v>0</v>
      </c>
      <c r="AN112" s="293">
        <v>0</v>
      </c>
      <c r="AO112" s="293">
        <v>0</v>
      </c>
      <c r="AP112" s="293">
        <v>0</v>
      </c>
      <c r="AQ112" s="293">
        <v>0</v>
      </c>
      <c r="AR112" s="293">
        <v>0</v>
      </c>
      <c r="AS112" s="293">
        <v>0</v>
      </c>
      <c r="AT112" s="293">
        <v>0</v>
      </c>
      <c r="AU112" s="293">
        <v>0</v>
      </c>
      <c r="AV112" s="293">
        <v>0</v>
      </c>
      <c r="AW112" s="293">
        <v>0</v>
      </c>
      <c r="AX112" s="293">
        <v>0</v>
      </c>
      <c r="AY112" s="293">
        <v>0</v>
      </c>
      <c r="AZ112" s="293"/>
    </row>
    <row r="113" spans="1:52" s="279" customFormat="1" ht="31.5">
      <c r="A113" s="296" t="s">
        <v>561</v>
      </c>
      <c r="B113" s="269" t="s">
        <v>1066</v>
      </c>
      <c r="C113" s="276" t="s">
        <v>1099</v>
      </c>
      <c r="D113" s="293">
        <v>0</v>
      </c>
      <c r="E113" s="293">
        <v>0</v>
      </c>
      <c r="F113" s="293">
        <v>0</v>
      </c>
      <c r="G113" s="293">
        <v>0</v>
      </c>
      <c r="H113" s="293">
        <v>0</v>
      </c>
      <c r="I113" s="293">
        <v>0</v>
      </c>
      <c r="J113" s="293" t="s">
        <v>589</v>
      </c>
      <c r="K113" s="293">
        <v>0</v>
      </c>
      <c r="L113" s="293">
        <v>0</v>
      </c>
      <c r="M113" s="293">
        <v>0</v>
      </c>
      <c r="N113" s="293">
        <v>0</v>
      </c>
      <c r="O113" s="296">
        <v>0</v>
      </c>
      <c r="P113" s="293">
        <v>0</v>
      </c>
      <c r="Q113" s="293">
        <v>0</v>
      </c>
      <c r="R113" s="293">
        <v>0</v>
      </c>
      <c r="S113" s="293">
        <v>0</v>
      </c>
      <c r="T113" s="293">
        <v>0</v>
      </c>
      <c r="U113" s="293">
        <v>0</v>
      </c>
      <c r="V113" s="293">
        <v>0</v>
      </c>
      <c r="W113" s="293">
        <v>0</v>
      </c>
      <c r="X113" s="293">
        <v>0</v>
      </c>
      <c r="Y113" s="293">
        <v>0</v>
      </c>
      <c r="Z113" s="293">
        <v>0</v>
      </c>
      <c r="AA113" s="293">
        <v>0</v>
      </c>
      <c r="AB113" s="293">
        <v>0</v>
      </c>
      <c r="AC113" s="293">
        <v>0</v>
      </c>
      <c r="AD113" s="293">
        <v>0</v>
      </c>
      <c r="AE113" s="293">
        <v>0</v>
      </c>
      <c r="AF113" s="293">
        <v>0</v>
      </c>
      <c r="AG113" s="293">
        <v>0</v>
      </c>
      <c r="AH113" s="293">
        <v>0</v>
      </c>
      <c r="AI113" s="293">
        <v>0</v>
      </c>
      <c r="AJ113" s="293">
        <v>0</v>
      </c>
      <c r="AK113" s="293">
        <v>0</v>
      </c>
      <c r="AL113" s="293">
        <v>0</v>
      </c>
      <c r="AM113" s="293">
        <v>0</v>
      </c>
      <c r="AN113" s="293">
        <v>0</v>
      </c>
      <c r="AO113" s="293">
        <v>0</v>
      </c>
      <c r="AP113" s="293">
        <v>0</v>
      </c>
      <c r="AQ113" s="293">
        <v>0</v>
      </c>
      <c r="AR113" s="293">
        <v>0</v>
      </c>
      <c r="AS113" s="293">
        <v>0</v>
      </c>
      <c r="AT113" s="293">
        <v>0</v>
      </c>
      <c r="AU113" s="293">
        <v>0</v>
      </c>
      <c r="AV113" s="293">
        <v>0</v>
      </c>
      <c r="AW113" s="293">
        <v>0</v>
      </c>
      <c r="AX113" s="293">
        <v>0</v>
      </c>
      <c r="AY113" s="293">
        <v>0</v>
      </c>
      <c r="AZ113" s="293"/>
    </row>
    <row r="114" spans="1:52" s="279" customFormat="1" ht="31.5">
      <c r="A114" s="296" t="s">
        <v>561</v>
      </c>
      <c r="B114" s="269" t="s">
        <v>956</v>
      </c>
      <c r="C114" s="276" t="s">
        <v>1100</v>
      </c>
      <c r="D114" s="293">
        <v>0</v>
      </c>
      <c r="E114" s="293">
        <v>0</v>
      </c>
      <c r="F114" s="293">
        <v>0</v>
      </c>
      <c r="G114" s="293">
        <v>0</v>
      </c>
      <c r="H114" s="293">
        <v>0</v>
      </c>
      <c r="I114" s="293">
        <v>0</v>
      </c>
      <c r="J114" s="293" t="s">
        <v>589</v>
      </c>
      <c r="K114" s="293">
        <v>0</v>
      </c>
      <c r="L114" s="293">
        <v>0</v>
      </c>
      <c r="M114" s="293">
        <v>0</v>
      </c>
      <c r="N114" s="293">
        <v>0</v>
      </c>
      <c r="O114" s="296">
        <v>0</v>
      </c>
      <c r="P114" s="293">
        <v>0</v>
      </c>
      <c r="Q114" s="293">
        <v>0</v>
      </c>
      <c r="R114" s="293">
        <v>0</v>
      </c>
      <c r="S114" s="293">
        <v>0</v>
      </c>
      <c r="T114" s="293">
        <v>0</v>
      </c>
      <c r="U114" s="293">
        <v>0</v>
      </c>
      <c r="V114" s="293">
        <v>0</v>
      </c>
      <c r="W114" s="293">
        <v>0</v>
      </c>
      <c r="X114" s="293">
        <v>0</v>
      </c>
      <c r="Y114" s="293">
        <v>0</v>
      </c>
      <c r="Z114" s="293">
        <v>0</v>
      </c>
      <c r="AA114" s="293">
        <v>0</v>
      </c>
      <c r="AB114" s="293">
        <v>0</v>
      </c>
      <c r="AC114" s="293">
        <v>0</v>
      </c>
      <c r="AD114" s="293">
        <v>0</v>
      </c>
      <c r="AE114" s="293">
        <v>0</v>
      </c>
      <c r="AF114" s="293">
        <v>0</v>
      </c>
      <c r="AG114" s="293">
        <v>0</v>
      </c>
      <c r="AH114" s="293">
        <v>0</v>
      </c>
      <c r="AI114" s="293">
        <v>0</v>
      </c>
      <c r="AJ114" s="293">
        <v>0</v>
      </c>
      <c r="AK114" s="293">
        <v>0</v>
      </c>
      <c r="AL114" s="293">
        <v>0</v>
      </c>
      <c r="AM114" s="293">
        <v>0</v>
      </c>
      <c r="AN114" s="293">
        <v>0</v>
      </c>
      <c r="AO114" s="293">
        <v>0</v>
      </c>
      <c r="AP114" s="293">
        <v>0</v>
      </c>
      <c r="AQ114" s="293">
        <v>0</v>
      </c>
      <c r="AR114" s="293">
        <v>0</v>
      </c>
      <c r="AS114" s="293">
        <v>0</v>
      </c>
      <c r="AT114" s="293">
        <v>0</v>
      </c>
      <c r="AU114" s="293">
        <v>0</v>
      </c>
      <c r="AV114" s="293">
        <v>0</v>
      </c>
      <c r="AW114" s="293">
        <v>0</v>
      </c>
      <c r="AX114" s="293">
        <v>0</v>
      </c>
      <c r="AY114" s="293">
        <v>0</v>
      </c>
      <c r="AZ114" s="293"/>
    </row>
    <row r="115" spans="1:52" s="279" customFormat="1" ht="47.25">
      <c r="A115" s="296" t="s">
        <v>561</v>
      </c>
      <c r="B115" s="269" t="s">
        <v>1067</v>
      </c>
      <c r="C115" s="276" t="s">
        <v>1101</v>
      </c>
      <c r="D115" s="293">
        <v>0</v>
      </c>
      <c r="E115" s="293">
        <v>0</v>
      </c>
      <c r="F115" s="293">
        <v>0</v>
      </c>
      <c r="G115" s="293">
        <v>0</v>
      </c>
      <c r="H115" s="293">
        <v>0</v>
      </c>
      <c r="I115" s="293">
        <v>0</v>
      </c>
      <c r="J115" s="293" t="s">
        <v>589</v>
      </c>
      <c r="K115" s="293">
        <v>0</v>
      </c>
      <c r="L115" s="293">
        <v>0</v>
      </c>
      <c r="M115" s="293">
        <v>0</v>
      </c>
      <c r="N115" s="293">
        <v>0</v>
      </c>
      <c r="O115" s="296">
        <v>0</v>
      </c>
      <c r="P115" s="293">
        <v>0</v>
      </c>
      <c r="Q115" s="293">
        <v>0</v>
      </c>
      <c r="R115" s="293">
        <v>0</v>
      </c>
      <c r="S115" s="293">
        <v>0</v>
      </c>
      <c r="T115" s="293">
        <v>0</v>
      </c>
      <c r="U115" s="293">
        <v>0</v>
      </c>
      <c r="V115" s="293">
        <v>0</v>
      </c>
      <c r="W115" s="293">
        <v>0</v>
      </c>
      <c r="X115" s="293">
        <v>0</v>
      </c>
      <c r="Y115" s="293">
        <v>0</v>
      </c>
      <c r="Z115" s="293">
        <v>0</v>
      </c>
      <c r="AA115" s="293">
        <v>0</v>
      </c>
      <c r="AB115" s="293">
        <v>0</v>
      </c>
      <c r="AC115" s="293">
        <v>0</v>
      </c>
      <c r="AD115" s="293">
        <v>0</v>
      </c>
      <c r="AE115" s="293">
        <v>0</v>
      </c>
      <c r="AF115" s="293">
        <v>0</v>
      </c>
      <c r="AG115" s="293">
        <v>0</v>
      </c>
      <c r="AH115" s="293">
        <v>0</v>
      </c>
      <c r="AI115" s="293">
        <v>0</v>
      </c>
      <c r="AJ115" s="293">
        <v>0</v>
      </c>
      <c r="AK115" s="293">
        <v>0</v>
      </c>
      <c r="AL115" s="293">
        <v>0</v>
      </c>
      <c r="AM115" s="293">
        <v>0</v>
      </c>
      <c r="AN115" s="293">
        <v>0</v>
      </c>
      <c r="AO115" s="293">
        <v>0</v>
      </c>
      <c r="AP115" s="293">
        <v>0</v>
      </c>
      <c r="AQ115" s="293">
        <v>0</v>
      </c>
      <c r="AR115" s="293">
        <v>0</v>
      </c>
      <c r="AS115" s="293">
        <v>0</v>
      </c>
      <c r="AT115" s="293">
        <v>0</v>
      </c>
      <c r="AU115" s="293">
        <v>0</v>
      </c>
      <c r="AV115" s="293">
        <v>0</v>
      </c>
      <c r="AW115" s="293">
        <v>0</v>
      </c>
      <c r="AX115" s="293">
        <v>0</v>
      </c>
      <c r="AY115" s="293">
        <v>0</v>
      </c>
      <c r="AZ115" s="293"/>
    </row>
    <row r="116" spans="1:52" s="279" customFormat="1" ht="47.25">
      <c r="A116" s="296" t="s">
        <v>561</v>
      </c>
      <c r="B116" s="269" t="s">
        <v>1068</v>
      </c>
      <c r="C116" s="276" t="s">
        <v>1102</v>
      </c>
      <c r="D116" s="293">
        <v>0</v>
      </c>
      <c r="E116" s="293">
        <v>0</v>
      </c>
      <c r="F116" s="293">
        <v>0</v>
      </c>
      <c r="G116" s="293">
        <v>0</v>
      </c>
      <c r="H116" s="293">
        <v>0</v>
      </c>
      <c r="I116" s="293">
        <v>0</v>
      </c>
      <c r="J116" s="293" t="s">
        <v>589</v>
      </c>
      <c r="K116" s="293">
        <v>0</v>
      </c>
      <c r="L116" s="293">
        <v>0</v>
      </c>
      <c r="M116" s="293">
        <v>0</v>
      </c>
      <c r="N116" s="293">
        <v>0</v>
      </c>
      <c r="O116" s="296">
        <v>0</v>
      </c>
      <c r="P116" s="293">
        <v>0</v>
      </c>
      <c r="Q116" s="293">
        <v>0</v>
      </c>
      <c r="R116" s="293">
        <v>0</v>
      </c>
      <c r="S116" s="293">
        <v>0</v>
      </c>
      <c r="T116" s="293">
        <v>0</v>
      </c>
      <c r="U116" s="293">
        <v>0</v>
      </c>
      <c r="V116" s="293">
        <v>0</v>
      </c>
      <c r="W116" s="293">
        <v>0</v>
      </c>
      <c r="X116" s="293">
        <v>0</v>
      </c>
      <c r="Y116" s="293">
        <v>0</v>
      </c>
      <c r="Z116" s="293">
        <v>0</v>
      </c>
      <c r="AA116" s="293">
        <v>0</v>
      </c>
      <c r="AB116" s="293">
        <v>0</v>
      </c>
      <c r="AC116" s="293">
        <v>0</v>
      </c>
      <c r="AD116" s="293">
        <v>0</v>
      </c>
      <c r="AE116" s="293">
        <v>0</v>
      </c>
      <c r="AF116" s="293">
        <v>0</v>
      </c>
      <c r="AG116" s="293">
        <v>0</v>
      </c>
      <c r="AH116" s="293">
        <v>0</v>
      </c>
      <c r="AI116" s="293">
        <v>0</v>
      </c>
      <c r="AJ116" s="293">
        <v>0</v>
      </c>
      <c r="AK116" s="293">
        <v>0</v>
      </c>
      <c r="AL116" s="293">
        <v>0</v>
      </c>
      <c r="AM116" s="293">
        <v>0</v>
      </c>
      <c r="AN116" s="293">
        <v>0</v>
      </c>
      <c r="AO116" s="293">
        <v>0</v>
      </c>
      <c r="AP116" s="293">
        <v>0</v>
      </c>
      <c r="AQ116" s="293">
        <v>0</v>
      </c>
      <c r="AR116" s="293">
        <v>0</v>
      </c>
      <c r="AS116" s="293">
        <v>0</v>
      </c>
      <c r="AT116" s="293">
        <v>0</v>
      </c>
      <c r="AU116" s="293">
        <v>0</v>
      </c>
      <c r="AV116" s="293">
        <v>0</v>
      </c>
      <c r="AW116" s="293">
        <v>0</v>
      </c>
      <c r="AX116" s="293">
        <v>0</v>
      </c>
      <c r="AY116" s="293">
        <v>0</v>
      </c>
      <c r="AZ116" s="293"/>
    </row>
    <row r="117" spans="1:52" s="279" customFormat="1" ht="31.5">
      <c r="A117" s="296" t="s">
        <v>561</v>
      </c>
      <c r="B117" s="269" t="s">
        <v>1069</v>
      </c>
      <c r="C117" s="276" t="s">
        <v>1103</v>
      </c>
      <c r="D117" s="293">
        <v>0</v>
      </c>
      <c r="E117" s="293">
        <v>0</v>
      </c>
      <c r="F117" s="293">
        <v>0</v>
      </c>
      <c r="G117" s="293">
        <v>0</v>
      </c>
      <c r="H117" s="293">
        <v>0</v>
      </c>
      <c r="I117" s="293">
        <v>0</v>
      </c>
      <c r="J117" s="293" t="s">
        <v>589</v>
      </c>
      <c r="K117" s="293">
        <v>0</v>
      </c>
      <c r="L117" s="293">
        <v>0</v>
      </c>
      <c r="M117" s="293">
        <v>0</v>
      </c>
      <c r="N117" s="293">
        <v>0</v>
      </c>
      <c r="O117" s="296">
        <v>0</v>
      </c>
      <c r="P117" s="293">
        <v>0</v>
      </c>
      <c r="Q117" s="293">
        <v>0</v>
      </c>
      <c r="R117" s="293">
        <v>0</v>
      </c>
      <c r="S117" s="293">
        <v>0</v>
      </c>
      <c r="T117" s="293">
        <v>0</v>
      </c>
      <c r="U117" s="293">
        <v>0</v>
      </c>
      <c r="V117" s="293">
        <v>0</v>
      </c>
      <c r="W117" s="293">
        <v>0</v>
      </c>
      <c r="X117" s="293">
        <v>0</v>
      </c>
      <c r="Y117" s="293">
        <v>0</v>
      </c>
      <c r="Z117" s="293">
        <v>0</v>
      </c>
      <c r="AA117" s="293">
        <v>0</v>
      </c>
      <c r="AB117" s="293">
        <v>0</v>
      </c>
      <c r="AC117" s="293">
        <v>0</v>
      </c>
      <c r="AD117" s="293">
        <v>0</v>
      </c>
      <c r="AE117" s="293">
        <v>0</v>
      </c>
      <c r="AF117" s="293">
        <v>0</v>
      </c>
      <c r="AG117" s="293">
        <v>0</v>
      </c>
      <c r="AH117" s="293">
        <v>0</v>
      </c>
      <c r="AI117" s="293">
        <v>0</v>
      </c>
      <c r="AJ117" s="293">
        <v>0</v>
      </c>
      <c r="AK117" s="293">
        <v>0</v>
      </c>
      <c r="AL117" s="293">
        <v>0</v>
      </c>
      <c r="AM117" s="293">
        <v>0</v>
      </c>
      <c r="AN117" s="293">
        <v>0</v>
      </c>
      <c r="AO117" s="293">
        <v>0</v>
      </c>
      <c r="AP117" s="293">
        <v>0</v>
      </c>
      <c r="AQ117" s="293">
        <v>0</v>
      </c>
      <c r="AR117" s="293">
        <v>0</v>
      </c>
      <c r="AS117" s="293">
        <v>0</v>
      </c>
      <c r="AT117" s="293">
        <v>0</v>
      </c>
      <c r="AU117" s="293">
        <v>0</v>
      </c>
      <c r="AV117" s="293">
        <v>0</v>
      </c>
      <c r="AW117" s="293">
        <v>0</v>
      </c>
      <c r="AX117" s="293">
        <v>0</v>
      </c>
      <c r="AY117" s="293">
        <v>0</v>
      </c>
      <c r="AZ117" s="293"/>
    </row>
    <row r="118" spans="1:52" s="279" customFormat="1" ht="31.5">
      <c r="A118" s="296" t="s">
        <v>561</v>
      </c>
      <c r="B118" s="269" t="s">
        <v>1070</v>
      </c>
      <c r="C118" s="276" t="s">
        <v>1104</v>
      </c>
      <c r="D118" s="293">
        <v>0</v>
      </c>
      <c r="E118" s="293">
        <v>0</v>
      </c>
      <c r="F118" s="293">
        <v>0</v>
      </c>
      <c r="G118" s="293">
        <v>0</v>
      </c>
      <c r="H118" s="293">
        <v>0</v>
      </c>
      <c r="I118" s="293">
        <v>0</v>
      </c>
      <c r="J118" s="293" t="s">
        <v>589</v>
      </c>
      <c r="K118" s="293">
        <v>0</v>
      </c>
      <c r="L118" s="293">
        <v>0</v>
      </c>
      <c r="M118" s="293">
        <v>0</v>
      </c>
      <c r="N118" s="293">
        <v>0</v>
      </c>
      <c r="O118" s="296">
        <v>0</v>
      </c>
      <c r="P118" s="293">
        <v>0</v>
      </c>
      <c r="Q118" s="293">
        <v>0</v>
      </c>
      <c r="R118" s="293">
        <v>0</v>
      </c>
      <c r="S118" s="293">
        <v>0</v>
      </c>
      <c r="T118" s="293">
        <v>0</v>
      </c>
      <c r="U118" s="293">
        <v>0</v>
      </c>
      <c r="V118" s="293">
        <v>0</v>
      </c>
      <c r="W118" s="293">
        <v>0</v>
      </c>
      <c r="X118" s="293">
        <v>0</v>
      </c>
      <c r="Y118" s="293">
        <v>0</v>
      </c>
      <c r="Z118" s="293">
        <v>0</v>
      </c>
      <c r="AA118" s="293">
        <v>0</v>
      </c>
      <c r="AB118" s="293">
        <v>0</v>
      </c>
      <c r="AC118" s="293">
        <v>0</v>
      </c>
      <c r="AD118" s="293">
        <v>0</v>
      </c>
      <c r="AE118" s="293">
        <v>0</v>
      </c>
      <c r="AF118" s="293">
        <v>0</v>
      </c>
      <c r="AG118" s="293">
        <v>0</v>
      </c>
      <c r="AH118" s="293">
        <v>0</v>
      </c>
      <c r="AI118" s="293">
        <v>0</v>
      </c>
      <c r="AJ118" s="293">
        <v>0</v>
      </c>
      <c r="AK118" s="293">
        <v>0</v>
      </c>
      <c r="AL118" s="293">
        <v>0</v>
      </c>
      <c r="AM118" s="293">
        <v>0</v>
      </c>
      <c r="AN118" s="293">
        <v>0</v>
      </c>
      <c r="AO118" s="293">
        <v>0</v>
      </c>
      <c r="AP118" s="293">
        <v>0</v>
      </c>
      <c r="AQ118" s="293">
        <v>0</v>
      </c>
      <c r="AR118" s="293">
        <v>0</v>
      </c>
      <c r="AS118" s="293">
        <v>0</v>
      </c>
      <c r="AT118" s="293">
        <v>0</v>
      </c>
      <c r="AU118" s="293">
        <v>0</v>
      </c>
      <c r="AV118" s="293">
        <v>0</v>
      </c>
      <c r="AW118" s="293">
        <v>0</v>
      </c>
      <c r="AX118" s="293">
        <v>0</v>
      </c>
      <c r="AY118" s="293">
        <v>0</v>
      </c>
      <c r="AZ118" s="293"/>
    </row>
    <row r="119" spans="1:52" s="168" customFormat="1" ht="47.25">
      <c r="A119" s="165" t="s">
        <v>519</v>
      </c>
      <c r="B119" s="166" t="s">
        <v>669</v>
      </c>
      <c r="C119" s="203" t="s">
        <v>700</v>
      </c>
      <c r="D119" s="283">
        <f t="shared" ref="D119:I119" si="11">D120+D121</f>
        <v>0</v>
      </c>
      <c r="E119" s="283">
        <f t="shared" si="11"/>
        <v>0.9</v>
      </c>
      <c r="F119" s="283">
        <f t="shared" si="11"/>
        <v>0</v>
      </c>
      <c r="G119" s="283">
        <f t="shared" si="11"/>
        <v>56</v>
      </c>
      <c r="H119" s="283">
        <f t="shared" si="11"/>
        <v>0</v>
      </c>
      <c r="I119" s="283">
        <f t="shared" si="11"/>
        <v>0</v>
      </c>
      <c r="J119" s="204">
        <f t="shared" ref="J119:AG119" si="12">J120+J121</f>
        <v>0</v>
      </c>
      <c r="K119" s="204">
        <f t="shared" si="12"/>
        <v>3.02</v>
      </c>
      <c r="L119" s="204">
        <f t="shared" si="12"/>
        <v>0</v>
      </c>
      <c r="M119" s="204">
        <f t="shared" si="12"/>
        <v>15.07</v>
      </c>
      <c r="N119" s="204">
        <f t="shared" si="12"/>
        <v>0</v>
      </c>
      <c r="O119" s="204">
        <f t="shared" si="12"/>
        <v>0</v>
      </c>
      <c r="P119" s="283">
        <f t="shared" si="12"/>
        <v>0</v>
      </c>
      <c r="Q119" s="283">
        <f t="shared" si="12"/>
        <v>2</v>
      </c>
      <c r="R119" s="283">
        <f t="shared" si="12"/>
        <v>0</v>
      </c>
      <c r="S119" s="283">
        <f t="shared" si="12"/>
        <v>31.240000000000002</v>
      </c>
      <c r="T119" s="283">
        <f t="shared" si="12"/>
        <v>0</v>
      </c>
      <c r="U119" s="283">
        <f t="shared" si="12"/>
        <v>0</v>
      </c>
      <c r="V119" s="204">
        <f t="shared" si="12"/>
        <v>0</v>
      </c>
      <c r="W119" s="204">
        <f t="shared" si="12"/>
        <v>2.81</v>
      </c>
      <c r="X119" s="204">
        <f t="shared" si="12"/>
        <v>0</v>
      </c>
      <c r="Y119" s="204">
        <f t="shared" si="12"/>
        <v>45.13</v>
      </c>
      <c r="Z119" s="204">
        <f t="shared" si="12"/>
        <v>0</v>
      </c>
      <c r="AA119" s="204">
        <f t="shared" si="12"/>
        <v>0</v>
      </c>
      <c r="AB119" s="283">
        <f t="shared" si="12"/>
        <v>0</v>
      </c>
      <c r="AC119" s="283">
        <f t="shared" si="12"/>
        <v>5.21</v>
      </c>
      <c r="AD119" s="283">
        <f t="shared" si="12"/>
        <v>0</v>
      </c>
      <c r="AE119" s="283">
        <f t="shared" si="12"/>
        <v>19.5</v>
      </c>
      <c r="AF119" s="283">
        <f t="shared" si="12"/>
        <v>0</v>
      </c>
      <c r="AG119" s="283">
        <f t="shared" si="12"/>
        <v>0</v>
      </c>
      <c r="AH119" s="204">
        <f t="shared" ref="AH119:AY119" si="13">AH120+AH121</f>
        <v>0</v>
      </c>
      <c r="AI119" s="204">
        <f t="shared" si="13"/>
        <v>1.03</v>
      </c>
      <c r="AJ119" s="204">
        <f t="shared" si="13"/>
        <v>0</v>
      </c>
      <c r="AK119" s="204">
        <f t="shared" si="13"/>
        <v>81.61</v>
      </c>
      <c r="AL119" s="204">
        <f t="shared" si="13"/>
        <v>0</v>
      </c>
      <c r="AM119" s="204">
        <f t="shared" si="13"/>
        <v>0</v>
      </c>
      <c r="AN119" s="283">
        <f t="shared" ref="AN119:AS119" si="14">AN120+AN121</f>
        <v>0</v>
      </c>
      <c r="AO119" s="283">
        <f t="shared" si="14"/>
        <v>15.65</v>
      </c>
      <c r="AP119" s="283">
        <f t="shared" si="14"/>
        <v>0</v>
      </c>
      <c r="AQ119" s="283">
        <f t="shared" si="14"/>
        <v>186.65</v>
      </c>
      <c r="AR119" s="283">
        <f t="shared" si="14"/>
        <v>0</v>
      </c>
      <c r="AS119" s="283">
        <f t="shared" si="14"/>
        <v>0</v>
      </c>
      <c r="AT119" s="204">
        <f t="shared" si="13"/>
        <v>0</v>
      </c>
      <c r="AU119" s="204">
        <f t="shared" si="13"/>
        <v>10.43</v>
      </c>
      <c r="AV119" s="204">
        <f t="shared" si="13"/>
        <v>0</v>
      </c>
      <c r="AW119" s="204">
        <f t="shared" si="13"/>
        <v>156.04</v>
      </c>
      <c r="AX119" s="204">
        <f t="shared" si="13"/>
        <v>0</v>
      </c>
      <c r="AY119" s="204">
        <f t="shared" si="13"/>
        <v>0</v>
      </c>
      <c r="AZ119" s="204" t="s">
        <v>589</v>
      </c>
    </row>
    <row r="120" spans="1:52" s="168" customFormat="1" ht="31.5">
      <c r="A120" s="165" t="s">
        <v>564</v>
      </c>
      <c r="B120" s="166" t="s">
        <v>670</v>
      </c>
      <c r="C120" s="203" t="s">
        <v>700</v>
      </c>
      <c r="D120" s="283">
        <v>0</v>
      </c>
      <c r="E120" s="283">
        <v>0</v>
      </c>
      <c r="F120" s="283">
        <v>0</v>
      </c>
      <c r="G120" s="283">
        <v>0</v>
      </c>
      <c r="H120" s="283">
        <v>0</v>
      </c>
      <c r="I120" s="283">
        <v>0</v>
      </c>
      <c r="J120" s="204">
        <v>0</v>
      </c>
      <c r="K120" s="204">
        <v>0</v>
      </c>
      <c r="L120" s="204">
        <v>0</v>
      </c>
      <c r="M120" s="204">
        <v>0</v>
      </c>
      <c r="N120" s="204">
        <v>0</v>
      </c>
      <c r="O120" s="204">
        <v>0</v>
      </c>
      <c r="P120" s="283">
        <v>0</v>
      </c>
      <c r="Q120" s="283">
        <v>0</v>
      </c>
      <c r="R120" s="283">
        <v>0</v>
      </c>
      <c r="S120" s="283">
        <v>0</v>
      </c>
      <c r="T120" s="283">
        <v>0</v>
      </c>
      <c r="U120" s="283">
        <v>0</v>
      </c>
      <c r="V120" s="204">
        <v>0</v>
      </c>
      <c r="W120" s="204">
        <v>0</v>
      </c>
      <c r="X120" s="204">
        <v>0</v>
      </c>
      <c r="Y120" s="204">
        <v>0</v>
      </c>
      <c r="Z120" s="204">
        <v>0</v>
      </c>
      <c r="AA120" s="204">
        <v>0</v>
      </c>
      <c r="AB120" s="283">
        <v>0</v>
      </c>
      <c r="AC120" s="283">
        <v>0</v>
      </c>
      <c r="AD120" s="283">
        <v>0</v>
      </c>
      <c r="AE120" s="283">
        <v>0</v>
      </c>
      <c r="AF120" s="283">
        <v>0</v>
      </c>
      <c r="AG120" s="283">
        <v>0</v>
      </c>
      <c r="AH120" s="204">
        <v>0</v>
      </c>
      <c r="AI120" s="204">
        <v>0</v>
      </c>
      <c r="AJ120" s="204">
        <v>0</v>
      </c>
      <c r="AK120" s="204">
        <v>0</v>
      </c>
      <c r="AL120" s="204">
        <v>0</v>
      </c>
      <c r="AM120" s="204">
        <v>0</v>
      </c>
      <c r="AN120" s="283">
        <v>0</v>
      </c>
      <c r="AO120" s="283">
        <v>0</v>
      </c>
      <c r="AP120" s="283">
        <v>0</v>
      </c>
      <c r="AQ120" s="283">
        <v>0</v>
      </c>
      <c r="AR120" s="283">
        <v>0</v>
      </c>
      <c r="AS120" s="283">
        <v>0</v>
      </c>
      <c r="AT120" s="204">
        <v>0</v>
      </c>
      <c r="AU120" s="204">
        <v>0</v>
      </c>
      <c r="AV120" s="204">
        <v>0</v>
      </c>
      <c r="AW120" s="204">
        <v>0</v>
      </c>
      <c r="AX120" s="204">
        <v>0</v>
      </c>
      <c r="AY120" s="204">
        <v>0</v>
      </c>
      <c r="AZ120" s="204" t="s">
        <v>589</v>
      </c>
    </row>
    <row r="121" spans="1:52" ht="47.25">
      <c r="A121" s="165" t="s">
        <v>565</v>
      </c>
      <c r="B121" s="166" t="s">
        <v>671</v>
      </c>
      <c r="C121" s="204" t="s">
        <v>700</v>
      </c>
      <c r="D121" s="283">
        <f t="shared" ref="D121:I121" si="15">SUM(D122:D167)</f>
        <v>0</v>
      </c>
      <c r="E121" s="283">
        <f t="shared" si="15"/>
        <v>0.9</v>
      </c>
      <c r="F121" s="283">
        <f t="shared" si="15"/>
        <v>0</v>
      </c>
      <c r="G121" s="283">
        <f t="shared" si="15"/>
        <v>56</v>
      </c>
      <c r="H121" s="283">
        <f t="shared" si="15"/>
        <v>0</v>
      </c>
      <c r="I121" s="283">
        <f t="shared" si="15"/>
        <v>0</v>
      </c>
      <c r="J121" s="283">
        <f t="shared" ref="J121:AY121" si="16">SUM(J122:J167)</f>
        <v>0</v>
      </c>
      <c r="K121" s="283">
        <f t="shared" si="16"/>
        <v>3.02</v>
      </c>
      <c r="L121" s="283">
        <f t="shared" si="16"/>
        <v>0</v>
      </c>
      <c r="M121" s="283">
        <f t="shared" si="16"/>
        <v>15.07</v>
      </c>
      <c r="N121" s="283">
        <f t="shared" si="16"/>
        <v>0</v>
      </c>
      <c r="O121" s="283">
        <f t="shared" si="16"/>
        <v>0</v>
      </c>
      <c r="P121" s="283">
        <f t="shared" ref="P121:U121" si="17">SUM(P122:P167)</f>
        <v>0</v>
      </c>
      <c r="Q121" s="283">
        <f t="shared" si="17"/>
        <v>2</v>
      </c>
      <c r="R121" s="283">
        <f t="shared" si="17"/>
        <v>0</v>
      </c>
      <c r="S121" s="283">
        <f t="shared" si="17"/>
        <v>31.240000000000002</v>
      </c>
      <c r="T121" s="283">
        <f t="shared" si="17"/>
        <v>0</v>
      </c>
      <c r="U121" s="283">
        <f t="shared" si="17"/>
        <v>0</v>
      </c>
      <c r="V121" s="283">
        <f t="shared" si="16"/>
        <v>0</v>
      </c>
      <c r="W121" s="283">
        <f t="shared" si="16"/>
        <v>2.81</v>
      </c>
      <c r="X121" s="283">
        <f t="shared" si="16"/>
        <v>0</v>
      </c>
      <c r="Y121" s="283">
        <f t="shared" si="16"/>
        <v>45.13</v>
      </c>
      <c r="Z121" s="283">
        <f t="shared" si="16"/>
        <v>0</v>
      </c>
      <c r="AA121" s="283">
        <f t="shared" si="16"/>
        <v>0</v>
      </c>
      <c r="AB121" s="283">
        <f t="shared" ref="AB121:AG121" si="18">SUM(AB122:AB167)</f>
        <v>0</v>
      </c>
      <c r="AC121" s="283">
        <f t="shared" si="18"/>
        <v>5.21</v>
      </c>
      <c r="AD121" s="283">
        <f t="shared" si="18"/>
        <v>0</v>
      </c>
      <c r="AE121" s="283">
        <f t="shared" si="18"/>
        <v>19.5</v>
      </c>
      <c r="AF121" s="283">
        <f t="shared" si="18"/>
        <v>0</v>
      </c>
      <c r="AG121" s="283">
        <f t="shared" si="18"/>
        <v>0</v>
      </c>
      <c r="AH121" s="283">
        <f t="shared" si="16"/>
        <v>0</v>
      </c>
      <c r="AI121" s="283">
        <f t="shared" si="16"/>
        <v>1.03</v>
      </c>
      <c r="AJ121" s="283">
        <f t="shared" si="16"/>
        <v>0</v>
      </c>
      <c r="AK121" s="283">
        <f t="shared" si="16"/>
        <v>81.61</v>
      </c>
      <c r="AL121" s="283">
        <f t="shared" si="16"/>
        <v>0</v>
      </c>
      <c r="AM121" s="283">
        <f t="shared" si="16"/>
        <v>0</v>
      </c>
      <c r="AN121" s="283">
        <f t="shared" ref="AN121:AS121" si="19">SUM(AN122:AN167)</f>
        <v>0</v>
      </c>
      <c r="AO121" s="283">
        <f t="shared" si="19"/>
        <v>15.65</v>
      </c>
      <c r="AP121" s="283">
        <f t="shared" si="19"/>
        <v>0</v>
      </c>
      <c r="AQ121" s="283">
        <f t="shared" si="19"/>
        <v>186.65</v>
      </c>
      <c r="AR121" s="283">
        <f t="shared" si="19"/>
        <v>0</v>
      </c>
      <c r="AS121" s="283">
        <f t="shared" si="19"/>
        <v>0</v>
      </c>
      <c r="AT121" s="283">
        <f t="shared" si="16"/>
        <v>0</v>
      </c>
      <c r="AU121" s="283">
        <f t="shared" si="16"/>
        <v>10.43</v>
      </c>
      <c r="AV121" s="283">
        <f t="shared" si="16"/>
        <v>0</v>
      </c>
      <c r="AW121" s="283">
        <f t="shared" si="16"/>
        <v>156.04</v>
      </c>
      <c r="AX121" s="283">
        <f t="shared" si="16"/>
        <v>0</v>
      </c>
      <c r="AY121" s="283">
        <f t="shared" si="16"/>
        <v>0</v>
      </c>
      <c r="AZ121" s="204" t="s">
        <v>589</v>
      </c>
    </row>
    <row r="122" spans="1:52" s="168" customFormat="1" ht="63">
      <c r="A122" s="219" t="s">
        <v>564</v>
      </c>
      <c r="B122" s="223" t="s">
        <v>817</v>
      </c>
      <c r="C122" s="225" t="s">
        <v>852</v>
      </c>
      <c r="D122" s="293">
        <v>0</v>
      </c>
      <c r="E122" s="293">
        <v>0</v>
      </c>
      <c r="F122" s="293">
        <v>0</v>
      </c>
      <c r="G122" s="293">
        <v>0</v>
      </c>
      <c r="H122" s="293">
        <v>0</v>
      </c>
      <c r="I122" s="293">
        <v>0</v>
      </c>
      <c r="J122" s="225">
        <v>0</v>
      </c>
      <c r="K122" s="296">
        <v>0</v>
      </c>
      <c r="L122" s="293">
        <v>0</v>
      </c>
      <c r="M122" s="293">
        <v>0</v>
      </c>
      <c r="N122" s="293">
        <v>0</v>
      </c>
      <c r="O122" s="293">
        <v>0</v>
      </c>
      <c r="P122" s="293">
        <v>0</v>
      </c>
      <c r="Q122" s="293">
        <v>0</v>
      </c>
      <c r="R122" s="293">
        <v>0</v>
      </c>
      <c r="S122" s="293">
        <v>0</v>
      </c>
      <c r="T122" s="293">
        <v>0</v>
      </c>
      <c r="U122" s="293">
        <v>0</v>
      </c>
      <c r="V122" s="225">
        <v>0</v>
      </c>
      <c r="W122" s="296">
        <v>1.55</v>
      </c>
      <c r="X122" s="293">
        <v>0</v>
      </c>
      <c r="Y122" s="293">
        <v>20.75</v>
      </c>
      <c r="Z122" s="293">
        <v>0</v>
      </c>
      <c r="AA122" s="293">
        <v>0</v>
      </c>
      <c r="AB122" s="293">
        <v>0</v>
      </c>
      <c r="AC122" s="293">
        <v>0</v>
      </c>
      <c r="AD122" s="293">
        <v>0</v>
      </c>
      <c r="AE122" s="293">
        <v>0</v>
      </c>
      <c r="AF122" s="293">
        <v>0</v>
      </c>
      <c r="AG122" s="293">
        <v>0</v>
      </c>
      <c r="AH122" s="225">
        <v>0</v>
      </c>
      <c r="AI122" s="293">
        <v>0</v>
      </c>
      <c r="AJ122" s="293">
        <v>0</v>
      </c>
      <c r="AK122" s="293">
        <v>0</v>
      </c>
      <c r="AL122" s="293">
        <v>0</v>
      </c>
      <c r="AM122" s="293">
        <v>0</v>
      </c>
      <c r="AN122" s="293">
        <v>0</v>
      </c>
      <c r="AO122" s="293">
        <v>0</v>
      </c>
      <c r="AP122" s="293">
        <v>0</v>
      </c>
      <c r="AQ122" s="293">
        <v>0</v>
      </c>
      <c r="AR122" s="293">
        <v>0</v>
      </c>
      <c r="AS122" s="293">
        <v>0</v>
      </c>
      <c r="AT122" s="225">
        <v>0</v>
      </c>
      <c r="AU122" s="293">
        <v>0</v>
      </c>
      <c r="AV122" s="293">
        <v>0</v>
      </c>
      <c r="AW122" s="293">
        <v>0</v>
      </c>
      <c r="AX122" s="293">
        <v>0</v>
      </c>
      <c r="AY122" s="293">
        <v>0</v>
      </c>
      <c r="AZ122" s="225" t="s">
        <v>589</v>
      </c>
    </row>
    <row r="123" spans="1:52" s="168" customFormat="1" ht="63">
      <c r="A123" s="219" t="s">
        <v>564</v>
      </c>
      <c r="B123" s="223" t="s">
        <v>818</v>
      </c>
      <c r="C123" s="225" t="s">
        <v>853</v>
      </c>
      <c r="D123" s="293">
        <v>0</v>
      </c>
      <c r="E123" s="293">
        <v>0</v>
      </c>
      <c r="F123" s="293">
        <v>0</v>
      </c>
      <c r="G123" s="293">
        <v>0</v>
      </c>
      <c r="H123" s="293">
        <v>0</v>
      </c>
      <c r="I123" s="293">
        <v>0</v>
      </c>
      <c r="J123" s="225">
        <v>0</v>
      </c>
      <c r="K123" s="293">
        <v>0</v>
      </c>
      <c r="L123" s="293">
        <v>0</v>
      </c>
      <c r="M123" s="293">
        <v>0</v>
      </c>
      <c r="N123" s="293">
        <v>0</v>
      </c>
      <c r="O123" s="293">
        <v>0</v>
      </c>
      <c r="P123" s="293">
        <v>0</v>
      </c>
      <c r="Q123" s="296">
        <v>2</v>
      </c>
      <c r="R123" s="293">
        <v>0</v>
      </c>
      <c r="S123" s="293">
        <v>23.6</v>
      </c>
      <c r="T123" s="293">
        <v>0</v>
      </c>
      <c r="U123" s="293">
        <v>0</v>
      </c>
      <c r="V123" s="225">
        <v>0</v>
      </c>
      <c r="W123" s="293">
        <v>0</v>
      </c>
      <c r="X123" s="293">
        <v>0</v>
      </c>
      <c r="Y123" s="293">
        <v>0</v>
      </c>
      <c r="Z123" s="293">
        <v>0</v>
      </c>
      <c r="AA123" s="293">
        <v>0</v>
      </c>
      <c r="AB123" s="293">
        <v>0</v>
      </c>
      <c r="AC123" s="293">
        <v>0</v>
      </c>
      <c r="AD123" s="293">
        <v>0</v>
      </c>
      <c r="AE123" s="293">
        <v>0</v>
      </c>
      <c r="AF123" s="293">
        <v>0</v>
      </c>
      <c r="AG123" s="293">
        <v>0</v>
      </c>
      <c r="AH123" s="225">
        <v>0</v>
      </c>
      <c r="AI123" s="296">
        <v>0</v>
      </c>
      <c r="AJ123" s="293">
        <v>0</v>
      </c>
      <c r="AK123" s="293">
        <v>0</v>
      </c>
      <c r="AL123" s="293">
        <v>0</v>
      </c>
      <c r="AM123" s="293">
        <v>0</v>
      </c>
      <c r="AN123" s="293">
        <v>0</v>
      </c>
      <c r="AO123" s="293">
        <v>0</v>
      </c>
      <c r="AP123" s="293">
        <v>0</v>
      </c>
      <c r="AQ123" s="293">
        <v>0</v>
      </c>
      <c r="AR123" s="293">
        <v>0</v>
      </c>
      <c r="AS123" s="293">
        <v>0</v>
      </c>
      <c r="AT123" s="225">
        <v>0</v>
      </c>
      <c r="AU123" s="296">
        <v>2</v>
      </c>
      <c r="AV123" s="293">
        <v>0</v>
      </c>
      <c r="AW123" s="293">
        <v>23.6</v>
      </c>
      <c r="AX123" s="293">
        <v>0</v>
      </c>
      <c r="AY123" s="293">
        <v>0</v>
      </c>
      <c r="AZ123" s="225" t="s">
        <v>589</v>
      </c>
    </row>
    <row r="124" spans="1:52" s="168" customFormat="1" ht="78.75">
      <c r="A124" s="219" t="s">
        <v>565</v>
      </c>
      <c r="B124" s="223" t="s">
        <v>819</v>
      </c>
      <c r="C124" s="225" t="s">
        <v>854</v>
      </c>
      <c r="D124" s="293">
        <v>0</v>
      </c>
      <c r="E124" s="293">
        <v>0</v>
      </c>
      <c r="F124" s="293">
        <v>0</v>
      </c>
      <c r="G124" s="293">
        <v>0</v>
      </c>
      <c r="H124" s="293">
        <v>0</v>
      </c>
      <c r="I124" s="293">
        <v>0</v>
      </c>
      <c r="J124" s="225">
        <v>0</v>
      </c>
      <c r="K124" s="296">
        <v>0</v>
      </c>
      <c r="L124" s="293">
        <v>0</v>
      </c>
      <c r="M124" s="293">
        <v>0</v>
      </c>
      <c r="N124" s="293">
        <v>0</v>
      </c>
      <c r="O124" s="293">
        <v>0</v>
      </c>
      <c r="P124" s="293">
        <v>0</v>
      </c>
      <c r="Q124" s="293">
        <v>0</v>
      </c>
      <c r="R124" s="293">
        <v>0</v>
      </c>
      <c r="S124" s="293">
        <v>0</v>
      </c>
      <c r="T124" s="293">
        <v>0</v>
      </c>
      <c r="U124" s="293">
        <v>0</v>
      </c>
      <c r="V124" s="225">
        <v>0</v>
      </c>
      <c r="W124" s="296">
        <v>1.26</v>
      </c>
      <c r="X124" s="293">
        <v>0</v>
      </c>
      <c r="Y124" s="293">
        <v>11.98</v>
      </c>
      <c r="Z124" s="293">
        <v>0</v>
      </c>
      <c r="AA124" s="293">
        <v>0</v>
      </c>
      <c r="AB124" s="293">
        <v>0</v>
      </c>
      <c r="AC124" s="293">
        <v>0</v>
      </c>
      <c r="AD124" s="293">
        <v>0</v>
      </c>
      <c r="AE124" s="293">
        <v>0</v>
      </c>
      <c r="AF124" s="293">
        <v>0</v>
      </c>
      <c r="AG124" s="293">
        <v>0</v>
      </c>
      <c r="AH124" s="225">
        <v>0</v>
      </c>
      <c r="AI124" s="293">
        <v>0</v>
      </c>
      <c r="AJ124" s="293">
        <v>0</v>
      </c>
      <c r="AK124" s="293">
        <v>0</v>
      </c>
      <c r="AL124" s="293">
        <v>0</v>
      </c>
      <c r="AM124" s="293">
        <v>0</v>
      </c>
      <c r="AN124" s="293">
        <v>0</v>
      </c>
      <c r="AO124" s="293">
        <v>0</v>
      </c>
      <c r="AP124" s="293">
        <v>0</v>
      </c>
      <c r="AQ124" s="293">
        <v>0</v>
      </c>
      <c r="AR124" s="293">
        <v>0</v>
      </c>
      <c r="AS124" s="293">
        <v>0</v>
      </c>
      <c r="AT124" s="225">
        <v>0</v>
      </c>
      <c r="AU124" s="293">
        <v>0</v>
      </c>
      <c r="AV124" s="293">
        <v>0</v>
      </c>
      <c r="AW124" s="293">
        <v>0</v>
      </c>
      <c r="AX124" s="293">
        <v>0</v>
      </c>
      <c r="AY124" s="293">
        <v>0</v>
      </c>
      <c r="AZ124" s="225"/>
    </row>
    <row r="125" spans="1:52" s="168" customFormat="1" ht="63">
      <c r="A125" s="219" t="s">
        <v>565</v>
      </c>
      <c r="B125" s="223" t="s">
        <v>820</v>
      </c>
      <c r="C125" s="225" t="s">
        <v>855</v>
      </c>
      <c r="D125" s="293">
        <v>0</v>
      </c>
      <c r="E125" s="293">
        <v>0</v>
      </c>
      <c r="F125" s="293">
        <v>0</v>
      </c>
      <c r="G125" s="293">
        <v>0</v>
      </c>
      <c r="H125" s="293">
        <v>0</v>
      </c>
      <c r="I125" s="293">
        <v>0</v>
      </c>
      <c r="J125" s="225">
        <v>0</v>
      </c>
      <c r="K125" s="296">
        <v>0</v>
      </c>
      <c r="L125" s="293">
        <v>0</v>
      </c>
      <c r="M125" s="293">
        <v>0</v>
      </c>
      <c r="N125" s="293">
        <v>0</v>
      </c>
      <c r="O125" s="293">
        <v>0</v>
      </c>
      <c r="P125" s="293">
        <v>0</v>
      </c>
      <c r="Q125" s="293">
        <v>0</v>
      </c>
      <c r="R125" s="293">
        <v>0</v>
      </c>
      <c r="S125" s="293">
        <v>0</v>
      </c>
      <c r="T125" s="293">
        <v>0</v>
      </c>
      <c r="U125" s="293">
        <v>0</v>
      </c>
      <c r="V125" s="225">
        <v>0</v>
      </c>
      <c r="W125" s="293">
        <v>0</v>
      </c>
      <c r="X125" s="293">
        <v>0</v>
      </c>
      <c r="Y125" s="293">
        <v>0</v>
      </c>
      <c r="Z125" s="293">
        <v>0</v>
      </c>
      <c r="AA125" s="293">
        <v>0</v>
      </c>
      <c r="AB125" s="293">
        <v>0</v>
      </c>
      <c r="AC125" s="293">
        <v>0</v>
      </c>
      <c r="AD125" s="293">
        <v>0</v>
      </c>
      <c r="AE125" s="293">
        <v>0</v>
      </c>
      <c r="AF125" s="293">
        <v>0</v>
      </c>
      <c r="AG125" s="293">
        <v>0</v>
      </c>
      <c r="AH125" s="225">
        <v>0</v>
      </c>
      <c r="AI125" s="296">
        <v>1.03</v>
      </c>
      <c r="AJ125" s="293">
        <v>0</v>
      </c>
      <c r="AK125" s="293">
        <v>6.16</v>
      </c>
      <c r="AL125" s="293">
        <v>0</v>
      </c>
      <c r="AM125" s="293">
        <v>0</v>
      </c>
      <c r="AN125" s="293">
        <v>0</v>
      </c>
      <c r="AO125" s="293">
        <v>0</v>
      </c>
      <c r="AP125" s="293">
        <v>0</v>
      </c>
      <c r="AQ125" s="293">
        <v>0</v>
      </c>
      <c r="AR125" s="293">
        <v>0</v>
      </c>
      <c r="AS125" s="293">
        <v>0</v>
      </c>
      <c r="AT125" s="225">
        <v>0</v>
      </c>
      <c r="AU125" s="293">
        <v>0</v>
      </c>
      <c r="AV125" s="293">
        <v>0</v>
      </c>
      <c r="AW125" s="293">
        <v>0</v>
      </c>
      <c r="AX125" s="293">
        <v>0</v>
      </c>
      <c r="AY125" s="293">
        <v>0</v>
      </c>
      <c r="AZ125" s="225"/>
    </row>
    <row r="126" spans="1:52" s="168" customFormat="1" ht="47.25">
      <c r="A126" s="219" t="s">
        <v>565</v>
      </c>
      <c r="B126" s="223" t="s">
        <v>985</v>
      </c>
      <c r="C126" s="225" t="s">
        <v>856</v>
      </c>
      <c r="D126" s="293">
        <v>0</v>
      </c>
      <c r="E126" s="296">
        <v>0.9</v>
      </c>
      <c r="F126" s="293">
        <v>0</v>
      </c>
      <c r="G126" s="293">
        <v>21.5</v>
      </c>
      <c r="H126" s="293">
        <v>0</v>
      </c>
      <c r="I126" s="293">
        <v>0</v>
      </c>
      <c r="J126" s="225">
        <v>0</v>
      </c>
      <c r="K126" s="293">
        <v>0</v>
      </c>
      <c r="L126" s="293">
        <v>0</v>
      </c>
      <c r="M126" s="293">
        <v>0</v>
      </c>
      <c r="N126" s="293">
        <v>0</v>
      </c>
      <c r="O126" s="293">
        <v>0</v>
      </c>
      <c r="P126" s="293">
        <v>0</v>
      </c>
      <c r="Q126" s="293">
        <v>0</v>
      </c>
      <c r="R126" s="293">
        <v>0</v>
      </c>
      <c r="S126" s="293">
        <v>0</v>
      </c>
      <c r="T126" s="293">
        <v>0</v>
      </c>
      <c r="U126" s="293">
        <v>0</v>
      </c>
      <c r="V126" s="225">
        <v>0</v>
      </c>
      <c r="W126" s="296">
        <v>0</v>
      </c>
      <c r="X126" s="293">
        <v>0</v>
      </c>
      <c r="Y126" s="293">
        <v>0</v>
      </c>
      <c r="Z126" s="293">
        <v>0</v>
      </c>
      <c r="AA126" s="293">
        <v>0</v>
      </c>
      <c r="AB126" s="293">
        <v>0</v>
      </c>
      <c r="AC126" s="293">
        <v>0</v>
      </c>
      <c r="AD126" s="293">
        <v>0</v>
      </c>
      <c r="AE126" s="293">
        <v>0</v>
      </c>
      <c r="AF126" s="293">
        <v>0</v>
      </c>
      <c r="AG126" s="293">
        <v>0</v>
      </c>
      <c r="AH126" s="225">
        <v>0</v>
      </c>
      <c r="AI126" s="293">
        <v>0</v>
      </c>
      <c r="AJ126" s="293">
        <v>0</v>
      </c>
      <c r="AK126" s="293">
        <v>0</v>
      </c>
      <c r="AL126" s="293">
        <v>0</v>
      </c>
      <c r="AM126" s="293">
        <v>0</v>
      </c>
      <c r="AN126" s="293">
        <v>0</v>
      </c>
      <c r="AO126" s="293">
        <v>0</v>
      </c>
      <c r="AP126" s="293">
        <v>0</v>
      </c>
      <c r="AQ126" s="293">
        <v>0</v>
      </c>
      <c r="AR126" s="293">
        <v>0</v>
      </c>
      <c r="AS126" s="293">
        <v>0</v>
      </c>
      <c r="AT126" s="225">
        <v>0</v>
      </c>
      <c r="AU126" s="296">
        <v>0.9</v>
      </c>
      <c r="AV126" s="293">
        <v>0</v>
      </c>
      <c r="AW126" s="293">
        <v>21.5</v>
      </c>
      <c r="AX126" s="293">
        <v>0</v>
      </c>
      <c r="AY126" s="293">
        <v>0</v>
      </c>
      <c r="AZ126" s="225"/>
    </row>
    <row r="127" spans="1:52" s="168" customFormat="1" ht="78.75">
      <c r="A127" s="219" t="s">
        <v>565</v>
      </c>
      <c r="B127" s="223" t="s">
        <v>821</v>
      </c>
      <c r="C127" s="225" t="s">
        <v>857</v>
      </c>
      <c r="D127" s="293">
        <v>0</v>
      </c>
      <c r="E127" s="293">
        <v>0</v>
      </c>
      <c r="F127" s="293">
        <v>0</v>
      </c>
      <c r="G127" s="293">
        <v>0</v>
      </c>
      <c r="H127" s="293">
        <v>0</v>
      </c>
      <c r="I127" s="293">
        <v>0</v>
      </c>
      <c r="J127" s="225">
        <v>0</v>
      </c>
      <c r="K127" s="296">
        <v>0</v>
      </c>
      <c r="L127" s="293">
        <v>0</v>
      </c>
      <c r="M127" s="293">
        <v>0</v>
      </c>
      <c r="N127" s="293">
        <v>0</v>
      </c>
      <c r="O127" s="293">
        <v>0</v>
      </c>
      <c r="P127" s="293">
        <v>0</v>
      </c>
      <c r="Q127" s="293">
        <v>0</v>
      </c>
      <c r="R127" s="293">
        <v>0</v>
      </c>
      <c r="S127" s="293">
        <v>0</v>
      </c>
      <c r="T127" s="293">
        <v>0</v>
      </c>
      <c r="U127" s="293">
        <v>0</v>
      </c>
      <c r="V127" s="225">
        <v>0</v>
      </c>
      <c r="W127" s="293">
        <v>0</v>
      </c>
      <c r="X127" s="293">
        <v>0</v>
      </c>
      <c r="Y127" s="293">
        <v>0</v>
      </c>
      <c r="Z127" s="293">
        <v>0</v>
      </c>
      <c r="AA127" s="293">
        <v>0</v>
      </c>
      <c r="AB127" s="293">
        <v>0</v>
      </c>
      <c r="AC127" s="293">
        <v>0</v>
      </c>
      <c r="AD127" s="293">
        <v>0</v>
      </c>
      <c r="AE127" s="293">
        <v>0</v>
      </c>
      <c r="AF127" s="293">
        <v>0</v>
      </c>
      <c r="AG127" s="293">
        <v>0</v>
      </c>
      <c r="AH127" s="225">
        <v>0</v>
      </c>
      <c r="AI127" s="296">
        <v>0</v>
      </c>
      <c r="AJ127" s="293">
        <v>0</v>
      </c>
      <c r="AK127" s="293">
        <v>9.6999999999999993</v>
      </c>
      <c r="AL127" s="293">
        <v>0</v>
      </c>
      <c r="AM127" s="293">
        <v>0</v>
      </c>
      <c r="AN127" s="293">
        <v>0</v>
      </c>
      <c r="AO127" s="293">
        <v>0</v>
      </c>
      <c r="AP127" s="293">
        <v>0</v>
      </c>
      <c r="AQ127" s="293">
        <v>0</v>
      </c>
      <c r="AR127" s="293">
        <v>0</v>
      </c>
      <c r="AS127" s="293">
        <v>0</v>
      </c>
      <c r="AT127" s="225">
        <v>0</v>
      </c>
      <c r="AU127" s="293">
        <v>0</v>
      </c>
      <c r="AV127" s="293">
        <v>0</v>
      </c>
      <c r="AW127" s="293">
        <v>0</v>
      </c>
      <c r="AX127" s="293">
        <v>0</v>
      </c>
      <c r="AY127" s="293">
        <v>0</v>
      </c>
      <c r="AZ127" s="225"/>
    </row>
    <row r="128" spans="1:52" s="168" customFormat="1" ht="31.5">
      <c r="A128" s="219" t="s">
        <v>565</v>
      </c>
      <c r="B128" s="223" t="s">
        <v>989</v>
      </c>
      <c r="C128" s="225" t="s">
        <v>990</v>
      </c>
      <c r="D128" s="293">
        <v>0</v>
      </c>
      <c r="E128" s="293">
        <v>0</v>
      </c>
      <c r="F128" s="293">
        <v>0</v>
      </c>
      <c r="G128" s="293">
        <v>0</v>
      </c>
      <c r="H128" s="293">
        <v>0</v>
      </c>
      <c r="I128" s="293">
        <v>0</v>
      </c>
      <c r="J128" s="225">
        <v>0</v>
      </c>
      <c r="K128" s="296">
        <v>0.41</v>
      </c>
      <c r="L128" s="293">
        <v>0</v>
      </c>
      <c r="M128" s="293">
        <v>5.91</v>
      </c>
      <c r="N128" s="293">
        <v>0</v>
      </c>
      <c r="O128" s="293">
        <v>0</v>
      </c>
      <c r="P128" s="293">
        <v>0</v>
      </c>
      <c r="Q128" s="293">
        <v>0</v>
      </c>
      <c r="R128" s="293">
        <v>0</v>
      </c>
      <c r="S128" s="293">
        <v>0</v>
      </c>
      <c r="T128" s="293">
        <v>0</v>
      </c>
      <c r="U128" s="293">
        <v>0</v>
      </c>
      <c r="V128" s="225">
        <v>0</v>
      </c>
      <c r="W128" s="293">
        <v>0</v>
      </c>
      <c r="X128" s="293">
        <v>0</v>
      </c>
      <c r="Y128" s="293">
        <v>0</v>
      </c>
      <c r="Z128" s="293">
        <v>0</v>
      </c>
      <c r="AA128" s="293">
        <v>0</v>
      </c>
      <c r="AB128" s="293">
        <v>0</v>
      </c>
      <c r="AC128" s="293">
        <v>0</v>
      </c>
      <c r="AD128" s="293">
        <v>0</v>
      </c>
      <c r="AE128" s="293">
        <v>0</v>
      </c>
      <c r="AF128" s="293">
        <v>0</v>
      </c>
      <c r="AG128" s="293">
        <v>0</v>
      </c>
      <c r="AH128" s="225">
        <v>0</v>
      </c>
      <c r="AI128" s="293">
        <v>0</v>
      </c>
      <c r="AJ128" s="293">
        <v>0</v>
      </c>
      <c r="AK128" s="293">
        <v>0</v>
      </c>
      <c r="AL128" s="293">
        <v>0</v>
      </c>
      <c r="AM128" s="293">
        <v>0</v>
      </c>
      <c r="AN128" s="293">
        <v>0</v>
      </c>
      <c r="AO128" s="293">
        <v>0</v>
      </c>
      <c r="AP128" s="293">
        <v>0</v>
      </c>
      <c r="AQ128" s="293">
        <v>0</v>
      </c>
      <c r="AR128" s="293">
        <v>0</v>
      </c>
      <c r="AS128" s="293">
        <v>0</v>
      </c>
      <c r="AT128" s="225">
        <v>0</v>
      </c>
      <c r="AU128" s="293">
        <v>0</v>
      </c>
      <c r="AV128" s="293">
        <v>0</v>
      </c>
      <c r="AW128" s="293">
        <v>0</v>
      </c>
      <c r="AX128" s="293">
        <v>0</v>
      </c>
      <c r="AY128" s="293">
        <v>0</v>
      </c>
      <c r="AZ128" s="225"/>
    </row>
    <row r="129" spans="1:52" s="168" customFormat="1" ht="63">
      <c r="A129" s="219" t="s">
        <v>565</v>
      </c>
      <c r="B129" s="223" t="s">
        <v>822</v>
      </c>
      <c r="C129" s="225" t="s">
        <v>858</v>
      </c>
      <c r="D129" s="293">
        <v>0</v>
      </c>
      <c r="E129" s="293">
        <v>0</v>
      </c>
      <c r="F129" s="293">
        <v>0</v>
      </c>
      <c r="G129" s="293">
        <v>0</v>
      </c>
      <c r="H129" s="293">
        <v>0</v>
      </c>
      <c r="I129" s="293">
        <v>0</v>
      </c>
      <c r="J129" s="225">
        <v>0</v>
      </c>
      <c r="K129" s="296">
        <v>0</v>
      </c>
      <c r="L129" s="293">
        <v>0</v>
      </c>
      <c r="M129" s="293">
        <v>0</v>
      </c>
      <c r="N129" s="293">
        <v>0</v>
      </c>
      <c r="O129" s="293">
        <v>0</v>
      </c>
      <c r="P129" s="293">
        <v>0</v>
      </c>
      <c r="Q129" s="293">
        <v>0</v>
      </c>
      <c r="R129" s="293">
        <v>0</v>
      </c>
      <c r="S129" s="293">
        <v>0</v>
      </c>
      <c r="T129" s="293">
        <v>0</v>
      </c>
      <c r="U129" s="293">
        <v>0</v>
      </c>
      <c r="V129" s="225">
        <v>0</v>
      </c>
      <c r="W129" s="293">
        <v>0</v>
      </c>
      <c r="X129" s="293">
        <v>0</v>
      </c>
      <c r="Y129" s="293">
        <v>0</v>
      </c>
      <c r="Z129" s="293">
        <v>0</v>
      </c>
      <c r="AA129" s="293">
        <v>0</v>
      </c>
      <c r="AB129" s="293">
        <v>0</v>
      </c>
      <c r="AC129" s="293">
        <v>0</v>
      </c>
      <c r="AD129" s="293">
        <v>0</v>
      </c>
      <c r="AE129" s="293">
        <v>0</v>
      </c>
      <c r="AF129" s="293">
        <v>0</v>
      </c>
      <c r="AG129" s="293">
        <v>0</v>
      </c>
      <c r="AH129" s="225">
        <v>0</v>
      </c>
      <c r="AI129" s="296">
        <v>0</v>
      </c>
      <c r="AJ129" s="293">
        <v>0</v>
      </c>
      <c r="AK129" s="293">
        <v>5.86</v>
      </c>
      <c r="AL129" s="293">
        <v>0</v>
      </c>
      <c r="AM129" s="293">
        <v>0</v>
      </c>
      <c r="AN129" s="293">
        <v>0</v>
      </c>
      <c r="AO129" s="293">
        <v>0</v>
      </c>
      <c r="AP129" s="293">
        <v>0</v>
      </c>
      <c r="AQ129" s="293">
        <v>0</v>
      </c>
      <c r="AR129" s="293">
        <v>0</v>
      </c>
      <c r="AS129" s="293">
        <v>0</v>
      </c>
      <c r="AT129" s="225">
        <v>0</v>
      </c>
      <c r="AU129" s="293">
        <v>0</v>
      </c>
      <c r="AV129" s="293">
        <v>0</v>
      </c>
      <c r="AW129" s="293">
        <v>0</v>
      </c>
      <c r="AX129" s="293">
        <v>0</v>
      </c>
      <c r="AY129" s="293">
        <v>0</v>
      </c>
      <c r="AZ129" s="225"/>
    </row>
    <row r="130" spans="1:52" s="168" customFormat="1" ht="63">
      <c r="A130" s="219" t="s">
        <v>565</v>
      </c>
      <c r="B130" s="223" t="s">
        <v>823</v>
      </c>
      <c r="C130" s="225" t="s">
        <v>859</v>
      </c>
      <c r="D130" s="293">
        <v>0</v>
      </c>
      <c r="E130" s="293">
        <v>0</v>
      </c>
      <c r="F130" s="293">
        <v>0</v>
      </c>
      <c r="G130" s="293">
        <v>0</v>
      </c>
      <c r="H130" s="293">
        <v>0</v>
      </c>
      <c r="I130" s="293">
        <v>0</v>
      </c>
      <c r="J130" s="225">
        <v>0</v>
      </c>
      <c r="K130" s="296">
        <v>0</v>
      </c>
      <c r="L130" s="293">
        <v>0</v>
      </c>
      <c r="M130" s="293">
        <v>0</v>
      </c>
      <c r="N130" s="293">
        <v>0</v>
      </c>
      <c r="O130" s="293">
        <v>0</v>
      </c>
      <c r="P130" s="293">
        <v>0</v>
      </c>
      <c r="Q130" s="293">
        <v>0</v>
      </c>
      <c r="R130" s="293">
        <v>0</v>
      </c>
      <c r="S130" s="293">
        <v>0</v>
      </c>
      <c r="T130" s="293">
        <v>0</v>
      </c>
      <c r="U130" s="293">
        <v>0</v>
      </c>
      <c r="V130" s="225">
        <v>0</v>
      </c>
      <c r="W130" s="293">
        <v>0</v>
      </c>
      <c r="X130" s="293">
        <v>0</v>
      </c>
      <c r="Y130" s="293">
        <v>0</v>
      </c>
      <c r="Z130" s="293">
        <v>0</v>
      </c>
      <c r="AA130" s="293">
        <v>0</v>
      </c>
      <c r="AB130" s="293">
        <v>0</v>
      </c>
      <c r="AC130" s="293">
        <v>0</v>
      </c>
      <c r="AD130" s="293">
        <v>0</v>
      </c>
      <c r="AE130" s="293">
        <v>0</v>
      </c>
      <c r="AF130" s="293">
        <v>0</v>
      </c>
      <c r="AG130" s="293">
        <v>0</v>
      </c>
      <c r="AH130" s="225">
        <v>0</v>
      </c>
      <c r="AI130" s="293">
        <v>0</v>
      </c>
      <c r="AJ130" s="293">
        <v>0</v>
      </c>
      <c r="AK130" s="293">
        <v>5.64</v>
      </c>
      <c r="AL130" s="293">
        <v>0</v>
      </c>
      <c r="AM130" s="293">
        <v>0</v>
      </c>
      <c r="AN130" s="293">
        <v>0</v>
      </c>
      <c r="AO130" s="293">
        <v>0</v>
      </c>
      <c r="AP130" s="293">
        <v>0</v>
      </c>
      <c r="AQ130" s="293">
        <v>0</v>
      </c>
      <c r="AR130" s="293">
        <v>0</v>
      </c>
      <c r="AS130" s="293">
        <v>0</v>
      </c>
      <c r="AT130" s="225">
        <v>0</v>
      </c>
      <c r="AU130" s="293">
        <v>0</v>
      </c>
      <c r="AV130" s="293">
        <v>0</v>
      </c>
      <c r="AW130" s="293">
        <v>0</v>
      </c>
      <c r="AX130" s="293">
        <v>0</v>
      </c>
      <c r="AY130" s="293">
        <v>0</v>
      </c>
      <c r="AZ130" s="225"/>
    </row>
    <row r="131" spans="1:52" s="168" customFormat="1" ht="47.25">
      <c r="A131" s="219" t="s">
        <v>565</v>
      </c>
      <c r="B131" s="223" t="s">
        <v>824</v>
      </c>
      <c r="C131" s="225" t="s">
        <v>860</v>
      </c>
      <c r="D131" s="293">
        <v>0</v>
      </c>
      <c r="E131" s="293">
        <v>0</v>
      </c>
      <c r="F131" s="293">
        <v>0</v>
      </c>
      <c r="G131" s="293">
        <v>0</v>
      </c>
      <c r="H131" s="293">
        <v>0</v>
      </c>
      <c r="I131" s="293">
        <v>0</v>
      </c>
      <c r="J131" s="225">
        <v>0</v>
      </c>
      <c r="K131" s="296">
        <v>0</v>
      </c>
      <c r="L131" s="293">
        <v>0</v>
      </c>
      <c r="M131" s="293">
        <v>0</v>
      </c>
      <c r="N131" s="293">
        <v>0</v>
      </c>
      <c r="O131" s="293">
        <v>0</v>
      </c>
      <c r="P131" s="293">
        <v>0</v>
      </c>
      <c r="Q131" s="293">
        <v>0</v>
      </c>
      <c r="R131" s="293">
        <v>0</v>
      </c>
      <c r="S131" s="293">
        <v>0</v>
      </c>
      <c r="T131" s="293">
        <v>0</v>
      </c>
      <c r="U131" s="293">
        <v>0</v>
      </c>
      <c r="V131" s="225">
        <v>0</v>
      </c>
      <c r="W131" s="293">
        <v>0</v>
      </c>
      <c r="X131" s="293">
        <v>0</v>
      </c>
      <c r="Y131" s="293">
        <v>0</v>
      </c>
      <c r="Z131" s="293">
        <v>0</v>
      </c>
      <c r="AA131" s="293">
        <v>0</v>
      </c>
      <c r="AB131" s="293">
        <v>0</v>
      </c>
      <c r="AC131" s="293">
        <v>0</v>
      </c>
      <c r="AD131" s="293">
        <v>0</v>
      </c>
      <c r="AE131" s="293">
        <v>0</v>
      </c>
      <c r="AF131" s="293">
        <v>0</v>
      </c>
      <c r="AG131" s="293">
        <v>0</v>
      </c>
      <c r="AH131" s="225">
        <v>0</v>
      </c>
      <c r="AI131" s="293">
        <v>0</v>
      </c>
      <c r="AJ131" s="293">
        <v>0</v>
      </c>
      <c r="AK131" s="293">
        <v>1.1000000000000001</v>
      </c>
      <c r="AL131" s="293">
        <v>0</v>
      </c>
      <c r="AM131" s="293">
        <v>0</v>
      </c>
      <c r="AN131" s="293">
        <v>0</v>
      </c>
      <c r="AO131" s="293">
        <v>0</v>
      </c>
      <c r="AP131" s="293">
        <v>0</v>
      </c>
      <c r="AQ131" s="293">
        <v>0</v>
      </c>
      <c r="AR131" s="293">
        <v>0</v>
      </c>
      <c r="AS131" s="293">
        <v>0</v>
      </c>
      <c r="AT131" s="225">
        <v>0</v>
      </c>
      <c r="AU131" s="293">
        <v>0</v>
      </c>
      <c r="AV131" s="293">
        <v>0</v>
      </c>
      <c r="AW131" s="293">
        <v>0</v>
      </c>
      <c r="AX131" s="293">
        <v>0</v>
      </c>
      <c r="AY131" s="293">
        <v>0</v>
      </c>
      <c r="AZ131" s="225"/>
    </row>
    <row r="132" spans="1:52" s="168" customFormat="1" ht="63">
      <c r="A132" s="219" t="s">
        <v>565</v>
      </c>
      <c r="B132" s="223" t="s">
        <v>991</v>
      </c>
      <c r="C132" s="225" t="s">
        <v>992</v>
      </c>
      <c r="D132" s="293">
        <v>0</v>
      </c>
      <c r="E132" s="293">
        <v>0</v>
      </c>
      <c r="F132" s="293">
        <v>0</v>
      </c>
      <c r="G132" s="293">
        <v>0</v>
      </c>
      <c r="H132" s="293">
        <v>0</v>
      </c>
      <c r="I132" s="293">
        <v>0</v>
      </c>
      <c r="J132" s="225">
        <v>0</v>
      </c>
      <c r="K132" s="296">
        <v>0</v>
      </c>
      <c r="L132" s="293">
        <v>0</v>
      </c>
      <c r="M132" s="293">
        <v>0</v>
      </c>
      <c r="N132" s="293">
        <v>0</v>
      </c>
      <c r="O132" s="293">
        <v>0</v>
      </c>
      <c r="P132" s="293">
        <v>0</v>
      </c>
      <c r="Q132" s="293">
        <v>0</v>
      </c>
      <c r="R132" s="293">
        <v>0</v>
      </c>
      <c r="S132" s="293">
        <v>0</v>
      </c>
      <c r="T132" s="293">
        <v>0</v>
      </c>
      <c r="U132" s="293">
        <v>0</v>
      </c>
      <c r="V132" s="225">
        <v>0</v>
      </c>
      <c r="W132" s="293">
        <v>0</v>
      </c>
      <c r="X132" s="293">
        <v>0</v>
      </c>
      <c r="Y132" s="293">
        <v>0</v>
      </c>
      <c r="Z132" s="293">
        <v>0</v>
      </c>
      <c r="AA132" s="293">
        <v>0</v>
      </c>
      <c r="AB132" s="293">
        <v>0</v>
      </c>
      <c r="AC132" s="293">
        <v>0</v>
      </c>
      <c r="AD132" s="293">
        <v>0</v>
      </c>
      <c r="AE132" s="293">
        <v>0</v>
      </c>
      <c r="AF132" s="293">
        <v>0</v>
      </c>
      <c r="AG132" s="293">
        <v>0</v>
      </c>
      <c r="AH132" s="225">
        <v>0</v>
      </c>
      <c r="AI132" s="293">
        <v>0</v>
      </c>
      <c r="AJ132" s="293">
        <v>0</v>
      </c>
      <c r="AK132" s="293">
        <v>0</v>
      </c>
      <c r="AL132" s="293">
        <v>0</v>
      </c>
      <c r="AM132" s="293">
        <v>0</v>
      </c>
      <c r="AN132" s="293">
        <v>0</v>
      </c>
      <c r="AO132" s="293">
        <v>0</v>
      </c>
      <c r="AP132" s="293">
        <v>0</v>
      </c>
      <c r="AQ132" s="293">
        <v>0</v>
      </c>
      <c r="AR132" s="293">
        <v>0</v>
      </c>
      <c r="AS132" s="293">
        <v>0</v>
      </c>
      <c r="AT132" s="225">
        <v>0</v>
      </c>
      <c r="AU132" s="296">
        <v>0</v>
      </c>
      <c r="AV132" s="293">
        <v>0</v>
      </c>
      <c r="AW132" s="293">
        <v>0</v>
      </c>
      <c r="AX132" s="293">
        <v>0</v>
      </c>
      <c r="AY132" s="293">
        <v>0</v>
      </c>
      <c r="AZ132" s="225"/>
    </row>
    <row r="133" spans="1:52" s="168" customFormat="1" ht="31.5">
      <c r="A133" s="219" t="s">
        <v>565</v>
      </c>
      <c r="B133" s="223" t="s">
        <v>825</v>
      </c>
      <c r="C133" s="225" t="s">
        <v>861</v>
      </c>
      <c r="D133" s="293">
        <v>0</v>
      </c>
      <c r="E133" s="293">
        <v>0</v>
      </c>
      <c r="F133" s="293">
        <v>0</v>
      </c>
      <c r="G133" s="293">
        <v>0</v>
      </c>
      <c r="H133" s="293">
        <v>0</v>
      </c>
      <c r="I133" s="293">
        <v>0</v>
      </c>
      <c r="J133" s="225">
        <v>0</v>
      </c>
      <c r="K133" s="296">
        <v>0</v>
      </c>
      <c r="L133" s="293">
        <v>0</v>
      </c>
      <c r="M133" s="293">
        <v>0</v>
      </c>
      <c r="N133" s="293">
        <v>0</v>
      </c>
      <c r="O133" s="293">
        <v>0</v>
      </c>
      <c r="P133" s="293">
        <v>0</v>
      </c>
      <c r="Q133" s="293">
        <v>0</v>
      </c>
      <c r="R133" s="293">
        <v>0</v>
      </c>
      <c r="S133" s="293">
        <v>0</v>
      </c>
      <c r="T133" s="293">
        <v>0</v>
      </c>
      <c r="U133" s="293">
        <v>0</v>
      </c>
      <c r="V133" s="225">
        <v>0</v>
      </c>
      <c r="W133" s="293">
        <v>0</v>
      </c>
      <c r="X133" s="293">
        <v>0</v>
      </c>
      <c r="Y133" s="293">
        <v>0</v>
      </c>
      <c r="Z133" s="293">
        <v>0</v>
      </c>
      <c r="AA133" s="293">
        <v>0</v>
      </c>
      <c r="AB133" s="293">
        <v>0</v>
      </c>
      <c r="AC133" s="293">
        <v>0</v>
      </c>
      <c r="AD133" s="293">
        <v>0</v>
      </c>
      <c r="AE133" s="293">
        <v>0</v>
      </c>
      <c r="AF133" s="293">
        <v>0</v>
      </c>
      <c r="AG133" s="293">
        <v>0</v>
      </c>
      <c r="AH133" s="225">
        <v>0</v>
      </c>
      <c r="AI133" s="296">
        <v>0</v>
      </c>
      <c r="AJ133" s="293">
        <v>0</v>
      </c>
      <c r="AK133" s="293">
        <v>5.4</v>
      </c>
      <c r="AL133" s="293">
        <v>0</v>
      </c>
      <c r="AM133" s="293">
        <v>0</v>
      </c>
      <c r="AN133" s="293">
        <v>0</v>
      </c>
      <c r="AO133" s="293">
        <v>0</v>
      </c>
      <c r="AP133" s="293">
        <v>0</v>
      </c>
      <c r="AQ133" s="293">
        <v>0</v>
      </c>
      <c r="AR133" s="293">
        <v>0</v>
      </c>
      <c r="AS133" s="293">
        <v>0</v>
      </c>
      <c r="AT133" s="225">
        <v>0</v>
      </c>
      <c r="AU133" s="293">
        <v>0</v>
      </c>
      <c r="AV133" s="293">
        <v>0</v>
      </c>
      <c r="AW133" s="293">
        <v>0</v>
      </c>
      <c r="AX133" s="293">
        <v>0</v>
      </c>
      <c r="AY133" s="293">
        <v>0</v>
      </c>
      <c r="AZ133" s="225"/>
    </row>
    <row r="134" spans="1:52" s="168" customFormat="1" ht="63">
      <c r="A134" s="219" t="s">
        <v>565</v>
      </c>
      <c r="B134" s="223" t="s">
        <v>826</v>
      </c>
      <c r="C134" s="225" t="s">
        <v>862</v>
      </c>
      <c r="D134" s="293">
        <v>0</v>
      </c>
      <c r="E134" s="293">
        <v>0</v>
      </c>
      <c r="F134" s="293">
        <v>0</v>
      </c>
      <c r="G134" s="293">
        <v>0</v>
      </c>
      <c r="H134" s="293">
        <v>0</v>
      </c>
      <c r="I134" s="293">
        <v>0</v>
      </c>
      <c r="J134" s="225">
        <v>0</v>
      </c>
      <c r="K134" s="296">
        <v>2.61</v>
      </c>
      <c r="L134" s="293">
        <v>0</v>
      </c>
      <c r="M134" s="293">
        <v>4.96</v>
      </c>
      <c r="N134" s="293">
        <v>0</v>
      </c>
      <c r="O134" s="293">
        <v>0</v>
      </c>
      <c r="P134" s="293">
        <v>0</v>
      </c>
      <c r="Q134" s="293">
        <v>0</v>
      </c>
      <c r="R134" s="293">
        <v>0</v>
      </c>
      <c r="S134" s="293">
        <v>0</v>
      </c>
      <c r="T134" s="293">
        <v>0</v>
      </c>
      <c r="U134" s="293">
        <v>0</v>
      </c>
      <c r="V134" s="225">
        <v>0</v>
      </c>
      <c r="W134" s="293">
        <v>0</v>
      </c>
      <c r="X134" s="293">
        <v>0</v>
      </c>
      <c r="Y134" s="293">
        <v>0</v>
      </c>
      <c r="Z134" s="293">
        <v>0</v>
      </c>
      <c r="AA134" s="293">
        <v>0</v>
      </c>
      <c r="AB134" s="293">
        <v>0</v>
      </c>
      <c r="AC134" s="293">
        <v>0</v>
      </c>
      <c r="AD134" s="293">
        <v>0</v>
      </c>
      <c r="AE134" s="293">
        <v>0</v>
      </c>
      <c r="AF134" s="293">
        <v>0</v>
      </c>
      <c r="AG134" s="293">
        <v>0</v>
      </c>
      <c r="AH134" s="225">
        <v>0</v>
      </c>
      <c r="AI134" s="293">
        <v>0</v>
      </c>
      <c r="AJ134" s="293">
        <v>0</v>
      </c>
      <c r="AK134" s="293">
        <v>0</v>
      </c>
      <c r="AL134" s="293">
        <v>0</v>
      </c>
      <c r="AM134" s="293">
        <v>0</v>
      </c>
      <c r="AN134" s="293">
        <v>0</v>
      </c>
      <c r="AO134" s="293">
        <v>0</v>
      </c>
      <c r="AP134" s="293">
        <v>0</v>
      </c>
      <c r="AQ134" s="293">
        <v>0</v>
      </c>
      <c r="AR134" s="293">
        <v>0</v>
      </c>
      <c r="AS134" s="293">
        <v>0</v>
      </c>
      <c r="AT134" s="225">
        <v>0</v>
      </c>
      <c r="AU134" s="293">
        <v>0</v>
      </c>
      <c r="AV134" s="293">
        <v>0</v>
      </c>
      <c r="AW134" s="293">
        <v>0</v>
      </c>
      <c r="AX134" s="293">
        <v>0</v>
      </c>
      <c r="AY134" s="293">
        <v>0</v>
      </c>
      <c r="AZ134" s="225"/>
    </row>
    <row r="135" spans="1:52" s="168" customFormat="1" ht="47.25">
      <c r="A135" s="219" t="s">
        <v>565</v>
      </c>
      <c r="B135" s="223" t="s">
        <v>993</v>
      </c>
      <c r="C135" s="225" t="s">
        <v>994</v>
      </c>
      <c r="D135" s="293">
        <v>0</v>
      </c>
      <c r="E135" s="293">
        <v>0</v>
      </c>
      <c r="F135" s="293">
        <v>0</v>
      </c>
      <c r="G135" s="293">
        <v>0</v>
      </c>
      <c r="H135" s="293">
        <v>0</v>
      </c>
      <c r="I135" s="293">
        <v>0</v>
      </c>
      <c r="J135" s="225">
        <v>0</v>
      </c>
      <c r="K135" s="293">
        <v>0</v>
      </c>
      <c r="L135" s="293">
        <v>0</v>
      </c>
      <c r="M135" s="293">
        <v>4.2</v>
      </c>
      <c r="N135" s="293">
        <v>0</v>
      </c>
      <c r="O135" s="293">
        <v>0</v>
      </c>
      <c r="P135" s="293">
        <v>0</v>
      </c>
      <c r="Q135" s="293">
        <v>0</v>
      </c>
      <c r="R135" s="293">
        <v>0</v>
      </c>
      <c r="S135" s="293">
        <v>0</v>
      </c>
      <c r="T135" s="293">
        <v>0</v>
      </c>
      <c r="U135" s="293">
        <v>0</v>
      </c>
      <c r="V135" s="225">
        <v>0</v>
      </c>
      <c r="W135" s="293">
        <v>0</v>
      </c>
      <c r="X135" s="293">
        <v>0</v>
      </c>
      <c r="Y135" s="293">
        <v>0</v>
      </c>
      <c r="Z135" s="293">
        <v>0</v>
      </c>
      <c r="AA135" s="293">
        <v>0</v>
      </c>
      <c r="AB135" s="293">
        <v>0</v>
      </c>
      <c r="AC135" s="293">
        <v>0</v>
      </c>
      <c r="AD135" s="293">
        <v>0</v>
      </c>
      <c r="AE135" s="293">
        <v>0</v>
      </c>
      <c r="AF135" s="293">
        <v>0</v>
      </c>
      <c r="AG135" s="293">
        <v>0</v>
      </c>
      <c r="AH135" s="225">
        <v>0</v>
      </c>
      <c r="AI135" s="293">
        <v>0</v>
      </c>
      <c r="AJ135" s="293">
        <v>0</v>
      </c>
      <c r="AK135" s="293">
        <v>0</v>
      </c>
      <c r="AL135" s="293">
        <v>0</v>
      </c>
      <c r="AM135" s="293">
        <v>0</v>
      </c>
      <c r="AN135" s="293">
        <v>0</v>
      </c>
      <c r="AO135" s="293">
        <v>0</v>
      </c>
      <c r="AP135" s="293">
        <v>0</v>
      </c>
      <c r="AQ135" s="293">
        <v>0</v>
      </c>
      <c r="AR135" s="293">
        <v>0</v>
      </c>
      <c r="AS135" s="293">
        <v>0</v>
      </c>
      <c r="AT135" s="225">
        <v>0</v>
      </c>
      <c r="AU135" s="293">
        <v>0</v>
      </c>
      <c r="AV135" s="293">
        <v>0</v>
      </c>
      <c r="AW135" s="293">
        <v>0</v>
      </c>
      <c r="AX135" s="293">
        <v>0</v>
      </c>
      <c r="AY135" s="293">
        <v>0</v>
      </c>
      <c r="AZ135" s="225"/>
    </row>
    <row r="136" spans="1:52" s="168" customFormat="1" ht="63">
      <c r="A136" s="219" t="s">
        <v>565</v>
      </c>
      <c r="B136" s="223" t="s">
        <v>902</v>
      </c>
      <c r="C136" s="225" t="s">
        <v>863</v>
      </c>
      <c r="D136" s="293">
        <v>0</v>
      </c>
      <c r="E136" s="293">
        <v>0</v>
      </c>
      <c r="F136" s="293">
        <v>0</v>
      </c>
      <c r="G136" s="293">
        <v>0</v>
      </c>
      <c r="H136" s="293">
        <v>0</v>
      </c>
      <c r="I136" s="293">
        <v>0</v>
      </c>
      <c r="J136" s="225">
        <v>0</v>
      </c>
      <c r="K136" s="293">
        <v>0</v>
      </c>
      <c r="L136" s="293">
        <v>0</v>
      </c>
      <c r="M136" s="293">
        <v>0</v>
      </c>
      <c r="N136" s="293">
        <v>0</v>
      </c>
      <c r="O136" s="293">
        <v>0</v>
      </c>
      <c r="P136" s="293">
        <v>0</v>
      </c>
      <c r="Q136" s="293">
        <v>0</v>
      </c>
      <c r="R136" s="293">
        <v>0</v>
      </c>
      <c r="S136" s="293">
        <v>0</v>
      </c>
      <c r="T136" s="293">
        <v>0</v>
      </c>
      <c r="U136" s="293">
        <v>0</v>
      </c>
      <c r="V136" s="225">
        <v>0</v>
      </c>
      <c r="W136" s="293">
        <v>0</v>
      </c>
      <c r="X136" s="293">
        <v>0</v>
      </c>
      <c r="Y136" s="293">
        <v>0</v>
      </c>
      <c r="Z136" s="293">
        <v>0</v>
      </c>
      <c r="AA136" s="293">
        <v>0</v>
      </c>
      <c r="AB136" s="293">
        <v>0</v>
      </c>
      <c r="AC136" s="293">
        <v>0</v>
      </c>
      <c r="AD136" s="293">
        <v>0</v>
      </c>
      <c r="AE136" s="293">
        <v>0</v>
      </c>
      <c r="AF136" s="293">
        <v>0</v>
      </c>
      <c r="AG136" s="293">
        <v>0</v>
      </c>
      <c r="AH136" s="225">
        <v>0</v>
      </c>
      <c r="AI136" s="293">
        <v>0</v>
      </c>
      <c r="AJ136" s="293">
        <v>0</v>
      </c>
      <c r="AK136" s="293">
        <v>8.65</v>
      </c>
      <c r="AL136" s="293">
        <v>0</v>
      </c>
      <c r="AM136" s="293">
        <v>0</v>
      </c>
      <c r="AN136" s="293">
        <v>0</v>
      </c>
      <c r="AO136" s="293">
        <v>0</v>
      </c>
      <c r="AP136" s="293">
        <v>0</v>
      </c>
      <c r="AQ136" s="293">
        <v>0</v>
      </c>
      <c r="AR136" s="293">
        <v>0</v>
      </c>
      <c r="AS136" s="293">
        <v>0</v>
      </c>
      <c r="AT136" s="225">
        <v>0</v>
      </c>
      <c r="AU136" s="293">
        <v>0</v>
      </c>
      <c r="AV136" s="293">
        <v>0</v>
      </c>
      <c r="AW136" s="293">
        <v>0</v>
      </c>
      <c r="AX136" s="293">
        <v>0</v>
      </c>
      <c r="AY136" s="293">
        <v>0</v>
      </c>
      <c r="AZ136" s="225"/>
    </row>
    <row r="137" spans="1:52" s="168" customFormat="1" ht="47.25">
      <c r="A137" s="219" t="s">
        <v>565</v>
      </c>
      <c r="B137" s="223" t="s">
        <v>827</v>
      </c>
      <c r="C137" s="225" t="s">
        <v>864</v>
      </c>
      <c r="D137" s="293">
        <v>0</v>
      </c>
      <c r="E137" s="293">
        <v>0</v>
      </c>
      <c r="F137" s="293">
        <v>0</v>
      </c>
      <c r="G137" s="293">
        <v>0</v>
      </c>
      <c r="H137" s="293">
        <v>0</v>
      </c>
      <c r="I137" s="293">
        <v>0</v>
      </c>
      <c r="J137" s="225">
        <v>0</v>
      </c>
      <c r="K137" s="293">
        <v>0</v>
      </c>
      <c r="L137" s="293">
        <v>0</v>
      </c>
      <c r="M137" s="293">
        <v>0</v>
      </c>
      <c r="N137" s="293">
        <v>0</v>
      </c>
      <c r="O137" s="293">
        <v>0</v>
      </c>
      <c r="P137" s="293">
        <v>0</v>
      </c>
      <c r="Q137" s="293">
        <v>0</v>
      </c>
      <c r="R137" s="293">
        <v>0</v>
      </c>
      <c r="S137" s="293">
        <v>0</v>
      </c>
      <c r="T137" s="293">
        <v>0</v>
      </c>
      <c r="U137" s="293">
        <v>0</v>
      </c>
      <c r="V137" s="225">
        <v>0</v>
      </c>
      <c r="W137" s="293">
        <v>0</v>
      </c>
      <c r="X137" s="293">
        <v>0</v>
      </c>
      <c r="Y137" s="293">
        <v>0</v>
      </c>
      <c r="Z137" s="293">
        <v>0</v>
      </c>
      <c r="AA137" s="293">
        <v>0</v>
      </c>
      <c r="AB137" s="293">
        <v>0</v>
      </c>
      <c r="AC137" s="293">
        <v>0</v>
      </c>
      <c r="AD137" s="293">
        <v>0</v>
      </c>
      <c r="AE137" s="293">
        <v>0</v>
      </c>
      <c r="AF137" s="293">
        <v>0</v>
      </c>
      <c r="AG137" s="293">
        <v>0</v>
      </c>
      <c r="AH137" s="225">
        <v>0</v>
      </c>
      <c r="AI137" s="293">
        <v>0</v>
      </c>
      <c r="AJ137" s="293">
        <v>0</v>
      </c>
      <c r="AK137" s="293">
        <v>2.4</v>
      </c>
      <c r="AL137" s="293">
        <v>0</v>
      </c>
      <c r="AM137" s="293">
        <v>0</v>
      </c>
      <c r="AN137" s="293">
        <v>0</v>
      </c>
      <c r="AO137" s="293">
        <v>0</v>
      </c>
      <c r="AP137" s="293">
        <v>0</v>
      </c>
      <c r="AQ137" s="293">
        <v>0</v>
      </c>
      <c r="AR137" s="293">
        <v>0</v>
      </c>
      <c r="AS137" s="293">
        <v>0</v>
      </c>
      <c r="AT137" s="225">
        <v>0</v>
      </c>
      <c r="AU137" s="293">
        <v>0</v>
      </c>
      <c r="AV137" s="293">
        <v>0</v>
      </c>
      <c r="AW137" s="293">
        <v>0</v>
      </c>
      <c r="AX137" s="293">
        <v>0</v>
      </c>
      <c r="AY137" s="293">
        <v>0</v>
      </c>
      <c r="AZ137" s="225"/>
    </row>
    <row r="138" spans="1:52" s="168" customFormat="1" ht="63">
      <c r="A138" s="219" t="s">
        <v>565</v>
      </c>
      <c r="B138" s="223" t="s">
        <v>828</v>
      </c>
      <c r="C138" s="225" t="s">
        <v>865</v>
      </c>
      <c r="D138" s="293">
        <v>0</v>
      </c>
      <c r="E138" s="293">
        <v>0</v>
      </c>
      <c r="F138" s="293">
        <v>0</v>
      </c>
      <c r="G138" s="293">
        <v>0</v>
      </c>
      <c r="H138" s="293">
        <v>0</v>
      </c>
      <c r="I138" s="293">
        <v>0</v>
      </c>
      <c r="J138" s="225">
        <v>0</v>
      </c>
      <c r="K138" s="293">
        <v>0</v>
      </c>
      <c r="L138" s="293">
        <v>0</v>
      </c>
      <c r="M138" s="293">
        <v>0</v>
      </c>
      <c r="N138" s="293">
        <v>0</v>
      </c>
      <c r="O138" s="293">
        <v>0</v>
      </c>
      <c r="P138" s="293">
        <v>0</v>
      </c>
      <c r="Q138" s="293">
        <v>0</v>
      </c>
      <c r="R138" s="293">
        <v>0</v>
      </c>
      <c r="S138" s="293">
        <v>0</v>
      </c>
      <c r="T138" s="293">
        <v>0</v>
      </c>
      <c r="U138" s="293">
        <v>0</v>
      </c>
      <c r="V138" s="225">
        <v>0</v>
      </c>
      <c r="W138" s="293">
        <v>0</v>
      </c>
      <c r="X138" s="293">
        <v>0</v>
      </c>
      <c r="Y138" s="293">
        <v>0</v>
      </c>
      <c r="Z138" s="293">
        <v>0</v>
      </c>
      <c r="AA138" s="293">
        <v>0</v>
      </c>
      <c r="AB138" s="293">
        <v>0</v>
      </c>
      <c r="AC138" s="293">
        <v>0</v>
      </c>
      <c r="AD138" s="293">
        <v>0</v>
      </c>
      <c r="AE138" s="293">
        <v>0</v>
      </c>
      <c r="AF138" s="293">
        <v>0</v>
      </c>
      <c r="AG138" s="293">
        <v>0</v>
      </c>
      <c r="AH138" s="225">
        <v>0</v>
      </c>
      <c r="AI138" s="293">
        <v>0</v>
      </c>
      <c r="AJ138" s="293">
        <v>0</v>
      </c>
      <c r="AK138" s="293">
        <v>11.2</v>
      </c>
      <c r="AL138" s="293">
        <v>0</v>
      </c>
      <c r="AM138" s="293">
        <v>0</v>
      </c>
      <c r="AN138" s="293">
        <v>0</v>
      </c>
      <c r="AO138" s="293">
        <v>0</v>
      </c>
      <c r="AP138" s="293">
        <v>0</v>
      </c>
      <c r="AQ138" s="293">
        <v>0</v>
      </c>
      <c r="AR138" s="293">
        <v>0</v>
      </c>
      <c r="AS138" s="293">
        <v>0</v>
      </c>
      <c r="AT138" s="225">
        <v>0</v>
      </c>
      <c r="AU138" s="293">
        <v>0</v>
      </c>
      <c r="AV138" s="293">
        <v>0</v>
      </c>
      <c r="AW138" s="293">
        <v>0</v>
      </c>
      <c r="AX138" s="293">
        <v>0</v>
      </c>
      <c r="AY138" s="293">
        <v>0</v>
      </c>
      <c r="AZ138" s="225"/>
    </row>
    <row r="139" spans="1:52" s="168" customFormat="1" ht="47.25">
      <c r="A139" s="219" t="s">
        <v>565</v>
      </c>
      <c r="B139" s="223" t="s">
        <v>903</v>
      </c>
      <c r="C139" s="225" t="s">
        <v>866</v>
      </c>
      <c r="D139" s="293">
        <v>0</v>
      </c>
      <c r="E139" s="293">
        <v>0</v>
      </c>
      <c r="F139" s="293">
        <v>0</v>
      </c>
      <c r="G139" s="293">
        <v>0</v>
      </c>
      <c r="H139" s="293">
        <v>0</v>
      </c>
      <c r="I139" s="293">
        <v>0</v>
      </c>
      <c r="J139" s="225">
        <v>0</v>
      </c>
      <c r="K139" s="293">
        <v>0</v>
      </c>
      <c r="L139" s="293">
        <v>0</v>
      </c>
      <c r="M139" s="293">
        <v>0</v>
      </c>
      <c r="N139" s="293">
        <v>0</v>
      </c>
      <c r="O139" s="293">
        <v>0</v>
      </c>
      <c r="P139" s="293">
        <v>0</v>
      </c>
      <c r="Q139" s="293">
        <v>0</v>
      </c>
      <c r="R139" s="293">
        <v>0</v>
      </c>
      <c r="S139" s="293">
        <v>0</v>
      </c>
      <c r="T139" s="293">
        <v>0</v>
      </c>
      <c r="U139" s="293">
        <v>0</v>
      </c>
      <c r="V139" s="225">
        <v>0</v>
      </c>
      <c r="W139" s="293">
        <v>0</v>
      </c>
      <c r="X139" s="293">
        <v>0</v>
      </c>
      <c r="Y139" s="293">
        <v>0</v>
      </c>
      <c r="Z139" s="293">
        <v>0</v>
      </c>
      <c r="AA139" s="293">
        <v>0</v>
      </c>
      <c r="AB139" s="293">
        <v>0</v>
      </c>
      <c r="AC139" s="293">
        <v>0</v>
      </c>
      <c r="AD139" s="293">
        <v>0</v>
      </c>
      <c r="AE139" s="293">
        <v>0</v>
      </c>
      <c r="AF139" s="293">
        <v>0</v>
      </c>
      <c r="AG139" s="293">
        <v>0</v>
      </c>
      <c r="AH139" s="225">
        <v>0</v>
      </c>
      <c r="AI139" s="293">
        <v>0</v>
      </c>
      <c r="AJ139" s="293">
        <v>0</v>
      </c>
      <c r="AK139" s="293">
        <v>6.2</v>
      </c>
      <c r="AL139" s="293">
        <v>0</v>
      </c>
      <c r="AM139" s="293">
        <v>0</v>
      </c>
      <c r="AN139" s="293">
        <v>0</v>
      </c>
      <c r="AO139" s="293">
        <v>0</v>
      </c>
      <c r="AP139" s="293">
        <v>0</v>
      </c>
      <c r="AQ139" s="293">
        <v>0</v>
      </c>
      <c r="AR139" s="293">
        <v>0</v>
      </c>
      <c r="AS139" s="293">
        <v>0</v>
      </c>
      <c r="AT139" s="225">
        <v>0</v>
      </c>
      <c r="AU139" s="293">
        <v>0</v>
      </c>
      <c r="AV139" s="293">
        <v>0</v>
      </c>
      <c r="AW139" s="293">
        <v>0</v>
      </c>
      <c r="AX139" s="293">
        <v>0</v>
      </c>
      <c r="AY139" s="293">
        <v>0</v>
      </c>
      <c r="AZ139" s="225"/>
    </row>
    <row r="140" spans="1:52" s="168" customFormat="1" ht="47.25">
      <c r="A140" s="219" t="s">
        <v>565</v>
      </c>
      <c r="B140" s="223" t="s">
        <v>829</v>
      </c>
      <c r="C140" s="225" t="s">
        <v>867</v>
      </c>
      <c r="D140" s="293">
        <v>0</v>
      </c>
      <c r="E140" s="293">
        <v>0</v>
      </c>
      <c r="F140" s="293">
        <v>0</v>
      </c>
      <c r="G140" s="293">
        <v>0</v>
      </c>
      <c r="H140" s="293">
        <v>0</v>
      </c>
      <c r="I140" s="293">
        <v>0</v>
      </c>
      <c r="J140" s="225">
        <v>0</v>
      </c>
      <c r="K140" s="293">
        <v>0</v>
      </c>
      <c r="L140" s="293">
        <v>0</v>
      </c>
      <c r="M140" s="293">
        <v>0</v>
      </c>
      <c r="N140" s="293">
        <v>0</v>
      </c>
      <c r="O140" s="293">
        <v>0</v>
      </c>
      <c r="P140" s="293">
        <v>0</v>
      </c>
      <c r="Q140" s="293">
        <v>0</v>
      </c>
      <c r="R140" s="293">
        <v>0</v>
      </c>
      <c r="S140" s="293">
        <v>0</v>
      </c>
      <c r="T140" s="293">
        <v>0</v>
      </c>
      <c r="U140" s="293">
        <v>0</v>
      </c>
      <c r="V140" s="225">
        <v>0</v>
      </c>
      <c r="W140" s="293">
        <v>0</v>
      </c>
      <c r="X140" s="293">
        <v>0</v>
      </c>
      <c r="Y140" s="293">
        <v>0</v>
      </c>
      <c r="Z140" s="293">
        <v>0</v>
      </c>
      <c r="AA140" s="293">
        <v>0</v>
      </c>
      <c r="AB140" s="293">
        <v>0</v>
      </c>
      <c r="AC140" s="293">
        <v>0</v>
      </c>
      <c r="AD140" s="293">
        <v>0</v>
      </c>
      <c r="AE140" s="293">
        <v>0</v>
      </c>
      <c r="AF140" s="293">
        <v>0</v>
      </c>
      <c r="AG140" s="293">
        <v>0</v>
      </c>
      <c r="AH140" s="225">
        <v>0</v>
      </c>
      <c r="AI140" s="293">
        <v>0</v>
      </c>
      <c r="AJ140" s="293">
        <v>0</v>
      </c>
      <c r="AK140" s="293">
        <v>4.5</v>
      </c>
      <c r="AL140" s="293">
        <v>0</v>
      </c>
      <c r="AM140" s="293">
        <v>0</v>
      </c>
      <c r="AN140" s="293">
        <v>0</v>
      </c>
      <c r="AO140" s="293">
        <v>0</v>
      </c>
      <c r="AP140" s="293">
        <v>0</v>
      </c>
      <c r="AQ140" s="293">
        <v>0</v>
      </c>
      <c r="AR140" s="293">
        <v>0</v>
      </c>
      <c r="AS140" s="293">
        <v>0</v>
      </c>
      <c r="AT140" s="225">
        <v>0</v>
      </c>
      <c r="AU140" s="293">
        <v>0</v>
      </c>
      <c r="AV140" s="293">
        <v>0</v>
      </c>
      <c r="AW140" s="293">
        <v>0</v>
      </c>
      <c r="AX140" s="293">
        <v>0</v>
      </c>
      <c r="AY140" s="293">
        <v>0</v>
      </c>
      <c r="AZ140" s="225"/>
    </row>
    <row r="141" spans="1:52" s="168" customFormat="1" ht="47.25">
      <c r="A141" s="219" t="s">
        <v>565</v>
      </c>
      <c r="B141" s="223" t="s">
        <v>830</v>
      </c>
      <c r="C141" s="225" t="s">
        <v>868</v>
      </c>
      <c r="D141" s="293">
        <v>0</v>
      </c>
      <c r="E141" s="293">
        <v>0</v>
      </c>
      <c r="F141" s="293">
        <v>0</v>
      </c>
      <c r="G141" s="293">
        <v>0</v>
      </c>
      <c r="H141" s="293">
        <v>0</v>
      </c>
      <c r="I141" s="293">
        <v>0</v>
      </c>
      <c r="J141" s="225">
        <v>0</v>
      </c>
      <c r="K141" s="293">
        <v>0</v>
      </c>
      <c r="L141" s="293">
        <v>0</v>
      </c>
      <c r="M141" s="293">
        <v>0</v>
      </c>
      <c r="N141" s="293">
        <v>0</v>
      </c>
      <c r="O141" s="293">
        <v>0</v>
      </c>
      <c r="P141" s="293">
        <v>0</v>
      </c>
      <c r="Q141" s="293">
        <v>0</v>
      </c>
      <c r="R141" s="293">
        <v>0</v>
      </c>
      <c r="S141" s="293">
        <v>0</v>
      </c>
      <c r="T141" s="293">
        <v>0</v>
      </c>
      <c r="U141" s="293">
        <v>0</v>
      </c>
      <c r="V141" s="225">
        <v>0</v>
      </c>
      <c r="W141" s="293">
        <v>0</v>
      </c>
      <c r="X141" s="293">
        <v>0</v>
      </c>
      <c r="Y141" s="293">
        <v>0</v>
      </c>
      <c r="Z141" s="293">
        <v>0</v>
      </c>
      <c r="AA141" s="293">
        <v>0</v>
      </c>
      <c r="AB141" s="293">
        <v>0</v>
      </c>
      <c r="AC141" s="293">
        <v>0</v>
      </c>
      <c r="AD141" s="293">
        <v>0</v>
      </c>
      <c r="AE141" s="293">
        <v>0</v>
      </c>
      <c r="AF141" s="293">
        <v>0</v>
      </c>
      <c r="AG141" s="293">
        <v>0</v>
      </c>
      <c r="AH141" s="225">
        <v>0</v>
      </c>
      <c r="AI141" s="293">
        <v>0</v>
      </c>
      <c r="AJ141" s="293">
        <v>0</v>
      </c>
      <c r="AK141" s="293">
        <v>2.5</v>
      </c>
      <c r="AL141" s="293">
        <v>0</v>
      </c>
      <c r="AM141" s="293">
        <v>0</v>
      </c>
      <c r="AN141" s="293">
        <v>0</v>
      </c>
      <c r="AO141" s="293">
        <v>0</v>
      </c>
      <c r="AP141" s="293">
        <v>0</v>
      </c>
      <c r="AQ141" s="293">
        <v>0</v>
      </c>
      <c r="AR141" s="293">
        <v>0</v>
      </c>
      <c r="AS141" s="293">
        <v>0</v>
      </c>
      <c r="AT141" s="225">
        <v>0</v>
      </c>
      <c r="AU141" s="293">
        <v>0</v>
      </c>
      <c r="AV141" s="293">
        <v>0</v>
      </c>
      <c r="AW141" s="293">
        <v>0</v>
      </c>
      <c r="AX141" s="293">
        <v>0</v>
      </c>
      <c r="AY141" s="293">
        <v>0</v>
      </c>
      <c r="AZ141" s="225"/>
    </row>
    <row r="142" spans="1:52" s="168" customFormat="1" ht="63">
      <c r="A142" s="219" t="s">
        <v>565</v>
      </c>
      <c r="B142" s="223" t="s">
        <v>831</v>
      </c>
      <c r="C142" s="225" t="s">
        <v>869</v>
      </c>
      <c r="D142" s="293">
        <v>0</v>
      </c>
      <c r="E142" s="293">
        <v>0</v>
      </c>
      <c r="F142" s="293">
        <v>0</v>
      </c>
      <c r="G142" s="293">
        <v>0</v>
      </c>
      <c r="H142" s="293">
        <v>0</v>
      </c>
      <c r="I142" s="293">
        <v>0</v>
      </c>
      <c r="J142" s="225">
        <v>0</v>
      </c>
      <c r="K142" s="293">
        <v>0</v>
      </c>
      <c r="L142" s="293">
        <v>0</v>
      </c>
      <c r="M142" s="293">
        <v>0</v>
      </c>
      <c r="N142" s="293">
        <v>0</v>
      </c>
      <c r="O142" s="293">
        <v>0</v>
      </c>
      <c r="P142" s="293">
        <v>0</v>
      </c>
      <c r="Q142" s="293">
        <v>0</v>
      </c>
      <c r="R142" s="293">
        <v>0</v>
      </c>
      <c r="S142" s="293">
        <v>0</v>
      </c>
      <c r="T142" s="293">
        <v>0</v>
      </c>
      <c r="U142" s="293">
        <v>0</v>
      </c>
      <c r="V142" s="225">
        <v>0</v>
      </c>
      <c r="W142" s="293">
        <v>0</v>
      </c>
      <c r="X142" s="293">
        <v>0</v>
      </c>
      <c r="Y142" s="293">
        <v>0</v>
      </c>
      <c r="Z142" s="293">
        <v>0</v>
      </c>
      <c r="AA142" s="293">
        <v>0</v>
      </c>
      <c r="AB142" s="293">
        <v>0</v>
      </c>
      <c r="AC142" s="293">
        <v>0</v>
      </c>
      <c r="AD142" s="293">
        <v>0</v>
      </c>
      <c r="AE142" s="293">
        <v>0</v>
      </c>
      <c r="AF142" s="293">
        <v>0</v>
      </c>
      <c r="AG142" s="293">
        <v>0</v>
      </c>
      <c r="AH142" s="225">
        <v>0</v>
      </c>
      <c r="AI142" s="293">
        <v>0</v>
      </c>
      <c r="AJ142" s="293">
        <v>0</v>
      </c>
      <c r="AK142" s="293">
        <v>2.6</v>
      </c>
      <c r="AL142" s="293">
        <v>0</v>
      </c>
      <c r="AM142" s="293">
        <v>0</v>
      </c>
      <c r="AN142" s="293">
        <v>0</v>
      </c>
      <c r="AO142" s="293">
        <v>0</v>
      </c>
      <c r="AP142" s="293">
        <v>0</v>
      </c>
      <c r="AQ142" s="293">
        <v>0</v>
      </c>
      <c r="AR142" s="293">
        <v>0</v>
      </c>
      <c r="AS142" s="293">
        <v>0</v>
      </c>
      <c r="AT142" s="225">
        <v>0</v>
      </c>
      <c r="AU142" s="293">
        <v>0</v>
      </c>
      <c r="AV142" s="293">
        <v>0</v>
      </c>
      <c r="AW142" s="293">
        <v>0</v>
      </c>
      <c r="AX142" s="293">
        <v>0</v>
      </c>
      <c r="AY142" s="293">
        <v>0</v>
      </c>
      <c r="AZ142" s="225"/>
    </row>
    <row r="143" spans="1:52" s="168" customFormat="1" ht="47.25">
      <c r="A143" s="219" t="s">
        <v>565</v>
      </c>
      <c r="B143" s="223" t="s">
        <v>832</v>
      </c>
      <c r="C143" s="225" t="s">
        <v>870</v>
      </c>
      <c r="D143" s="293">
        <v>0</v>
      </c>
      <c r="E143" s="293">
        <v>0</v>
      </c>
      <c r="F143" s="293">
        <v>0</v>
      </c>
      <c r="G143" s="293">
        <v>0</v>
      </c>
      <c r="H143" s="293">
        <v>0</v>
      </c>
      <c r="I143" s="293">
        <v>0</v>
      </c>
      <c r="J143" s="225">
        <v>0</v>
      </c>
      <c r="K143" s="293">
        <v>0</v>
      </c>
      <c r="L143" s="293">
        <v>0</v>
      </c>
      <c r="M143" s="293">
        <v>0</v>
      </c>
      <c r="N143" s="293">
        <v>0</v>
      </c>
      <c r="O143" s="293">
        <v>0</v>
      </c>
      <c r="P143" s="293">
        <v>0</v>
      </c>
      <c r="Q143" s="293">
        <v>0</v>
      </c>
      <c r="R143" s="293">
        <v>0</v>
      </c>
      <c r="S143" s="293">
        <v>0</v>
      </c>
      <c r="T143" s="293">
        <v>0</v>
      </c>
      <c r="U143" s="293">
        <v>0</v>
      </c>
      <c r="V143" s="225">
        <v>0</v>
      </c>
      <c r="W143" s="293">
        <v>0</v>
      </c>
      <c r="X143" s="293">
        <v>0</v>
      </c>
      <c r="Y143" s="293">
        <v>0</v>
      </c>
      <c r="Z143" s="293">
        <v>0</v>
      </c>
      <c r="AA143" s="293">
        <v>0</v>
      </c>
      <c r="AB143" s="293">
        <v>0</v>
      </c>
      <c r="AC143" s="293">
        <v>0</v>
      </c>
      <c r="AD143" s="293">
        <v>0</v>
      </c>
      <c r="AE143" s="293">
        <v>0</v>
      </c>
      <c r="AF143" s="293">
        <v>0</v>
      </c>
      <c r="AG143" s="293">
        <v>0</v>
      </c>
      <c r="AH143" s="225">
        <v>0</v>
      </c>
      <c r="AI143" s="293">
        <v>0</v>
      </c>
      <c r="AJ143" s="293">
        <v>0</v>
      </c>
      <c r="AK143" s="293">
        <v>4.2</v>
      </c>
      <c r="AL143" s="293">
        <v>0</v>
      </c>
      <c r="AM143" s="293">
        <v>0</v>
      </c>
      <c r="AN143" s="293">
        <v>0</v>
      </c>
      <c r="AO143" s="293">
        <v>0</v>
      </c>
      <c r="AP143" s="293">
        <v>0</v>
      </c>
      <c r="AQ143" s="293">
        <v>0</v>
      </c>
      <c r="AR143" s="293">
        <v>0</v>
      </c>
      <c r="AS143" s="293">
        <v>0</v>
      </c>
      <c r="AT143" s="225">
        <v>0</v>
      </c>
      <c r="AU143" s="293">
        <v>0</v>
      </c>
      <c r="AV143" s="293">
        <v>0</v>
      </c>
      <c r="AW143" s="293">
        <v>0</v>
      </c>
      <c r="AX143" s="293">
        <v>0</v>
      </c>
      <c r="AY143" s="293">
        <v>0</v>
      </c>
      <c r="AZ143" s="225"/>
    </row>
    <row r="144" spans="1:52" s="168" customFormat="1" ht="47.25">
      <c r="A144" s="219" t="s">
        <v>565</v>
      </c>
      <c r="B144" s="223" t="s">
        <v>833</v>
      </c>
      <c r="C144" s="225" t="s">
        <v>871</v>
      </c>
      <c r="D144" s="293">
        <v>0</v>
      </c>
      <c r="E144" s="293">
        <v>0</v>
      </c>
      <c r="F144" s="293">
        <v>0</v>
      </c>
      <c r="G144" s="293">
        <v>0</v>
      </c>
      <c r="H144" s="293">
        <v>0</v>
      </c>
      <c r="I144" s="293">
        <v>0</v>
      </c>
      <c r="J144" s="225">
        <v>0</v>
      </c>
      <c r="K144" s="293">
        <v>0</v>
      </c>
      <c r="L144" s="293">
        <v>0</v>
      </c>
      <c r="M144" s="293">
        <v>0</v>
      </c>
      <c r="N144" s="293">
        <v>0</v>
      </c>
      <c r="O144" s="293">
        <v>0</v>
      </c>
      <c r="P144" s="293">
        <v>0</v>
      </c>
      <c r="Q144" s="293">
        <v>0</v>
      </c>
      <c r="R144" s="293">
        <v>0</v>
      </c>
      <c r="S144" s="293">
        <v>0</v>
      </c>
      <c r="T144" s="293">
        <v>0</v>
      </c>
      <c r="U144" s="293">
        <v>0</v>
      </c>
      <c r="V144" s="225">
        <v>0</v>
      </c>
      <c r="W144" s="293">
        <v>0</v>
      </c>
      <c r="X144" s="293">
        <v>0</v>
      </c>
      <c r="Y144" s="293">
        <v>0</v>
      </c>
      <c r="Z144" s="293">
        <v>0</v>
      </c>
      <c r="AA144" s="293">
        <v>0</v>
      </c>
      <c r="AB144" s="293">
        <v>0</v>
      </c>
      <c r="AC144" s="293">
        <v>0</v>
      </c>
      <c r="AD144" s="293">
        <v>0</v>
      </c>
      <c r="AE144" s="293">
        <v>0</v>
      </c>
      <c r="AF144" s="293">
        <v>0</v>
      </c>
      <c r="AG144" s="293">
        <v>0</v>
      </c>
      <c r="AH144" s="225">
        <v>0</v>
      </c>
      <c r="AI144" s="293">
        <v>0</v>
      </c>
      <c r="AJ144" s="293">
        <v>0</v>
      </c>
      <c r="AK144" s="296">
        <v>5.5</v>
      </c>
      <c r="AL144" s="293">
        <v>0</v>
      </c>
      <c r="AM144" s="293">
        <v>0</v>
      </c>
      <c r="AN144" s="293">
        <v>0</v>
      </c>
      <c r="AO144" s="293">
        <v>0</v>
      </c>
      <c r="AP144" s="293">
        <v>0</v>
      </c>
      <c r="AQ144" s="293">
        <v>0</v>
      </c>
      <c r="AR144" s="293">
        <v>0</v>
      </c>
      <c r="AS144" s="293">
        <v>0</v>
      </c>
      <c r="AT144" s="225">
        <v>0</v>
      </c>
      <c r="AU144" s="293">
        <v>0</v>
      </c>
      <c r="AV144" s="293">
        <v>0</v>
      </c>
      <c r="AW144" s="293">
        <v>0</v>
      </c>
      <c r="AX144" s="293">
        <v>0</v>
      </c>
      <c r="AY144" s="293">
        <v>0</v>
      </c>
      <c r="AZ144" s="225"/>
    </row>
    <row r="145" spans="1:52" s="168" customFormat="1" ht="31.5">
      <c r="A145" s="219" t="s">
        <v>565</v>
      </c>
      <c r="B145" s="223" t="s">
        <v>834</v>
      </c>
      <c r="C145" s="225" t="s">
        <v>872</v>
      </c>
      <c r="D145" s="293">
        <v>0</v>
      </c>
      <c r="E145" s="293">
        <v>0</v>
      </c>
      <c r="F145" s="293">
        <v>0</v>
      </c>
      <c r="G145" s="293">
        <v>0</v>
      </c>
      <c r="H145" s="293">
        <v>0</v>
      </c>
      <c r="I145" s="293">
        <v>0</v>
      </c>
      <c r="J145" s="225">
        <v>0</v>
      </c>
      <c r="K145" s="293">
        <v>0</v>
      </c>
      <c r="L145" s="293">
        <v>0</v>
      </c>
      <c r="M145" s="296">
        <v>0</v>
      </c>
      <c r="N145" s="293">
        <v>0</v>
      </c>
      <c r="O145" s="293">
        <v>0</v>
      </c>
      <c r="P145" s="293">
        <v>0</v>
      </c>
      <c r="Q145" s="293">
        <v>0</v>
      </c>
      <c r="R145" s="293">
        <v>0</v>
      </c>
      <c r="S145" s="293">
        <v>0</v>
      </c>
      <c r="T145" s="293">
        <v>0</v>
      </c>
      <c r="U145" s="293">
        <v>0</v>
      </c>
      <c r="V145" s="225">
        <v>0</v>
      </c>
      <c r="W145" s="293">
        <v>0</v>
      </c>
      <c r="X145" s="293">
        <v>0</v>
      </c>
      <c r="Y145" s="293">
        <v>7.4</v>
      </c>
      <c r="Z145" s="293">
        <v>0</v>
      </c>
      <c r="AA145" s="293">
        <v>0</v>
      </c>
      <c r="AB145" s="293">
        <v>0</v>
      </c>
      <c r="AC145" s="293">
        <v>0</v>
      </c>
      <c r="AD145" s="293">
        <v>0</v>
      </c>
      <c r="AE145" s="293">
        <v>0</v>
      </c>
      <c r="AF145" s="293">
        <v>0</v>
      </c>
      <c r="AG145" s="293">
        <v>0</v>
      </c>
      <c r="AH145" s="225">
        <v>0</v>
      </c>
      <c r="AI145" s="293">
        <v>0</v>
      </c>
      <c r="AJ145" s="293">
        <v>0</v>
      </c>
      <c r="AK145" s="293">
        <v>0</v>
      </c>
      <c r="AL145" s="293">
        <v>0</v>
      </c>
      <c r="AM145" s="293">
        <v>0</v>
      </c>
      <c r="AN145" s="293">
        <v>0</v>
      </c>
      <c r="AO145" s="293">
        <v>0</v>
      </c>
      <c r="AP145" s="293">
        <v>0</v>
      </c>
      <c r="AQ145" s="293">
        <v>0</v>
      </c>
      <c r="AR145" s="293">
        <v>0</v>
      </c>
      <c r="AS145" s="293">
        <v>0</v>
      </c>
      <c r="AT145" s="225">
        <v>0</v>
      </c>
      <c r="AU145" s="293">
        <v>0</v>
      </c>
      <c r="AV145" s="293">
        <v>0</v>
      </c>
      <c r="AW145" s="293">
        <v>0</v>
      </c>
      <c r="AX145" s="293">
        <v>0</v>
      </c>
      <c r="AY145" s="293">
        <v>0</v>
      </c>
      <c r="AZ145" s="225"/>
    </row>
    <row r="146" spans="1:52" s="168" customFormat="1" ht="47.25">
      <c r="A146" s="219" t="s">
        <v>565</v>
      </c>
      <c r="B146" s="223" t="s">
        <v>835</v>
      </c>
      <c r="C146" s="225" t="s">
        <v>873</v>
      </c>
      <c r="D146" s="293">
        <v>0</v>
      </c>
      <c r="E146" s="293">
        <v>0</v>
      </c>
      <c r="F146" s="293">
        <v>0</v>
      </c>
      <c r="G146" s="293">
        <v>0</v>
      </c>
      <c r="H146" s="293">
        <v>0</v>
      </c>
      <c r="I146" s="293">
        <v>0</v>
      </c>
      <c r="J146" s="225">
        <v>0</v>
      </c>
      <c r="K146" s="293">
        <v>0</v>
      </c>
      <c r="L146" s="293">
        <v>0</v>
      </c>
      <c r="M146" s="293">
        <v>0</v>
      </c>
      <c r="N146" s="293">
        <v>0</v>
      </c>
      <c r="O146" s="293">
        <v>0</v>
      </c>
      <c r="P146" s="293">
        <v>0</v>
      </c>
      <c r="Q146" s="293">
        <v>0</v>
      </c>
      <c r="R146" s="293">
        <v>0</v>
      </c>
      <c r="S146" s="293">
        <v>0</v>
      </c>
      <c r="T146" s="293">
        <v>0</v>
      </c>
      <c r="U146" s="293">
        <v>0</v>
      </c>
      <c r="V146" s="225">
        <v>0</v>
      </c>
      <c r="W146" s="293">
        <v>0</v>
      </c>
      <c r="X146" s="293">
        <v>0</v>
      </c>
      <c r="Y146" s="293">
        <v>0</v>
      </c>
      <c r="Z146" s="293">
        <v>0</v>
      </c>
      <c r="AA146" s="293">
        <v>0</v>
      </c>
      <c r="AB146" s="293">
        <v>0</v>
      </c>
      <c r="AC146" s="293">
        <v>0</v>
      </c>
      <c r="AD146" s="293">
        <v>0</v>
      </c>
      <c r="AE146" s="293">
        <v>0</v>
      </c>
      <c r="AF146" s="293">
        <v>0</v>
      </c>
      <c r="AG146" s="293">
        <v>0</v>
      </c>
      <c r="AH146" s="225">
        <v>0</v>
      </c>
      <c r="AI146" s="293">
        <v>0</v>
      </c>
      <c r="AJ146" s="293">
        <v>0</v>
      </c>
      <c r="AK146" s="293">
        <v>0</v>
      </c>
      <c r="AL146" s="293">
        <v>0</v>
      </c>
      <c r="AM146" s="293">
        <v>0</v>
      </c>
      <c r="AN146" s="293">
        <v>0</v>
      </c>
      <c r="AO146" s="293">
        <v>0</v>
      </c>
      <c r="AP146" s="293">
        <v>0</v>
      </c>
      <c r="AQ146" s="293">
        <v>0</v>
      </c>
      <c r="AR146" s="293">
        <v>0</v>
      </c>
      <c r="AS146" s="293">
        <v>0</v>
      </c>
      <c r="AT146" s="225">
        <v>0</v>
      </c>
      <c r="AU146" s="293">
        <v>0</v>
      </c>
      <c r="AV146" s="293">
        <v>0</v>
      </c>
      <c r="AW146" s="293">
        <v>3</v>
      </c>
      <c r="AX146" s="293">
        <v>0</v>
      </c>
      <c r="AY146" s="293">
        <v>0</v>
      </c>
      <c r="AZ146" s="225"/>
    </row>
    <row r="147" spans="1:52" s="168" customFormat="1" ht="47.25">
      <c r="A147" s="219" t="s">
        <v>565</v>
      </c>
      <c r="B147" s="223" t="s">
        <v>904</v>
      </c>
      <c r="C147" s="225" t="s">
        <v>874</v>
      </c>
      <c r="D147" s="293">
        <v>0</v>
      </c>
      <c r="E147" s="293">
        <v>0</v>
      </c>
      <c r="F147" s="293">
        <v>0</v>
      </c>
      <c r="G147" s="293">
        <v>0</v>
      </c>
      <c r="H147" s="293">
        <v>0</v>
      </c>
      <c r="I147" s="293">
        <v>0</v>
      </c>
      <c r="J147" s="225">
        <v>0</v>
      </c>
      <c r="K147" s="293">
        <v>0</v>
      </c>
      <c r="L147" s="293">
        <v>0</v>
      </c>
      <c r="M147" s="293">
        <v>0</v>
      </c>
      <c r="N147" s="293">
        <v>0</v>
      </c>
      <c r="O147" s="293">
        <v>0</v>
      </c>
      <c r="P147" s="293">
        <v>0</v>
      </c>
      <c r="Q147" s="293">
        <v>0</v>
      </c>
      <c r="R147" s="293">
        <v>0</v>
      </c>
      <c r="S147" s="293">
        <v>0</v>
      </c>
      <c r="T147" s="293">
        <v>0</v>
      </c>
      <c r="U147" s="293">
        <v>0</v>
      </c>
      <c r="V147" s="225">
        <v>0</v>
      </c>
      <c r="W147" s="293">
        <v>0</v>
      </c>
      <c r="X147" s="293">
        <v>0</v>
      </c>
      <c r="Y147" s="293">
        <v>0</v>
      </c>
      <c r="Z147" s="293">
        <v>0</v>
      </c>
      <c r="AA147" s="293">
        <v>0</v>
      </c>
      <c r="AB147" s="293">
        <v>0</v>
      </c>
      <c r="AC147" s="293">
        <v>0</v>
      </c>
      <c r="AD147" s="293">
        <v>0</v>
      </c>
      <c r="AE147" s="293">
        <v>0</v>
      </c>
      <c r="AF147" s="293">
        <v>0</v>
      </c>
      <c r="AG147" s="293">
        <v>0</v>
      </c>
      <c r="AH147" s="225">
        <v>0</v>
      </c>
      <c r="AI147" s="293">
        <v>0</v>
      </c>
      <c r="AJ147" s="293">
        <v>0</v>
      </c>
      <c r="AK147" s="293">
        <v>0</v>
      </c>
      <c r="AL147" s="293">
        <v>0</v>
      </c>
      <c r="AM147" s="293">
        <v>0</v>
      </c>
      <c r="AN147" s="293">
        <v>0</v>
      </c>
      <c r="AO147" s="293">
        <v>0</v>
      </c>
      <c r="AP147" s="293">
        <v>0</v>
      </c>
      <c r="AQ147" s="293">
        <v>0</v>
      </c>
      <c r="AR147" s="293">
        <v>0</v>
      </c>
      <c r="AS147" s="293">
        <v>0</v>
      </c>
      <c r="AT147" s="225">
        <v>0</v>
      </c>
      <c r="AU147" s="293">
        <v>0</v>
      </c>
      <c r="AV147" s="293">
        <v>0</v>
      </c>
      <c r="AW147" s="293">
        <v>4</v>
      </c>
      <c r="AX147" s="293">
        <v>0</v>
      </c>
      <c r="AY147" s="293">
        <v>0</v>
      </c>
      <c r="AZ147" s="225"/>
    </row>
    <row r="148" spans="1:52" s="168" customFormat="1" ht="78.75">
      <c r="A148" s="219" t="s">
        <v>565</v>
      </c>
      <c r="B148" s="223" t="s">
        <v>915</v>
      </c>
      <c r="C148" s="225" t="s">
        <v>905</v>
      </c>
      <c r="D148" s="293">
        <v>0</v>
      </c>
      <c r="E148" s="293">
        <v>0</v>
      </c>
      <c r="F148" s="293">
        <v>0</v>
      </c>
      <c r="G148" s="296">
        <v>6.5</v>
      </c>
      <c r="H148" s="293">
        <v>0</v>
      </c>
      <c r="I148" s="293">
        <v>0</v>
      </c>
      <c r="J148" s="225">
        <v>0</v>
      </c>
      <c r="K148" s="293">
        <v>0</v>
      </c>
      <c r="L148" s="293">
        <v>0</v>
      </c>
      <c r="M148" s="293">
        <v>0</v>
      </c>
      <c r="N148" s="293">
        <v>0</v>
      </c>
      <c r="O148" s="293">
        <v>0</v>
      </c>
      <c r="P148" s="293">
        <v>0</v>
      </c>
      <c r="Q148" s="293">
        <v>0</v>
      </c>
      <c r="R148" s="293">
        <v>0</v>
      </c>
      <c r="S148" s="293">
        <v>0</v>
      </c>
      <c r="T148" s="293">
        <v>0</v>
      </c>
      <c r="U148" s="293">
        <v>0</v>
      </c>
      <c r="V148" s="225">
        <v>0</v>
      </c>
      <c r="W148" s="293">
        <v>0</v>
      </c>
      <c r="X148" s="293">
        <v>0</v>
      </c>
      <c r="Y148" s="296">
        <v>0</v>
      </c>
      <c r="Z148" s="293">
        <v>0</v>
      </c>
      <c r="AA148" s="293">
        <v>0</v>
      </c>
      <c r="AB148" s="293">
        <v>0</v>
      </c>
      <c r="AC148" s="293">
        <v>0</v>
      </c>
      <c r="AD148" s="293">
        <v>0</v>
      </c>
      <c r="AE148" s="293">
        <v>0</v>
      </c>
      <c r="AF148" s="293">
        <v>0</v>
      </c>
      <c r="AG148" s="293">
        <v>0</v>
      </c>
      <c r="AH148" s="225">
        <v>0</v>
      </c>
      <c r="AI148" s="293">
        <v>0</v>
      </c>
      <c r="AJ148" s="293">
        <v>0</v>
      </c>
      <c r="AK148" s="293">
        <v>0</v>
      </c>
      <c r="AL148" s="293">
        <v>0</v>
      </c>
      <c r="AM148" s="293">
        <v>0</v>
      </c>
      <c r="AN148" s="293">
        <v>0</v>
      </c>
      <c r="AO148" s="293">
        <v>0</v>
      </c>
      <c r="AP148" s="293">
        <v>0</v>
      </c>
      <c r="AQ148" s="293">
        <v>0</v>
      </c>
      <c r="AR148" s="293">
        <v>0</v>
      </c>
      <c r="AS148" s="293">
        <v>0</v>
      </c>
      <c r="AT148" s="225">
        <v>0</v>
      </c>
      <c r="AU148" s="293">
        <v>0</v>
      </c>
      <c r="AV148" s="293">
        <v>0</v>
      </c>
      <c r="AW148" s="293">
        <v>0</v>
      </c>
      <c r="AX148" s="293">
        <v>0</v>
      </c>
      <c r="AY148" s="293">
        <v>0</v>
      </c>
      <c r="AZ148" s="225"/>
    </row>
    <row r="149" spans="1:52" s="168" customFormat="1" ht="63">
      <c r="A149" s="219" t="s">
        <v>565</v>
      </c>
      <c r="B149" s="223" t="s">
        <v>916</v>
      </c>
      <c r="C149" s="225" t="s">
        <v>906</v>
      </c>
      <c r="D149" s="293">
        <v>0</v>
      </c>
      <c r="E149" s="293">
        <v>0</v>
      </c>
      <c r="F149" s="293">
        <v>0</v>
      </c>
      <c r="G149" s="296">
        <v>5</v>
      </c>
      <c r="H149" s="293">
        <v>0</v>
      </c>
      <c r="I149" s="293">
        <v>0</v>
      </c>
      <c r="J149" s="225">
        <v>0</v>
      </c>
      <c r="K149" s="293">
        <v>0</v>
      </c>
      <c r="L149" s="293">
        <v>0</v>
      </c>
      <c r="M149" s="293">
        <v>0</v>
      </c>
      <c r="N149" s="293">
        <v>0</v>
      </c>
      <c r="O149" s="293">
        <v>0</v>
      </c>
      <c r="P149" s="293">
        <v>0</v>
      </c>
      <c r="Q149" s="293">
        <v>0</v>
      </c>
      <c r="R149" s="293">
        <v>0</v>
      </c>
      <c r="S149" s="293">
        <v>0</v>
      </c>
      <c r="T149" s="293">
        <v>0</v>
      </c>
      <c r="U149" s="293">
        <v>0</v>
      </c>
      <c r="V149" s="225">
        <v>0</v>
      </c>
      <c r="W149" s="293">
        <v>0</v>
      </c>
      <c r="X149" s="293">
        <v>0</v>
      </c>
      <c r="Y149" s="296">
        <v>5</v>
      </c>
      <c r="Z149" s="293">
        <v>0</v>
      </c>
      <c r="AA149" s="293">
        <v>0</v>
      </c>
      <c r="AB149" s="293">
        <v>0</v>
      </c>
      <c r="AC149" s="293">
        <v>0</v>
      </c>
      <c r="AD149" s="293">
        <v>0</v>
      </c>
      <c r="AE149" s="293">
        <v>0</v>
      </c>
      <c r="AF149" s="293">
        <v>0</v>
      </c>
      <c r="AG149" s="293">
        <v>0</v>
      </c>
      <c r="AH149" s="225">
        <v>0</v>
      </c>
      <c r="AI149" s="293">
        <v>0</v>
      </c>
      <c r="AJ149" s="293">
        <v>0</v>
      </c>
      <c r="AK149" s="293">
        <v>0</v>
      </c>
      <c r="AL149" s="293">
        <v>0</v>
      </c>
      <c r="AM149" s="293">
        <v>0</v>
      </c>
      <c r="AN149" s="293">
        <v>0</v>
      </c>
      <c r="AO149" s="293">
        <v>0</v>
      </c>
      <c r="AP149" s="293">
        <v>0</v>
      </c>
      <c r="AQ149" s="293">
        <v>0</v>
      </c>
      <c r="AR149" s="293">
        <v>0</v>
      </c>
      <c r="AS149" s="293">
        <v>0</v>
      </c>
      <c r="AT149" s="225">
        <v>0</v>
      </c>
      <c r="AU149" s="293">
        <v>0</v>
      </c>
      <c r="AV149" s="293">
        <v>0</v>
      </c>
      <c r="AW149" s="296">
        <v>5</v>
      </c>
      <c r="AX149" s="293">
        <v>0</v>
      </c>
      <c r="AY149" s="293">
        <v>0</v>
      </c>
      <c r="AZ149" s="225"/>
    </row>
    <row r="150" spans="1:52" s="168" customFormat="1" ht="63">
      <c r="A150" s="219" t="s">
        <v>565</v>
      </c>
      <c r="B150" s="223" t="s">
        <v>917</v>
      </c>
      <c r="C150" s="225" t="s">
        <v>907</v>
      </c>
      <c r="D150" s="293">
        <v>0</v>
      </c>
      <c r="E150" s="293">
        <v>0</v>
      </c>
      <c r="F150" s="293">
        <v>0</v>
      </c>
      <c r="G150" s="296">
        <v>10</v>
      </c>
      <c r="H150" s="293">
        <v>0</v>
      </c>
      <c r="I150" s="293">
        <v>0</v>
      </c>
      <c r="J150" s="225">
        <v>0</v>
      </c>
      <c r="K150" s="293">
        <v>0</v>
      </c>
      <c r="L150" s="293">
        <v>0</v>
      </c>
      <c r="M150" s="293">
        <v>0</v>
      </c>
      <c r="N150" s="293">
        <v>0</v>
      </c>
      <c r="O150" s="293">
        <v>0</v>
      </c>
      <c r="P150" s="293">
        <v>0</v>
      </c>
      <c r="Q150" s="293">
        <v>0</v>
      </c>
      <c r="R150" s="293">
        <v>0</v>
      </c>
      <c r="S150" s="293">
        <v>0</v>
      </c>
      <c r="T150" s="293">
        <v>0</v>
      </c>
      <c r="U150" s="293">
        <v>0</v>
      </c>
      <c r="V150" s="225">
        <v>0</v>
      </c>
      <c r="W150" s="293">
        <v>0</v>
      </c>
      <c r="X150" s="293">
        <v>0</v>
      </c>
      <c r="Y150" s="296">
        <v>0</v>
      </c>
      <c r="Z150" s="293">
        <v>0</v>
      </c>
      <c r="AA150" s="293">
        <v>0</v>
      </c>
      <c r="AB150" s="293">
        <v>0</v>
      </c>
      <c r="AC150" s="293">
        <v>0</v>
      </c>
      <c r="AD150" s="293">
        <v>0</v>
      </c>
      <c r="AE150" s="293">
        <v>0</v>
      </c>
      <c r="AF150" s="293">
        <v>0</v>
      </c>
      <c r="AG150" s="293">
        <v>0</v>
      </c>
      <c r="AH150" s="225">
        <v>0</v>
      </c>
      <c r="AI150" s="293">
        <v>0</v>
      </c>
      <c r="AJ150" s="293">
        <v>0</v>
      </c>
      <c r="AK150" s="293">
        <v>0</v>
      </c>
      <c r="AL150" s="293">
        <v>0</v>
      </c>
      <c r="AM150" s="293">
        <v>0</v>
      </c>
      <c r="AN150" s="293">
        <v>0</v>
      </c>
      <c r="AO150" s="293">
        <v>0</v>
      </c>
      <c r="AP150" s="293">
        <v>0</v>
      </c>
      <c r="AQ150" s="293">
        <v>0</v>
      </c>
      <c r="AR150" s="293">
        <v>0</v>
      </c>
      <c r="AS150" s="293">
        <v>0</v>
      </c>
      <c r="AT150" s="225">
        <v>0</v>
      </c>
      <c r="AU150" s="293">
        <v>0</v>
      </c>
      <c r="AV150" s="293">
        <v>0</v>
      </c>
      <c r="AW150" s="296">
        <v>10</v>
      </c>
      <c r="AX150" s="293">
        <v>0</v>
      </c>
      <c r="AY150" s="293">
        <v>0</v>
      </c>
      <c r="AZ150" s="225"/>
    </row>
    <row r="151" spans="1:52" s="168" customFormat="1" ht="63">
      <c r="A151" s="219" t="s">
        <v>565</v>
      </c>
      <c r="B151" s="223" t="s">
        <v>918</v>
      </c>
      <c r="C151" s="225" t="s">
        <v>908</v>
      </c>
      <c r="D151" s="293">
        <v>0</v>
      </c>
      <c r="E151" s="293">
        <v>0</v>
      </c>
      <c r="F151" s="293">
        <v>0</v>
      </c>
      <c r="G151" s="296">
        <v>3.5</v>
      </c>
      <c r="H151" s="293">
        <v>0</v>
      </c>
      <c r="I151" s="293">
        <v>0</v>
      </c>
      <c r="J151" s="225">
        <v>0</v>
      </c>
      <c r="K151" s="293">
        <v>0</v>
      </c>
      <c r="L151" s="293">
        <v>0</v>
      </c>
      <c r="M151" s="293">
        <v>0</v>
      </c>
      <c r="N151" s="293">
        <v>0</v>
      </c>
      <c r="O151" s="293">
        <v>0</v>
      </c>
      <c r="P151" s="293">
        <v>0</v>
      </c>
      <c r="Q151" s="293">
        <v>0</v>
      </c>
      <c r="R151" s="293">
        <v>0</v>
      </c>
      <c r="S151" s="293">
        <v>0</v>
      </c>
      <c r="T151" s="293">
        <v>0</v>
      </c>
      <c r="U151" s="293">
        <v>0</v>
      </c>
      <c r="V151" s="225">
        <v>0</v>
      </c>
      <c r="W151" s="293">
        <v>0</v>
      </c>
      <c r="X151" s="293">
        <v>0</v>
      </c>
      <c r="Y151" s="296">
        <v>0</v>
      </c>
      <c r="Z151" s="293">
        <v>0</v>
      </c>
      <c r="AA151" s="293">
        <v>0</v>
      </c>
      <c r="AB151" s="293">
        <v>0</v>
      </c>
      <c r="AC151" s="293">
        <v>0</v>
      </c>
      <c r="AD151" s="293">
        <v>0</v>
      </c>
      <c r="AE151" s="293">
        <v>0</v>
      </c>
      <c r="AF151" s="293">
        <v>0</v>
      </c>
      <c r="AG151" s="293">
        <v>0</v>
      </c>
      <c r="AH151" s="225">
        <v>0</v>
      </c>
      <c r="AI151" s="293">
        <v>0</v>
      </c>
      <c r="AJ151" s="293">
        <v>0</v>
      </c>
      <c r="AK151" s="293">
        <v>0</v>
      </c>
      <c r="AL151" s="293">
        <v>0</v>
      </c>
      <c r="AM151" s="293">
        <v>0</v>
      </c>
      <c r="AN151" s="293">
        <v>0</v>
      </c>
      <c r="AO151" s="293">
        <v>0</v>
      </c>
      <c r="AP151" s="293">
        <v>0</v>
      </c>
      <c r="AQ151" s="293">
        <v>0</v>
      </c>
      <c r="AR151" s="293">
        <v>0</v>
      </c>
      <c r="AS151" s="293">
        <v>0</v>
      </c>
      <c r="AT151" s="225">
        <v>0</v>
      </c>
      <c r="AU151" s="293">
        <v>0</v>
      </c>
      <c r="AV151" s="293">
        <v>0</v>
      </c>
      <c r="AW151" s="296">
        <v>3.5</v>
      </c>
      <c r="AX151" s="293">
        <v>0</v>
      </c>
      <c r="AY151" s="293">
        <v>0</v>
      </c>
      <c r="AZ151" s="225"/>
    </row>
    <row r="152" spans="1:52" s="168" customFormat="1" ht="63">
      <c r="A152" s="219" t="s">
        <v>565</v>
      </c>
      <c r="B152" s="223" t="s">
        <v>919</v>
      </c>
      <c r="C152" s="225" t="s">
        <v>909</v>
      </c>
      <c r="D152" s="293">
        <v>0</v>
      </c>
      <c r="E152" s="293">
        <v>0</v>
      </c>
      <c r="F152" s="293">
        <v>0</v>
      </c>
      <c r="G152" s="296">
        <v>3</v>
      </c>
      <c r="H152" s="293">
        <v>0</v>
      </c>
      <c r="I152" s="293">
        <v>0</v>
      </c>
      <c r="J152" s="225">
        <v>0</v>
      </c>
      <c r="K152" s="293">
        <v>0</v>
      </c>
      <c r="L152" s="293">
        <v>0</v>
      </c>
      <c r="M152" s="293">
        <v>0</v>
      </c>
      <c r="N152" s="293">
        <v>0</v>
      </c>
      <c r="O152" s="293">
        <v>0</v>
      </c>
      <c r="P152" s="293">
        <v>0</v>
      </c>
      <c r="Q152" s="293">
        <v>0</v>
      </c>
      <c r="R152" s="293">
        <v>0</v>
      </c>
      <c r="S152" s="293">
        <v>0</v>
      </c>
      <c r="T152" s="293">
        <v>0</v>
      </c>
      <c r="U152" s="293">
        <v>0</v>
      </c>
      <c r="V152" s="225">
        <v>0</v>
      </c>
      <c r="W152" s="293">
        <v>0</v>
      </c>
      <c r="X152" s="293">
        <v>0</v>
      </c>
      <c r="Y152" s="296">
        <v>0</v>
      </c>
      <c r="Z152" s="293">
        <v>0</v>
      </c>
      <c r="AA152" s="293">
        <v>0</v>
      </c>
      <c r="AB152" s="293">
        <v>0</v>
      </c>
      <c r="AC152" s="293">
        <v>0</v>
      </c>
      <c r="AD152" s="293">
        <v>0</v>
      </c>
      <c r="AE152" s="293">
        <v>0</v>
      </c>
      <c r="AF152" s="293">
        <v>0</v>
      </c>
      <c r="AG152" s="293">
        <v>0</v>
      </c>
      <c r="AH152" s="225">
        <v>0</v>
      </c>
      <c r="AI152" s="293">
        <v>0</v>
      </c>
      <c r="AJ152" s="293">
        <v>0</v>
      </c>
      <c r="AK152" s="293">
        <v>0</v>
      </c>
      <c r="AL152" s="293">
        <v>0</v>
      </c>
      <c r="AM152" s="293">
        <v>0</v>
      </c>
      <c r="AN152" s="293">
        <v>0</v>
      </c>
      <c r="AO152" s="293">
        <v>0</v>
      </c>
      <c r="AP152" s="293">
        <v>0</v>
      </c>
      <c r="AQ152" s="293">
        <v>0</v>
      </c>
      <c r="AR152" s="293">
        <v>0</v>
      </c>
      <c r="AS152" s="293">
        <v>0</v>
      </c>
      <c r="AT152" s="225">
        <v>0</v>
      </c>
      <c r="AU152" s="293">
        <v>0</v>
      </c>
      <c r="AV152" s="293">
        <v>0</v>
      </c>
      <c r="AW152" s="296">
        <v>3</v>
      </c>
      <c r="AX152" s="293">
        <v>0</v>
      </c>
      <c r="AY152" s="293">
        <v>0</v>
      </c>
      <c r="AZ152" s="225"/>
    </row>
    <row r="153" spans="1:52" s="168" customFormat="1" ht="63">
      <c r="A153" s="219" t="s">
        <v>565</v>
      </c>
      <c r="B153" s="223" t="s">
        <v>920</v>
      </c>
      <c r="C153" s="225" t="s">
        <v>910</v>
      </c>
      <c r="D153" s="293">
        <v>0</v>
      </c>
      <c r="E153" s="293">
        <v>0</v>
      </c>
      <c r="F153" s="293">
        <v>0</v>
      </c>
      <c r="G153" s="296">
        <v>3</v>
      </c>
      <c r="H153" s="293">
        <v>0</v>
      </c>
      <c r="I153" s="293">
        <v>0</v>
      </c>
      <c r="J153" s="225">
        <v>0</v>
      </c>
      <c r="K153" s="293">
        <v>0</v>
      </c>
      <c r="L153" s="293">
        <v>0</v>
      </c>
      <c r="M153" s="293">
        <v>0</v>
      </c>
      <c r="N153" s="293">
        <v>0</v>
      </c>
      <c r="O153" s="293">
        <v>0</v>
      </c>
      <c r="P153" s="293">
        <v>0</v>
      </c>
      <c r="Q153" s="293">
        <v>0</v>
      </c>
      <c r="R153" s="293">
        <v>0</v>
      </c>
      <c r="S153" s="293">
        <v>0</v>
      </c>
      <c r="T153" s="293">
        <v>0</v>
      </c>
      <c r="U153" s="293">
        <v>0</v>
      </c>
      <c r="V153" s="225">
        <v>0</v>
      </c>
      <c r="W153" s="293">
        <v>0</v>
      </c>
      <c r="X153" s="293">
        <v>0</v>
      </c>
      <c r="Y153" s="296">
        <v>0</v>
      </c>
      <c r="Z153" s="293">
        <v>0</v>
      </c>
      <c r="AA153" s="293">
        <v>0</v>
      </c>
      <c r="AB153" s="293">
        <v>0</v>
      </c>
      <c r="AC153" s="293">
        <v>0</v>
      </c>
      <c r="AD153" s="293">
        <v>0</v>
      </c>
      <c r="AE153" s="293">
        <v>0</v>
      </c>
      <c r="AF153" s="293">
        <v>0</v>
      </c>
      <c r="AG153" s="293">
        <v>0</v>
      </c>
      <c r="AH153" s="225">
        <v>0</v>
      </c>
      <c r="AI153" s="293">
        <v>0</v>
      </c>
      <c r="AJ153" s="293">
        <v>0</v>
      </c>
      <c r="AK153" s="293">
        <v>0</v>
      </c>
      <c r="AL153" s="293">
        <v>0</v>
      </c>
      <c r="AM153" s="293">
        <v>0</v>
      </c>
      <c r="AN153" s="293">
        <v>0</v>
      </c>
      <c r="AO153" s="293">
        <v>0</v>
      </c>
      <c r="AP153" s="293">
        <v>0</v>
      </c>
      <c r="AQ153" s="293">
        <v>0</v>
      </c>
      <c r="AR153" s="293">
        <v>0</v>
      </c>
      <c r="AS153" s="293">
        <v>0</v>
      </c>
      <c r="AT153" s="225">
        <v>0</v>
      </c>
      <c r="AU153" s="293">
        <v>0</v>
      </c>
      <c r="AV153" s="293">
        <v>0</v>
      </c>
      <c r="AW153" s="296">
        <v>3</v>
      </c>
      <c r="AX153" s="293">
        <v>0</v>
      </c>
      <c r="AY153" s="293">
        <v>0</v>
      </c>
      <c r="AZ153" s="225"/>
    </row>
    <row r="154" spans="1:52" s="168" customFormat="1" ht="63">
      <c r="A154" s="219" t="s">
        <v>565</v>
      </c>
      <c r="B154" s="223" t="s">
        <v>963</v>
      </c>
      <c r="C154" s="225" t="s">
        <v>911</v>
      </c>
      <c r="D154" s="293">
        <v>0</v>
      </c>
      <c r="E154" s="293">
        <v>0</v>
      </c>
      <c r="F154" s="293">
        <v>0</v>
      </c>
      <c r="G154" s="296">
        <v>3.5</v>
      </c>
      <c r="H154" s="293">
        <v>0</v>
      </c>
      <c r="I154" s="293">
        <v>0</v>
      </c>
      <c r="J154" s="225">
        <v>0</v>
      </c>
      <c r="K154" s="293">
        <v>0</v>
      </c>
      <c r="L154" s="293">
        <v>0</v>
      </c>
      <c r="M154" s="293">
        <v>0</v>
      </c>
      <c r="N154" s="293">
        <v>0</v>
      </c>
      <c r="O154" s="293">
        <v>0</v>
      </c>
      <c r="P154" s="293">
        <v>0</v>
      </c>
      <c r="Q154" s="293">
        <v>0</v>
      </c>
      <c r="R154" s="293">
        <v>0</v>
      </c>
      <c r="S154" s="293">
        <v>0</v>
      </c>
      <c r="T154" s="293">
        <v>0</v>
      </c>
      <c r="U154" s="293">
        <v>0</v>
      </c>
      <c r="V154" s="225">
        <v>0</v>
      </c>
      <c r="W154" s="293">
        <v>0</v>
      </c>
      <c r="X154" s="293">
        <v>0</v>
      </c>
      <c r="Y154" s="296">
        <v>0</v>
      </c>
      <c r="Z154" s="293">
        <v>0</v>
      </c>
      <c r="AA154" s="293">
        <v>0</v>
      </c>
      <c r="AB154" s="293">
        <v>0</v>
      </c>
      <c r="AC154" s="293">
        <v>0</v>
      </c>
      <c r="AD154" s="293">
        <v>0</v>
      </c>
      <c r="AE154" s="293">
        <v>0</v>
      </c>
      <c r="AF154" s="293">
        <v>0</v>
      </c>
      <c r="AG154" s="293">
        <v>0</v>
      </c>
      <c r="AH154" s="225">
        <v>0</v>
      </c>
      <c r="AI154" s="293">
        <v>0</v>
      </c>
      <c r="AJ154" s="293">
        <v>0</v>
      </c>
      <c r="AK154" s="293">
        <v>0</v>
      </c>
      <c r="AL154" s="293">
        <v>0</v>
      </c>
      <c r="AM154" s="293">
        <v>0</v>
      </c>
      <c r="AN154" s="293">
        <v>0</v>
      </c>
      <c r="AO154" s="293">
        <v>0</v>
      </c>
      <c r="AP154" s="293">
        <v>0</v>
      </c>
      <c r="AQ154" s="293">
        <v>0</v>
      </c>
      <c r="AR154" s="293">
        <v>0</v>
      </c>
      <c r="AS154" s="293">
        <v>0</v>
      </c>
      <c r="AT154" s="225">
        <v>0</v>
      </c>
      <c r="AU154" s="293">
        <v>0</v>
      </c>
      <c r="AV154" s="293">
        <v>0</v>
      </c>
      <c r="AW154" s="296">
        <v>3.5</v>
      </c>
      <c r="AX154" s="293">
        <v>0</v>
      </c>
      <c r="AY154" s="293">
        <v>0</v>
      </c>
      <c r="AZ154" s="225"/>
    </row>
    <row r="155" spans="1:52" s="168" customFormat="1" ht="47.25">
      <c r="A155" s="219" t="s">
        <v>565</v>
      </c>
      <c r="B155" s="223" t="s">
        <v>979</v>
      </c>
      <c r="C155" s="225" t="s">
        <v>912</v>
      </c>
      <c r="D155" s="293">
        <v>0</v>
      </c>
      <c r="E155" s="293">
        <v>0</v>
      </c>
      <c r="F155" s="293">
        <v>0</v>
      </c>
      <c r="G155" s="293">
        <v>0</v>
      </c>
      <c r="H155" s="293">
        <v>0</v>
      </c>
      <c r="I155" s="293">
        <v>0</v>
      </c>
      <c r="J155" s="225">
        <v>0</v>
      </c>
      <c r="K155" s="293">
        <v>0</v>
      </c>
      <c r="L155" s="293">
        <v>0</v>
      </c>
      <c r="M155" s="293">
        <v>0</v>
      </c>
      <c r="N155" s="293">
        <v>0</v>
      </c>
      <c r="O155" s="293">
        <v>0</v>
      </c>
      <c r="P155" s="293">
        <v>0</v>
      </c>
      <c r="Q155" s="293">
        <v>0</v>
      </c>
      <c r="R155" s="293">
        <v>0</v>
      </c>
      <c r="S155" s="293">
        <v>0</v>
      </c>
      <c r="T155" s="293">
        <v>0</v>
      </c>
      <c r="U155" s="293">
        <v>0</v>
      </c>
      <c r="V155" s="225">
        <v>0</v>
      </c>
      <c r="W155" s="293">
        <v>0</v>
      </c>
      <c r="X155" s="293">
        <v>0</v>
      </c>
      <c r="Y155" s="293">
        <v>0</v>
      </c>
      <c r="Z155" s="293">
        <v>0</v>
      </c>
      <c r="AA155" s="293">
        <v>0</v>
      </c>
      <c r="AB155" s="293">
        <v>0</v>
      </c>
      <c r="AC155" s="293">
        <v>0</v>
      </c>
      <c r="AD155" s="293">
        <v>0</v>
      </c>
      <c r="AE155" s="293">
        <v>0</v>
      </c>
      <c r="AF155" s="293">
        <v>0</v>
      </c>
      <c r="AG155" s="293">
        <v>0</v>
      </c>
      <c r="AH155" s="225">
        <v>0</v>
      </c>
      <c r="AI155" s="293">
        <v>0</v>
      </c>
      <c r="AJ155" s="293">
        <v>0</v>
      </c>
      <c r="AK155" s="293">
        <v>0</v>
      </c>
      <c r="AL155" s="293">
        <v>0</v>
      </c>
      <c r="AM155" s="293">
        <v>0</v>
      </c>
      <c r="AN155" s="293">
        <v>0</v>
      </c>
      <c r="AO155" s="293">
        <v>5.7</v>
      </c>
      <c r="AP155" s="293">
        <v>0</v>
      </c>
      <c r="AQ155" s="293">
        <v>70</v>
      </c>
      <c r="AR155" s="293">
        <v>0</v>
      </c>
      <c r="AS155" s="293">
        <v>0</v>
      </c>
      <c r="AT155" s="225">
        <v>0</v>
      </c>
      <c r="AU155" s="293">
        <v>5.7</v>
      </c>
      <c r="AV155" s="293">
        <v>0</v>
      </c>
      <c r="AW155" s="293">
        <v>70</v>
      </c>
      <c r="AX155" s="293">
        <v>0</v>
      </c>
      <c r="AY155" s="293">
        <v>0</v>
      </c>
      <c r="AZ155" s="225"/>
    </row>
    <row r="156" spans="1:52" s="168" customFormat="1" ht="63">
      <c r="A156" s="219" t="s">
        <v>565</v>
      </c>
      <c r="B156" s="223" t="s">
        <v>995</v>
      </c>
      <c r="C156" s="225" t="s">
        <v>913</v>
      </c>
      <c r="D156" s="293">
        <v>0</v>
      </c>
      <c r="E156" s="293">
        <v>0</v>
      </c>
      <c r="F156" s="293">
        <v>0</v>
      </c>
      <c r="G156" s="293">
        <v>0</v>
      </c>
      <c r="H156" s="293">
        <v>0</v>
      </c>
      <c r="I156" s="293">
        <v>0</v>
      </c>
      <c r="J156" s="225">
        <v>0</v>
      </c>
      <c r="K156" s="293">
        <v>0</v>
      </c>
      <c r="L156" s="293">
        <v>0</v>
      </c>
      <c r="M156" s="293">
        <v>0</v>
      </c>
      <c r="N156" s="293">
        <v>0</v>
      </c>
      <c r="O156" s="293">
        <v>0</v>
      </c>
      <c r="P156" s="293">
        <v>0</v>
      </c>
      <c r="Q156" s="293">
        <v>0</v>
      </c>
      <c r="R156" s="293">
        <v>0</v>
      </c>
      <c r="S156" s="293">
        <v>0</v>
      </c>
      <c r="T156" s="293">
        <v>0</v>
      </c>
      <c r="U156" s="293">
        <v>0</v>
      </c>
      <c r="V156" s="225">
        <v>0</v>
      </c>
      <c r="W156" s="293">
        <v>0</v>
      </c>
      <c r="X156" s="293">
        <v>0</v>
      </c>
      <c r="Y156" s="293">
        <v>0</v>
      </c>
      <c r="Z156" s="293">
        <v>0</v>
      </c>
      <c r="AA156" s="293">
        <v>0</v>
      </c>
      <c r="AB156" s="293">
        <v>0</v>
      </c>
      <c r="AC156" s="293">
        <v>2.92</v>
      </c>
      <c r="AD156" s="293">
        <v>0</v>
      </c>
      <c r="AE156" s="293">
        <v>3.7</v>
      </c>
      <c r="AF156" s="293">
        <v>0</v>
      </c>
      <c r="AG156" s="293">
        <v>0</v>
      </c>
      <c r="AH156" s="225">
        <v>0</v>
      </c>
      <c r="AI156" s="293">
        <v>0</v>
      </c>
      <c r="AJ156" s="293">
        <v>0</v>
      </c>
      <c r="AK156" s="293">
        <v>0</v>
      </c>
      <c r="AL156" s="293">
        <v>0</v>
      </c>
      <c r="AM156" s="293">
        <v>0</v>
      </c>
      <c r="AN156" s="293">
        <v>0</v>
      </c>
      <c r="AO156" s="293">
        <v>0</v>
      </c>
      <c r="AP156" s="293">
        <v>0</v>
      </c>
      <c r="AQ156" s="293">
        <v>0</v>
      </c>
      <c r="AR156" s="293">
        <v>0</v>
      </c>
      <c r="AS156" s="293">
        <v>0</v>
      </c>
      <c r="AT156" s="225">
        <v>0</v>
      </c>
      <c r="AU156" s="293">
        <v>0</v>
      </c>
      <c r="AV156" s="293">
        <v>0</v>
      </c>
      <c r="AW156" s="293">
        <v>0</v>
      </c>
      <c r="AX156" s="293">
        <v>0</v>
      </c>
      <c r="AY156" s="293">
        <v>0</v>
      </c>
      <c r="AZ156" s="225"/>
    </row>
    <row r="157" spans="1:52" s="168" customFormat="1" ht="63">
      <c r="A157" s="219" t="s">
        <v>565</v>
      </c>
      <c r="B157" s="223" t="s">
        <v>996</v>
      </c>
      <c r="C157" s="225" t="s">
        <v>914</v>
      </c>
      <c r="D157" s="293">
        <v>0</v>
      </c>
      <c r="E157" s="293">
        <v>0</v>
      </c>
      <c r="F157" s="293">
        <v>0</v>
      </c>
      <c r="G157" s="293">
        <v>0</v>
      </c>
      <c r="H157" s="293">
        <v>0</v>
      </c>
      <c r="I157" s="293">
        <v>0</v>
      </c>
      <c r="J157" s="225">
        <v>0</v>
      </c>
      <c r="K157" s="293">
        <v>0</v>
      </c>
      <c r="L157" s="293">
        <v>0</v>
      </c>
      <c r="M157" s="293">
        <v>0</v>
      </c>
      <c r="N157" s="293">
        <v>0</v>
      </c>
      <c r="O157" s="293">
        <v>0</v>
      </c>
      <c r="P157" s="293">
        <v>0</v>
      </c>
      <c r="Q157" s="293">
        <v>0</v>
      </c>
      <c r="R157" s="293">
        <v>0</v>
      </c>
      <c r="S157" s="293">
        <v>2.5</v>
      </c>
      <c r="T157" s="293">
        <v>0</v>
      </c>
      <c r="U157" s="293">
        <v>0</v>
      </c>
      <c r="V157" s="225">
        <v>0</v>
      </c>
      <c r="W157" s="293">
        <v>0</v>
      </c>
      <c r="X157" s="293">
        <v>0</v>
      </c>
      <c r="Y157" s="293">
        <v>0</v>
      </c>
      <c r="Z157" s="293">
        <v>0</v>
      </c>
      <c r="AA157" s="293">
        <v>0</v>
      </c>
      <c r="AB157" s="293">
        <v>0</v>
      </c>
      <c r="AC157" s="293">
        <v>0</v>
      </c>
      <c r="AD157" s="293">
        <v>0</v>
      </c>
      <c r="AE157" s="293">
        <v>0</v>
      </c>
      <c r="AF157" s="293">
        <v>0</v>
      </c>
      <c r="AG157" s="293">
        <v>0</v>
      </c>
      <c r="AH157" s="225">
        <v>0</v>
      </c>
      <c r="AI157" s="293">
        <v>0</v>
      </c>
      <c r="AJ157" s="293">
        <v>0</v>
      </c>
      <c r="AK157" s="293">
        <v>0</v>
      </c>
      <c r="AL157" s="293">
        <v>0</v>
      </c>
      <c r="AM157" s="293">
        <v>0</v>
      </c>
      <c r="AN157" s="293">
        <v>0</v>
      </c>
      <c r="AO157" s="293">
        <v>0</v>
      </c>
      <c r="AP157" s="293">
        <v>0</v>
      </c>
      <c r="AQ157" s="293">
        <v>0</v>
      </c>
      <c r="AR157" s="293">
        <v>0</v>
      </c>
      <c r="AS157" s="293">
        <v>0</v>
      </c>
      <c r="AT157" s="225">
        <v>0</v>
      </c>
      <c r="AU157" s="293">
        <v>0</v>
      </c>
      <c r="AV157" s="293">
        <v>0</v>
      </c>
      <c r="AW157" s="293">
        <v>0</v>
      </c>
      <c r="AX157" s="293">
        <v>0</v>
      </c>
      <c r="AY157" s="293">
        <v>0</v>
      </c>
      <c r="AZ157" s="225"/>
    </row>
    <row r="158" spans="1:52" s="168" customFormat="1" ht="63">
      <c r="A158" s="219" t="s">
        <v>565</v>
      </c>
      <c r="B158" s="223" t="s">
        <v>997</v>
      </c>
      <c r="C158" s="225" t="s">
        <v>970</v>
      </c>
      <c r="D158" s="293">
        <v>0</v>
      </c>
      <c r="E158" s="293">
        <v>0</v>
      </c>
      <c r="F158" s="293">
        <v>0</v>
      </c>
      <c r="G158" s="293">
        <v>0</v>
      </c>
      <c r="H158" s="293">
        <v>0</v>
      </c>
      <c r="I158" s="293">
        <v>0</v>
      </c>
      <c r="J158" s="225">
        <v>0</v>
      </c>
      <c r="K158" s="293">
        <v>0</v>
      </c>
      <c r="L158" s="293">
        <v>0</v>
      </c>
      <c r="M158" s="293">
        <v>0</v>
      </c>
      <c r="N158" s="293">
        <v>0</v>
      </c>
      <c r="O158" s="293">
        <v>0</v>
      </c>
      <c r="P158" s="293">
        <v>0</v>
      </c>
      <c r="Q158" s="293">
        <v>0</v>
      </c>
      <c r="R158" s="293">
        <v>0</v>
      </c>
      <c r="S158" s="293">
        <v>2</v>
      </c>
      <c r="T158" s="293">
        <v>0</v>
      </c>
      <c r="U158" s="293">
        <v>0</v>
      </c>
      <c r="V158" s="225">
        <v>0</v>
      </c>
      <c r="W158" s="293">
        <v>0</v>
      </c>
      <c r="X158" s="293">
        <v>0</v>
      </c>
      <c r="Y158" s="293">
        <v>0</v>
      </c>
      <c r="Z158" s="293">
        <v>0</v>
      </c>
      <c r="AA158" s="293">
        <v>0</v>
      </c>
      <c r="AB158" s="293">
        <v>0</v>
      </c>
      <c r="AC158" s="293">
        <v>0</v>
      </c>
      <c r="AD158" s="293">
        <v>0</v>
      </c>
      <c r="AE158" s="293">
        <v>0</v>
      </c>
      <c r="AF158" s="293">
        <v>0</v>
      </c>
      <c r="AG158" s="293">
        <v>0</v>
      </c>
      <c r="AH158" s="225">
        <v>0</v>
      </c>
      <c r="AI158" s="293">
        <v>0</v>
      </c>
      <c r="AJ158" s="293">
        <v>0</v>
      </c>
      <c r="AK158" s="293">
        <v>0</v>
      </c>
      <c r="AL158" s="293">
        <v>0</v>
      </c>
      <c r="AM158" s="293">
        <v>0</v>
      </c>
      <c r="AN158" s="293">
        <v>0</v>
      </c>
      <c r="AO158" s="293">
        <v>0</v>
      </c>
      <c r="AP158" s="293">
        <v>0</v>
      </c>
      <c r="AQ158" s="293">
        <v>0</v>
      </c>
      <c r="AR158" s="293">
        <v>0</v>
      </c>
      <c r="AS158" s="293">
        <v>0</v>
      </c>
      <c r="AT158" s="225">
        <v>0</v>
      </c>
      <c r="AU158" s="293">
        <v>0</v>
      </c>
      <c r="AV158" s="293">
        <v>0</v>
      </c>
      <c r="AW158" s="293">
        <v>0</v>
      </c>
      <c r="AX158" s="293">
        <v>0</v>
      </c>
      <c r="AY158" s="293">
        <v>0</v>
      </c>
      <c r="AZ158" s="225"/>
    </row>
    <row r="159" spans="1:52" s="168" customFormat="1" ht="63">
      <c r="A159" s="219" t="s">
        <v>565</v>
      </c>
      <c r="B159" s="223" t="s">
        <v>1000</v>
      </c>
      <c r="C159" s="225" t="s">
        <v>971</v>
      </c>
      <c r="D159" s="293">
        <v>0</v>
      </c>
      <c r="E159" s="293">
        <v>0</v>
      </c>
      <c r="F159" s="293">
        <v>0</v>
      </c>
      <c r="G159" s="293">
        <v>0</v>
      </c>
      <c r="H159" s="293">
        <v>0</v>
      </c>
      <c r="I159" s="293">
        <v>0</v>
      </c>
      <c r="J159" s="225">
        <v>0</v>
      </c>
      <c r="K159" s="293">
        <v>0</v>
      </c>
      <c r="L159" s="293">
        <v>0</v>
      </c>
      <c r="M159" s="293">
        <v>0</v>
      </c>
      <c r="N159" s="293">
        <v>0</v>
      </c>
      <c r="O159" s="293">
        <v>0</v>
      </c>
      <c r="P159" s="293">
        <v>0</v>
      </c>
      <c r="Q159" s="293">
        <v>0</v>
      </c>
      <c r="R159" s="293">
        <v>0</v>
      </c>
      <c r="S159" s="293">
        <v>1</v>
      </c>
      <c r="T159" s="293">
        <v>0</v>
      </c>
      <c r="U159" s="293">
        <v>0</v>
      </c>
      <c r="V159" s="225">
        <v>0</v>
      </c>
      <c r="W159" s="293">
        <v>0</v>
      </c>
      <c r="X159" s="293">
        <v>0</v>
      </c>
      <c r="Y159" s="293">
        <v>0</v>
      </c>
      <c r="Z159" s="293">
        <v>0</v>
      </c>
      <c r="AA159" s="293">
        <v>0</v>
      </c>
      <c r="AB159" s="293">
        <v>0</v>
      </c>
      <c r="AC159" s="293">
        <v>0</v>
      </c>
      <c r="AD159" s="293">
        <v>0</v>
      </c>
      <c r="AE159" s="293">
        <v>0</v>
      </c>
      <c r="AF159" s="293">
        <v>0</v>
      </c>
      <c r="AG159" s="293">
        <v>0</v>
      </c>
      <c r="AH159" s="225">
        <v>0</v>
      </c>
      <c r="AI159" s="293">
        <v>0</v>
      </c>
      <c r="AJ159" s="293">
        <v>0</v>
      </c>
      <c r="AK159" s="293">
        <v>0</v>
      </c>
      <c r="AL159" s="293">
        <v>0</v>
      </c>
      <c r="AM159" s="293">
        <v>0</v>
      </c>
      <c r="AN159" s="293">
        <v>0</v>
      </c>
      <c r="AO159" s="293">
        <v>0</v>
      </c>
      <c r="AP159" s="293">
        <v>0</v>
      </c>
      <c r="AQ159" s="293">
        <v>0</v>
      </c>
      <c r="AR159" s="293">
        <v>0</v>
      </c>
      <c r="AS159" s="293">
        <v>0</v>
      </c>
      <c r="AT159" s="225">
        <v>0</v>
      </c>
      <c r="AU159" s="293">
        <v>0</v>
      </c>
      <c r="AV159" s="293">
        <v>0</v>
      </c>
      <c r="AW159" s="293">
        <v>0</v>
      </c>
      <c r="AX159" s="293">
        <v>0</v>
      </c>
      <c r="AY159" s="293">
        <v>0</v>
      </c>
      <c r="AZ159" s="225"/>
    </row>
    <row r="160" spans="1:52" s="168" customFormat="1" ht="63">
      <c r="A160" s="219" t="s">
        <v>565</v>
      </c>
      <c r="B160" s="223" t="s">
        <v>1001</v>
      </c>
      <c r="C160" s="225" t="s">
        <v>972</v>
      </c>
      <c r="D160" s="293">
        <v>0</v>
      </c>
      <c r="E160" s="293">
        <v>0</v>
      </c>
      <c r="F160" s="293">
        <v>0</v>
      </c>
      <c r="G160" s="293">
        <v>0</v>
      </c>
      <c r="H160" s="293">
        <v>0</v>
      </c>
      <c r="I160" s="293">
        <v>0</v>
      </c>
      <c r="J160" s="225">
        <v>0</v>
      </c>
      <c r="K160" s="293">
        <v>0</v>
      </c>
      <c r="L160" s="293">
        <v>0</v>
      </c>
      <c r="M160" s="293">
        <v>0</v>
      </c>
      <c r="N160" s="293">
        <v>0</v>
      </c>
      <c r="O160" s="293">
        <v>0</v>
      </c>
      <c r="P160" s="293">
        <v>0</v>
      </c>
      <c r="Q160" s="293">
        <v>0</v>
      </c>
      <c r="R160" s="293">
        <v>0</v>
      </c>
      <c r="S160" s="293">
        <v>0</v>
      </c>
      <c r="T160" s="293">
        <v>0</v>
      </c>
      <c r="U160" s="293">
        <v>0</v>
      </c>
      <c r="V160" s="225">
        <v>0</v>
      </c>
      <c r="W160" s="293">
        <v>0</v>
      </c>
      <c r="X160" s="293">
        <v>0</v>
      </c>
      <c r="Y160" s="293">
        <v>0</v>
      </c>
      <c r="Z160" s="293">
        <v>0</v>
      </c>
      <c r="AA160" s="293">
        <v>0</v>
      </c>
      <c r="AB160" s="293">
        <v>0</v>
      </c>
      <c r="AC160" s="293">
        <v>1.03</v>
      </c>
      <c r="AD160" s="293">
        <v>0</v>
      </c>
      <c r="AE160" s="293">
        <v>9.4</v>
      </c>
      <c r="AF160" s="293">
        <v>0</v>
      </c>
      <c r="AG160" s="293">
        <v>0</v>
      </c>
      <c r="AH160" s="225">
        <v>0</v>
      </c>
      <c r="AI160" s="293">
        <v>0</v>
      </c>
      <c r="AJ160" s="293">
        <v>0</v>
      </c>
      <c r="AK160" s="293">
        <v>0</v>
      </c>
      <c r="AL160" s="293">
        <v>0</v>
      </c>
      <c r="AM160" s="293">
        <v>0</v>
      </c>
      <c r="AN160" s="293">
        <v>0</v>
      </c>
      <c r="AO160" s="293">
        <v>0</v>
      </c>
      <c r="AP160" s="293">
        <v>0</v>
      </c>
      <c r="AQ160" s="293">
        <v>0</v>
      </c>
      <c r="AR160" s="293">
        <v>0</v>
      </c>
      <c r="AS160" s="293">
        <v>0</v>
      </c>
      <c r="AT160" s="225">
        <v>0</v>
      </c>
      <c r="AU160" s="293">
        <v>0</v>
      </c>
      <c r="AV160" s="293">
        <v>0</v>
      </c>
      <c r="AW160" s="293">
        <v>0</v>
      </c>
      <c r="AX160" s="293">
        <v>0</v>
      </c>
      <c r="AY160" s="293">
        <v>0</v>
      </c>
      <c r="AZ160" s="225"/>
    </row>
    <row r="161" spans="1:52" s="168" customFormat="1" ht="47.25">
      <c r="A161" s="219" t="s">
        <v>565</v>
      </c>
      <c r="B161" s="223" t="s">
        <v>1002</v>
      </c>
      <c r="C161" s="225" t="s">
        <v>973</v>
      </c>
      <c r="D161" s="293">
        <v>0</v>
      </c>
      <c r="E161" s="293">
        <v>0</v>
      </c>
      <c r="F161" s="293">
        <v>0</v>
      </c>
      <c r="G161" s="293">
        <v>0</v>
      </c>
      <c r="H161" s="293">
        <v>0</v>
      </c>
      <c r="I161" s="293">
        <v>0</v>
      </c>
      <c r="J161" s="225">
        <v>0</v>
      </c>
      <c r="K161" s="293">
        <v>0</v>
      </c>
      <c r="L161" s="293">
        <v>0</v>
      </c>
      <c r="M161" s="293">
        <v>0</v>
      </c>
      <c r="N161" s="293">
        <v>0</v>
      </c>
      <c r="O161" s="293">
        <v>0</v>
      </c>
      <c r="P161" s="293">
        <v>0</v>
      </c>
      <c r="Q161" s="293">
        <v>0</v>
      </c>
      <c r="R161" s="293">
        <v>0</v>
      </c>
      <c r="S161" s="293">
        <v>0</v>
      </c>
      <c r="T161" s="293">
        <v>0</v>
      </c>
      <c r="U161" s="293">
        <v>0</v>
      </c>
      <c r="V161" s="225">
        <v>0</v>
      </c>
      <c r="W161" s="293">
        <v>0</v>
      </c>
      <c r="X161" s="293">
        <v>0</v>
      </c>
      <c r="Y161" s="293">
        <v>0</v>
      </c>
      <c r="Z161" s="293">
        <v>0</v>
      </c>
      <c r="AA161" s="293">
        <v>0</v>
      </c>
      <c r="AB161" s="293">
        <v>0</v>
      </c>
      <c r="AC161" s="293">
        <v>0</v>
      </c>
      <c r="AD161" s="293">
        <v>0</v>
      </c>
      <c r="AE161" s="293">
        <v>0</v>
      </c>
      <c r="AF161" s="293">
        <v>0</v>
      </c>
      <c r="AG161" s="293">
        <v>0</v>
      </c>
      <c r="AH161" s="225">
        <v>0</v>
      </c>
      <c r="AI161" s="293">
        <v>0</v>
      </c>
      <c r="AJ161" s="293">
        <v>0</v>
      </c>
      <c r="AK161" s="293">
        <v>0</v>
      </c>
      <c r="AL161" s="293">
        <v>0</v>
      </c>
      <c r="AM161" s="293">
        <v>0</v>
      </c>
      <c r="AN161" s="293">
        <v>0</v>
      </c>
      <c r="AO161" s="293">
        <v>4.62</v>
      </c>
      <c r="AP161" s="293">
        <v>0</v>
      </c>
      <c r="AQ161" s="293">
        <v>23.05</v>
      </c>
      <c r="AR161" s="293">
        <v>0</v>
      </c>
      <c r="AS161" s="293">
        <v>0</v>
      </c>
      <c r="AT161" s="225">
        <v>0</v>
      </c>
      <c r="AU161" s="293">
        <v>0</v>
      </c>
      <c r="AV161" s="293">
        <v>0</v>
      </c>
      <c r="AW161" s="293">
        <v>0</v>
      </c>
      <c r="AX161" s="293">
        <v>0</v>
      </c>
      <c r="AY161" s="293">
        <v>0</v>
      </c>
      <c r="AZ161" s="225"/>
    </row>
    <row r="162" spans="1:52" s="168" customFormat="1" ht="47.25">
      <c r="A162" s="219" t="s">
        <v>565</v>
      </c>
      <c r="B162" s="223" t="s">
        <v>1003</v>
      </c>
      <c r="C162" s="225" t="s">
        <v>974</v>
      </c>
      <c r="D162" s="293">
        <v>0</v>
      </c>
      <c r="E162" s="293">
        <v>0</v>
      </c>
      <c r="F162" s="293">
        <v>0</v>
      </c>
      <c r="G162" s="293">
        <v>0</v>
      </c>
      <c r="H162" s="293">
        <v>0</v>
      </c>
      <c r="I162" s="293">
        <v>0</v>
      </c>
      <c r="J162" s="225">
        <v>0</v>
      </c>
      <c r="K162" s="293">
        <v>0</v>
      </c>
      <c r="L162" s="293">
        <v>0</v>
      </c>
      <c r="M162" s="293">
        <v>0</v>
      </c>
      <c r="N162" s="293">
        <v>0</v>
      </c>
      <c r="O162" s="293">
        <v>0</v>
      </c>
      <c r="P162" s="293">
        <v>0</v>
      </c>
      <c r="Q162" s="293">
        <v>0</v>
      </c>
      <c r="R162" s="293">
        <v>0</v>
      </c>
      <c r="S162" s="293">
        <v>0</v>
      </c>
      <c r="T162" s="293">
        <v>0</v>
      </c>
      <c r="U162" s="293">
        <v>0</v>
      </c>
      <c r="V162" s="225">
        <v>0</v>
      </c>
      <c r="W162" s="293">
        <v>0</v>
      </c>
      <c r="X162" s="293">
        <v>0</v>
      </c>
      <c r="Y162" s="293">
        <v>0</v>
      </c>
      <c r="Z162" s="293">
        <v>0</v>
      </c>
      <c r="AA162" s="293">
        <v>0</v>
      </c>
      <c r="AB162" s="293">
        <v>0</v>
      </c>
      <c r="AC162" s="293">
        <v>0</v>
      </c>
      <c r="AD162" s="293">
        <v>0</v>
      </c>
      <c r="AE162" s="293">
        <v>0</v>
      </c>
      <c r="AF162" s="293">
        <v>0</v>
      </c>
      <c r="AG162" s="293">
        <v>0</v>
      </c>
      <c r="AH162" s="225">
        <v>0</v>
      </c>
      <c r="AI162" s="293">
        <v>0</v>
      </c>
      <c r="AJ162" s="293">
        <v>0</v>
      </c>
      <c r="AK162" s="293">
        <v>0</v>
      </c>
      <c r="AL162" s="293">
        <v>0</v>
      </c>
      <c r="AM162" s="293">
        <v>0</v>
      </c>
      <c r="AN162" s="293">
        <v>0</v>
      </c>
      <c r="AO162" s="293">
        <v>1.26</v>
      </c>
      <c r="AP162" s="293">
        <v>0</v>
      </c>
      <c r="AQ162" s="293">
        <v>36</v>
      </c>
      <c r="AR162" s="293">
        <v>0</v>
      </c>
      <c r="AS162" s="293">
        <v>0</v>
      </c>
      <c r="AT162" s="225">
        <v>0</v>
      </c>
      <c r="AU162" s="293">
        <v>0</v>
      </c>
      <c r="AV162" s="293">
        <v>0</v>
      </c>
      <c r="AW162" s="293">
        <v>0</v>
      </c>
      <c r="AX162" s="293">
        <v>0</v>
      </c>
      <c r="AY162" s="293">
        <v>0</v>
      </c>
      <c r="AZ162" s="225"/>
    </row>
    <row r="163" spans="1:52" s="168" customFormat="1" ht="63">
      <c r="A163" s="219" t="s">
        <v>565</v>
      </c>
      <c r="B163" s="223" t="s">
        <v>1004</v>
      </c>
      <c r="C163" s="225" t="s">
        <v>975</v>
      </c>
      <c r="D163" s="293">
        <v>0</v>
      </c>
      <c r="E163" s="293">
        <v>0</v>
      </c>
      <c r="F163" s="293">
        <v>0</v>
      </c>
      <c r="G163" s="293">
        <v>0</v>
      </c>
      <c r="H163" s="293">
        <v>0</v>
      </c>
      <c r="I163" s="293">
        <v>0</v>
      </c>
      <c r="J163" s="225">
        <v>0</v>
      </c>
      <c r="K163" s="293">
        <v>0</v>
      </c>
      <c r="L163" s="293">
        <v>0</v>
      </c>
      <c r="M163" s="293">
        <v>0</v>
      </c>
      <c r="N163" s="293">
        <v>0</v>
      </c>
      <c r="O163" s="293">
        <v>0</v>
      </c>
      <c r="P163" s="293">
        <v>0</v>
      </c>
      <c r="Q163" s="293">
        <v>0</v>
      </c>
      <c r="R163" s="293">
        <v>0</v>
      </c>
      <c r="S163" s="293">
        <v>2.14</v>
      </c>
      <c r="T163" s="293">
        <v>0</v>
      </c>
      <c r="U163" s="293">
        <v>0</v>
      </c>
      <c r="V163" s="225">
        <v>0</v>
      </c>
      <c r="W163" s="293">
        <v>0</v>
      </c>
      <c r="X163" s="293">
        <v>0</v>
      </c>
      <c r="Y163" s="293">
        <v>0</v>
      </c>
      <c r="Z163" s="293">
        <v>0</v>
      </c>
      <c r="AA163" s="293">
        <v>0</v>
      </c>
      <c r="AB163" s="293">
        <v>0</v>
      </c>
      <c r="AC163" s="293">
        <v>0</v>
      </c>
      <c r="AD163" s="293">
        <v>0</v>
      </c>
      <c r="AE163" s="293">
        <v>0</v>
      </c>
      <c r="AF163" s="293">
        <v>0</v>
      </c>
      <c r="AG163" s="293">
        <v>0</v>
      </c>
      <c r="AH163" s="225">
        <v>0</v>
      </c>
      <c r="AI163" s="293">
        <v>0</v>
      </c>
      <c r="AJ163" s="293">
        <v>0</v>
      </c>
      <c r="AK163" s="293">
        <v>0</v>
      </c>
      <c r="AL163" s="293">
        <v>0</v>
      </c>
      <c r="AM163" s="293">
        <v>0</v>
      </c>
      <c r="AN163" s="293">
        <v>0</v>
      </c>
      <c r="AO163" s="293">
        <v>0</v>
      </c>
      <c r="AP163" s="293">
        <v>0</v>
      </c>
      <c r="AQ163" s="293">
        <v>0</v>
      </c>
      <c r="AR163" s="293">
        <v>0</v>
      </c>
      <c r="AS163" s="293">
        <v>0</v>
      </c>
      <c r="AT163" s="225">
        <v>0</v>
      </c>
      <c r="AU163" s="293">
        <v>0</v>
      </c>
      <c r="AV163" s="293">
        <v>0</v>
      </c>
      <c r="AW163" s="293">
        <v>2.14</v>
      </c>
      <c r="AX163" s="293">
        <v>0</v>
      </c>
      <c r="AY163" s="293">
        <v>0</v>
      </c>
      <c r="AZ163" s="225"/>
    </row>
    <row r="164" spans="1:52" s="168" customFormat="1" ht="63">
      <c r="A164" s="219" t="s">
        <v>565</v>
      </c>
      <c r="B164" s="223" t="s">
        <v>1005</v>
      </c>
      <c r="C164" s="225" t="s">
        <v>976</v>
      </c>
      <c r="D164" s="293">
        <v>0</v>
      </c>
      <c r="E164" s="293">
        <v>0</v>
      </c>
      <c r="F164" s="293">
        <v>0</v>
      </c>
      <c r="G164" s="293">
        <v>0</v>
      </c>
      <c r="H164" s="293">
        <v>0</v>
      </c>
      <c r="I164" s="293">
        <v>0</v>
      </c>
      <c r="J164" s="225">
        <v>0</v>
      </c>
      <c r="K164" s="293">
        <v>0</v>
      </c>
      <c r="L164" s="293">
        <v>0</v>
      </c>
      <c r="M164" s="293">
        <v>0</v>
      </c>
      <c r="N164" s="293">
        <v>0</v>
      </c>
      <c r="O164" s="293">
        <v>0</v>
      </c>
      <c r="P164" s="293">
        <v>0</v>
      </c>
      <c r="Q164" s="293">
        <v>0</v>
      </c>
      <c r="R164" s="293">
        <v>0</v>
      </c>
      <c r="S164" s="293">
        <v>0</v>
      </c>
      <c r="T164" s="293">
        <v>0</v>
      </c>
      <c r="U164" s="293">
        <v>0</v>
      </c>
      <c r="V164" s="225">
        <v>0</v>
      </c>
      <c r="W164" s="293">
        <v>0</v>
      </c>
      <c r="X164" s="293">
        <v>0</v>
      </c>
      <c r="Y164" s="293">
        <v>0</v>
      </c>
      <c r="Z164" s="293">
        <v>0</v>
      </c>
      <c r="AA164" s="293">
        <v>0</v>
      </c>
      <c r="AB164" s="293">
        <v>0</v>
      </c>
      <c r="AC164" s="293">
        <v>0</v>
      </c>
      <c r="AD164" s="293">
        <v>0</v>
      </c>
      <c r="AE164" s="293">
        <v>0</v>
      </c>
      <c r="AF164" s="293">
        <v>0</v>
      </c>
      <c r="AG164" s="293">
        <v>0</v>
      </c>
      <c r="AH164" s="225">
        <v>0</v>
      </c>
      <c r="AI164" s="293">
        <v>0</v>
      </c>
      <c r="AJ164" s="293">
        <v>0</v>
      </c>
      <c r="AK164" s="293">
        <v>0</v>
      </c>
      <c r="AL164" s="293">
        <v>0</v>
      </c>
      <c r="AM164" s="293">
        <v>0</v>
      </c>
      <c r="AN164" s="293">
        <v>0</v>
      </c>
      <c r="AO164" s="293">
        <v>2.56</v>
      </c>
      <c r="AP164" s="293">
        <v>0</v>
      </c>
      <c r="AQ164" s="293">
        <v>11.6</v>
      </c>
      <c r="AR164" s="293">
        <v>0</v>
      </c>
      <c r="AS164" s="293">
        <v>0</v>
      </c>
      <c r="AT164" s="225">
        <v>0</v>
      </c>
      <c r="AU164" s="293">
        <v>0</v>
      </c>
      <c r="AV164" s="293">
        <v>0</v>
      </c>
      <c r="AW164" s="293">
        <v>0</v>
      </c>
      <c r="AX164" s="293">
        <v>0</v>
      </c>
      <c r="AY164" s="293">
        <v>0</v>
      </c>
      <c r="AZ164" s="225"/>
    </row>
    <row r="165" spans="1:52" s="168" customFormat="1" ht="63">
      <c r="A165" s="219" t="s">
        <v>565</v>
      </c>
      <c r="B165" s="223" t="s">
        <v>1006</v>
      </c>
      <c r="C165" s="225" t="s">
        <v>977</v>
      </c>
      <c r="D165" s="293">
        <v>0</v>
      </c>
      <c r="E165" s="293">
        <v>0</v>
      </c>
      <c r="F165" s="293">
        <v>0</v>
      </c>
      <c r="G165" s="293">
        <v>0</v>
      </c>
      <c r="H165" s="293">
        <v>0</v>
      </c>
      <c r="I165" s="293">
        <v>0</v>
      </c>
      <c r="J165" s="225">
        <v>0</v>
      </c>
      <c r="K165" s="293">
        <v>0</v>
      </c>
      <c r="L165" s="293">
        <v>0</v>
      </c>
      <c r="M165" s="293">
        <v>0</v>
      </c>
      <c r="N165" s="293">
        <v>0</v>
      </c>
      <c r="O165" s="293">
        <v>0</v>
      </c>
      <c r="P165" s="293">
        <v>0</v>
      </c>
      <c r="Q165" s="293">
        <v>0</v>
      </c>
      <c r="R165" s="293">
        <v>0</v>
      </c>
      <c r="S165" s="293">
        <v>0</v>
      </c>
      <c r="T165" s="293">
        <v>0</v>
      </c>
      <c r="U165" s="293">
        <v>0</v>
      </c>
      <c r="V165" s="225">
        <v>0</v>
      </c>
      <c r="W165" s="293">
        <v>0</v>
      </c>
      <c r="X165" s="293">
        <v>0</v>
      </c>
      <c r="Y165" s="293">
        <v>0</v>
      </c>
      <c r="Z165" s="293">
        <v>0</v>
      </c>
      <c r="AA165" s="293">
        <v>0</v>
      </c>
      <c r="AB165" s="293">
        <v>0</v>
      </c>
      <c r="AC165" s="293">
        <v>1.26</v>
      </c>
      <c r="AD165" s="293">
        <v>0</v>
      </c>
      <c r="AE165" s="293">
        <v>6.4</v>
      </c>
      <c r="AF165" s="293">
        <v>0</v>
      </c>
      <c r="AG165" s="293">
        <v>0</v>
      </c>
      <c r="AH165" s="225">
        <v>0</v>
      </c>
      <c r="AI165" s="293">
        <v>0</v>
      </c>
      <c r="AJ165" s="293">
        <v>0</v>
      </c>
      <c r="AK165" s="293">
        <v>0</v>
      </c>
      <c r="AL165" s="293">
        <v>0</v>
      </c>
      <c r="AM165" s="293">
        <v>0</v>
      </c>
      <c r="AN165" s="293">
        <v>0</v>
      </c>
      <c r="AO165" s="293">
        <v>0</v>
      </c>
      <c r="AP165" s="293">
        <v>0</v>
      </c>
      <c r="AQ165" s="293">
        <v>0</v>
      </c>
      <c r="AR165" s="293">
        <v>0</v>
      </c>
      <c r="AS165" s="293">
        <v>0</v>
      </c>
      <c r="AT165" s="225">
        <v>0</v>
      </c>
      <c r="AU165" s="293">
        <v>0</v>
      </c>
      <c r="AV165" s="293">
        <v>0</v>
      </c>
      <c r="AW165" s="293">
        <v>0</v>
      </c>
      <c r="AX165" s="293">
        <v>0</v>
      </c>
      <c r="AY165" s="293">
        <v>0</v>
      </c>
      <c r="AZ165" s="225"/>
    </row>
    <row r="166" spans="1:52" s="168" customFormat="1" ht="63">
      <c r="A166" s="219" t="s">
        <v>565</v>
      </c>
      <c r="B166" s="223" t="s">
        <v>1007</v>
      </c>
      <c r="C166" s="225" t="s">
        <v>978</v>
      </c>
      <c r="D166" s="293">
        <v>0</v>
      </c>
      <c r="E166" s="293">
        <v>0</v>
      </c>
      <c r="F166" s="293">
        <v>0</v>
      </c>
      <c r="G166" s="293">
        <v>0</v>
      </c>
      <c r="H166" s="293">
        <v>0</v>
      </c>
      <c r="I166" s="293">
        <v>0</v>
      </c>
      <c r="J166" s="225">
        <v>0</v>
      </c>
      <c r="K166" s="293">
        <v>0</v>
      </c>
      <c r="L166" s="293">
        <v>0</v>
      </c>
      <c r="M166" s="293">
        <v>0</v>
      </c>
      <c r="N166" s="293">
        <v>0</v>
      </c>
      <c r="O166" s="293">
        <v>0</v>
      </c>
      <c r="P166" s="293">
        <v>0</v>
      </c>
      <c r="Q166" s="293">
        <v>0</v>
      </c>
      <c r="R166" s="293">
        <v>0</v>
      </c>
      <c r="S166" s="293">
        <v>0</v>
      </c>
      <c r="T166" s="293">
        <v>0</v>
      </c>
      <c r="U166" s="293">
        <v>0</v>
      </c>
      <c r="V166" s="225">
        <v>0</v>
      </c>
      <c r="W166" s="293">
        <v>0</v>
      </c>
      <c r="X166" s="293">
        <v>0</v>
      </c>
      <c r="Y166" s="293">
        <v>0</v>
      </c>
      <c r="Z166" s="293">
        <v>0</v>
      </c>
      <c r="AA166" s="293">
        <v>0</v>
      </c>
      <c r="AB166" s="293">
        <v>0</v>
      </c>
      <c r="AC166" s="293">
        <v>0</v>
      </c>
      <c r="AD166" s="293">
        <v>0</v>
      </c>
      <c r="AE166" s="293">
        <v>0</v>
      </c>
      <c r="AF166" s="293">
        <v>0</v>
      </c>
      <c r="AG166" s="293">
        <v>0</v>
      </c>
      <c r="AH166" s="225">
        <v>0</v>
      </c>
      <c r="AI166" s="293">
        <v>0</v>
      </c>
      <c r="AJ166" s="293">
        <v>0</v>
      </c>
      <c r="AK166" s="293">
        <v>0</v>
      </c>
      <c r="AL166" s="293">
        <v>0</v>
      </c>
      <c r="AM166" s="293">
        <v>0</v>
      </c>
      <c r="AN166" s="293">
        <v>0</v>
      </c>
      <c r="AO166" s="293">
        <v>1.51</v>
      </c>
      <c r="AP166" s="293">
        <v>0</v>
      </c>
      <c r="AQ166" s="293">
        <v>46</v>
      </c>
      <c r="AR166" s="293">
        <v>0</v>
      </c>
      <c r="AS166" s="293">
        <v>0</v>
      </c>
      <c r="AT166" s="225">
        <v>0</v>
      </c>
      <c r="AU166" s="293">
        <v>0</v>
      </c>
      <c r="AV166" s="293">
        <v>0</v>
      </c>
      <c r="AW166" s="293">
        <v>0</v>
      </c>
      <c r="AX166" s="293">
        <v>0</v>
      </c>
      <c r="AY166" s="293">
        <v>0</v>
      </c>
      <c r="AZ166" s="225"/>
    </row>
    <row r="167" spans="1:52" s="281" customFormat="1" ht="78.75">
      <c r="A167" s="288" t="s">
        <v>565</v>
      </c>
      <c r="B167" s="291" t="s">
        <v>1037</v>
      </c>
      <c r="C167" s="293" t="s">
        <v>1036</v>
      </c>
      <c r="D167" s="293">
        <v>0</v>
      </c>
      <c r="E167" s="293">
        <v>0</v>
      </c>
      <c r="F167" s="293">
        <v>0</v>
      </c>
      <c r="G167" s="293">
        <v>0</v>
      </c>
      <c r="H167" s="293">
        <v>0</v>
      </c>
      <c r="I167" s="293">
        <v>0</v>
      </c>
      <c r="J167" s="293">
        <v>0</v>
      </c>
      <c r="K167" s="293">
        <v>0</v>
      </c>
      <c r="L167" s="293">
        <v>0</v>
      </c>
      <c r="M167" s="293">
        <v>0</v>
      </c>
      <c r="N167" s="293">
        <v>0</v>
      </c>
      <c r="O167" s="293">
        <v>0</v>
      </c>
      <c r="P167" s="293">
        <v>0</v>
      </c>
      <c r="Q167" s="293">
        <v>0</v>
      </c>
      <c r="R167" s="293">
        <v>0</v>
      </c>
      <c r="S167" s="293">
        <v>0</v>
      </c>
      <c r="T167" s="293">
        <v>0</v>
      </c>
      <c r="U167" s="293">
        <v>0</v>
      </c>
      <c r="V167" s="293">
        <v>0</v>
      </c>
      <c r="W167" s="293">
        <v>0</v>
      </c>
      <c r="X167" s="293">
        <v>0</v>
      </c>
      <c r="Y167" s="293">
        <v>0</v>
      </c>
      <c r="Z167" s="293">
        <v>0</v>
      </c>
      <c r="AA167" s="293">
        <v>0</v>
      </c>
      <c r="AB167" s="293">
        <v>0</v>
      </c>
      <c r="AC167" s="293">
        <v>0</v>
      </c>
      <c r="AD167" s="293">
        <v>0</v>
      </c>
      <c r="AE167" s="293">
        <v>0</v>
      </c>
      <c r="AF167" s="293">
        <v>0</v>
      </c>
      <c r="AG167" s="293">
        <v>0</v>
      </c>
      <c r="AH167" s="293">
        <v>0</v>
      </c>
      <c r="AI167" s="293">
        <v>0</v>
      </c>
      <c r="AJ167" s="293">
        <v>0</v>
      </c>
      <c r="AK167" s="293">
        <v>0</v>
      </c>
      <c r="AL167" s="293">
        <v>0</v>
      </c>
      <c r="AM167" s="293">
        <v>0</v>
      </c>
      <c r="AN167" s="293">
        <v>0</v>
      </c>
      <c r="AO167" s="293">
        <v>0</v>
      </c>
      <c r="AP167" s="293">
        <v>0</v>
      </c>
      <c r="AQ167" s="293">
        <v>0</v>
      </c>
      <c r="AR167" s="293">
        <v>0</v>
      </c>
      <c r="AS167" s="293">
        <v>0</v>
      </c>
      <c r="AT167" s="293">
        <v>0</v>
      </c>
      <c r="AU167" s="293">
        <v>1.83</v>
      </c>
      <c r="AV167" s="293">
        <v>0</v>
      </c>
      <c r="AW167" s="293">
        <v>3.8</v>
      </c>
      <c r="AX167" s="293">
        <v>0</v>
      </c>
      <c r="AY167" s="293">
        <v>0</v>
      </c>
      <c r="AZ167" s="293"/>
    </row>
    <row r="168" spans="1:52" ht="47.25">
      <c r="A168" s="67" t="s">
        <v>520</v>
      </c>
      <c r="B168" s="113" t="s">
        <v>672</v>
      </c>
      <c r="C168" s="232" t="s">
        <v>700</v>
      </c>
      <c r="D168" s="298" t="s">
        <v>589</v>
      </c>
      <c r="E168" s="298" t="s">
        <v>589</v>
      </c>
      <c r="F168" s="298" t="s">
        <v>589</v>
      </c>
      <c r="G168" s="298" t="s">
        <v>589</v>
      </c>
      <c r="H168" s="298" t="s">
        <v>589</v>
      </c>
      <c r="I168" s="298" t="s">
        <v>589</v>
      </c>
      <c r="J168" s="232" t="s">
        <v>589</v>
      </c>
      <c r="K168" s="232" t="s">
        <v>589</v>
      </c>
      <c r="L168" s="232" t="s">
        <v>589</v>
      </c>
      <c r="M168" s="232" t="s">
        <v>589</v>
      </c>
      <c r="N168" s="232" t="s">
        <v>589</v>
      </c>
      <c r="O168" s="232" t="s">
        <v>589</v>
      </c>
      <c r="P168" s="298" t="s">
        <v>589</v>
      </c>
      <c r="Q168" s="298" t="s">
        <v>589</v>
      </c>
      <c r="R168" s="298" t="s">
        <v>589</v>
      </c>
      <c r="S168" s="298" t="s">
        <v>589</v>
      </c>
      <c r="T168" s="298" t="s">
        <v>589</v>
      </c>
      <c r="U168" s="298" t="s">
        <v>589</v>
      </c>
      <c r="V168" s="232" t="s">
        <v>589</v>
      </c>
      <c r="W168" s="232" t="s">
        <v>589</v>
      </c>
      <c r="X168" s="232" t="s">
        <v>589</v>
      </c>
      <c r="Y168" s="232" t="s">
        <v>589</v>
      </c>
      <c r="Z168" s="232" t="s">
        <v>589</v>
      </c>
      <c r="AA168" s="232" t="s">
        <v>589</v>
      </c>
      <c r="AB168" s="298" t="s">
        <v>589</v>
      </c>
      <c r="AC168" s="298" t="s">
        <v>589</v>
      </c>
      <c r="AD168" s="298" t="s">
        <v>589</v>
      </c>
      <c r="AE168" s="298" t="s">
        <v>589</v>
      </c>
      <c r="AF168" s="298" t="s">
        <v>589</v>
      </c>
      <c r="AG168" s="298" t="s">
        <v>589</v>
      </c>
      <c r="AH168" s="232" t="s">
        <v>589</v>
      </c>
      <c r="AI168" s="232" t="s">
        <v>589</v>
      </c>
      <c r="AJ168" s="232" t="s">
        <v>589</v>
      </c>
      <c r="AK168" s="232" t="s">
        <v>589</v>
      </c>
      <c r="AL168" s="232" t="s">
        <v>589</v>
      </c>
      <c r="AM168" s="232" t="s">
        <v>589</v>
      </c>
      <c r="AN168" s="232" t="s">
        <v>589</v>
      </c>
      <c r="AO168" s="232" t="s">
        <v>589</v>
      </c>
      <c r="AP168" s="232" t="s">
        <v>589</v>
      </c>
      <c r="AQ168" s="232" t="s">
        <v>589</v>
      </c>
      <c r="AR168" s="232" t="s">
        <v>589</v>
      </c>
      <c r="AS168" s="232" t="s">
        <v>589</v>
      </c>
      <c r="AT168" s="232" t="s">
        <v>589</v>
      </c>
      <c r="AU168" s="298" t="s">
        <v>589</v>
      </c>
      <c r="AV168" s="298" t="s">
        <v>589</v>
      </c>
      <c r="AW168" s="298" t="s">
        <v>589</v>
      </c>
      <c r="AX168" s="298" t="s">
        <v>589</v>
      </c>
      <c r="AY168" s="298" t="s">
        <v>589</v>
      </c>
      <c r="AZ168" s="232" t="s">
        <v>589</v>
      </c>
    </row>
    <row r="169" spans="1:52" ht="47.25">
      <c r="A169" s="67" t="s">
        <v>568</v>
      </c>
      <c r="B169" s="113" t="s">
        <v>673</v>
      </c>
      <c r="C169" s="232" t="s">
        <v>700</v>
      </c>
      <c r="D169" s="298" t="s">
        <v>589</v>
      </c>
      <c r="E169" s="298" t="s">
        <v>589</v>
      </c>
      <c r="F169" s="298" t="s">
        <v>589</v>
      </c>
      <c r="G169" s="298" t="s">
        <v>589</v>
      </c>
      <c r="H169" s="298" t="s">
        <v>589</v>
      </c>
      <c r="I169" s="298" t="s">
        <v>589</v>
      </c>
      <c r="J169" s="232" t="s">
        <v>589</v>
      </c>
      <c r="K169" s="232" t="s">
        <v>589</v>
      </c>
      <c r="L169" s="232" t="s">
        <v>589</v>
      </c>
      <c r="M169" s="232" t="s">
        <v>589</v>
      </c>
      <c r="N169" s="232" t="s">
        <v>589</v>
      </c>
      <c r="O169" s="232" t="s">
        <v>589</v>
      </c>
      <c r="P169" s="298" t="s">
        <v>589</v>
      </c>
      <c r="Q169" s="298" t="s">
        <v>589</v>
      </c>
      <c r="R169" s="298" t="s">
        <v>589</v>
      </c>
      <c r="S169" s="298" t="s">
        <v>589</v>
      </c>
      <c r="T169" s="298" t="s">
        <v>589</v>
      </c>
      <c r="U169" s="298" t="s">
        <v>589</v>
      </c>
      <c r="V169" s="232" t="s">
        <v>589</v>
      </c>
      <c r="W169" s="232" t="s">
        <v>589</v>
      </c>
      <c r="X169" s="232" t="s">
        <v>589</v>
      </c>
      <c r="Y169" s="232" t="s">
        <v>589</v>
      </c>
      <c r="Z169" s="232" t="s">
        <v>589</v>
      </c>
      <c r="AA169" s="232" t="s">
        <v>589</v>
      </c>
      <c r="AB169" s="298" t="s">
        <v>589</v>
      </c>
      <c r="AC169" s="298" t="s">
        <v>589</v>
      </c>
      <c r="AD169" s="298" t="s">
        <v>589</v>
      </c>
      <c r="AE169" s="298" t="s">
        <v>589</v>
      </c>
      <c r="AF169" s="298" t="s">
        <v>589</v>
      </c>
      <c r="AG169" s="298" t="s">
        <v>589</v>
      </c>
      <c r="AH169" s="232" t="s">
        <v>589</v>
      </c>
      <c r="AI169" s="232" t="s">
        <v>589</v>
      </c>
      <c r="AJ169" s="232" t="s">
        <v>589</v>
      </c>
      <c r="AK169" s="232" t="s">
        <v>589</v>
      </c>
      <c r="AL169" s="232" t="s">
        <v>589</v>
      </c>
      <c r="AM169" s="232" t="s">
        <v>589</v>
      </c>
      <c r="AN169" s="232" t="s">
        <v>589</v>
      </c>
      <c r="AO169" s="232" t="s">
        <v>589</v>
      </c>
      <c r="AP169" s="232" t="s">
        <v>589</v>
      </c>
      <c r="AQ169" s="232" t="s">
        <v>589</v>
      </c>
      <c r="AR169" s="232" t="s">
        <v>589</v>
      </c>
      <c r="AS169" s="232" t="s">
        <v>589</v>
      </c>
      <c r="AT169" s="232" t="s">
        <v>589</v>
      </c>
      <c r="AU169" s="232" t="s">
        <v>589</v>
      </c>
      <c r="AV169" s="232" t="s">
        <v>589</v>
      </c>
      <c r="AW169" s="232" t="s">
        <v>589</v>
      </c>
      <c r="AX169" s="232" t="s">
        <v>589</v>
      </c>
      <c r="AY169" s="232" t="s">
        <v>589</v>
      </c>
      <c r="AZ169" s="232" t="s">
        <v>589</v>
      </c>
    </row>
    <row r="170" spans="1:52" ht="47.25">
      <c r="A170" s="67" t="s">
        <v>569</v>
      </c>
      <c r="B170" s="113" t="s">
        <v>674</v>
      </c>
      <c r="C170" s="232" t="s">
        <v>700</v>
      </c>
      <c r="D170" s="298" t="s">
        <v>589</v>
      </c>
      <c r="E170" s="298" t="s">
        <v>589</v>
      </c>
      <c r="F170" s="298" t="s">
        <v>589</v>
      </c>
      <c r="G170" s="298" t="s">
        <v>589</v>
      </c>
      <c r="H170" s="298" t="s">
        <v>589</v>
      </c>
      <c r="I170" s="298" t="s">
        <v>589</v>
      </c>
      <c r="J170" s="232" t="s">
        <v>589</v>
      </c>
      <c r="K170" s="232" t="s">
        <v>589</v>
      </c>
      <c r="L170" s="232" t="s">
        <v>589</v>
      </c>
      <c r="M170" s="232" t="s">
        <v>589</v>
      </c>
      <c r="N170" s="232" t="s">
        <v>589</v>
      </c>
      <c r="O170" s="232" t="s">
        <v>589</v>
      </c>
      <c r="P170" s="298" t="s">
        <v>589</v>
      </c>
      <c r="Q170" s="298" t="s">
        <v>589</v>
      </c>
      <c r="R170" s="298" t="s">
        <v>589</v>
      </c>
      <c r="S170" s="298" t="s">
        <v>589</v>
      </c>
      <c r="T170" s="298" t="s">
        <v>589</v>
      </c>
      <c r="U170" s="298" t="s">
        <v>589</v>
      </c>
      <c r="V170" s="232" t="s">
        <v>589</v>
      </c>
      <c r="W170" s="232" t="s">
        <v>589</v>
      </c>
      <c r="X170" s="232" t="s">
        <v>589</v>
      </c>
      <c r="Y170" s="232" t="s">
        <v>589</v>
      </c>
      <c r="Z170" s="232" t="s">
        <v>589</v>
      </c>
      <c r="AA170" s="232" t="s">
        <v>589</v>
      </c>
      <c r="AB170" s="298" t="s">
        <v>589</v>
      </c>
      <c r="AC170" s="298" t="s">
        <v>589</v>
      </c>
      <c r="AD170" s="298" t="s">
        <v>589</v>
      </c>
      <c r="AE170" s="298" t="s">
        <v>589</v>
      </c>
      <c r="AF170" s="298" t="s">
        <v>589</v>
      </c>
      <c r="AG170" s="298" t="s">
        <v>589</v>
      </c>
      <c r="AH170" s="232" t="s">
        <v>589</v>
      </c>
      <c r="AI170" s="232" t="s">
        <v>589</v>
      </c>
      <c r="AJ170" s="232" t="s">
        <v>589</v>
      </c>
      <c r="AK170" s="232" t="s">
        <v>589</v>
      </c>
      <c r="AL170" s="232" t="s">
        <v>589</v>
      </c>
      <c r="AM170" s="232" t="s">
        <v>589</v>
      </c>
      <c r="AN170" s="232" t="s">
        <v>589</v>
      </c>
      <c r="AO170" s="232" t="s">
        <v>589</v>
      </c>
      <c r="AP170" s="232" t="s">
        <v>589</v>
      </c>
      <c r="AQ170" s="232" t="s">
        <v>589</v>
      </c>
      <c r="AR170" s="232" t="s">
        <v>589</v>
      </c>
      <c r="AS170" s="232" t="s">
        <v>589</v>
      </c>
      <c r="AT170" s="232" t="s">
        <v>589</v>
      </c>
      <c r="AU170" s="232" t="s">
        <v>589</v>
      </c>
      <c r="AV170" s="232" t="s">
        <v>589</v>
      </c>
      <c r="AW170" s="232" t="s">
        <v>589</v>
      </c>
      <c r="AX170" s="232" t="s">
        <v>589</v>
      </c>
      <c r="AY170" s="232" t="s">
        <v>589</v>
      </c>
      <c r="AZ170" s="232" t="s">
        <v>589</v>
      </c>
    </row>
    <row r="171" spans="1:52" ht="47.25">
      <c r="A171" s="67" t="s">
        <v>570</v>
      </c>
      <c r="B171" s="113" t="s">
        <v>675</v>
      </c>
      <c r="C171" s="232" t="s">
        <v>700</v>
      </c>
      <c r="D171" s="298" t="s">
        <v>589</v>
      </c>
      <c r="E171" s="298" t="s">
        <v>589</v>
      </c>
      <c r="F171" s="298" t="s">
        <v>589</v>
      </c>
      <c r="G171" s="298" t="s">
        <v>589</v>
      </c>
      <c r="H171" s="298" t="s">
        <v>589</v>
      </c>
      <c r="I171" s="298" t="s">
        <v>589</v>
      </c>
      <c r="J171" s="232" t="s">
        <v>589</v>
      </c>
      <c r="K171" s="232" t="s">
        <v>589</v>
      </c>
      <c r="L171" s="232" t="s">
        <v>589</v>
      </c>
      <c r="M171" s="232" t="s">
        <v>589</v>
      </c>
      <c r="N171" s="232" t="s">
        <v>589</v>
      </c>
      <c r="O171" s="232" t="s">
        <v>589</v>
      </c>
      <c r="P171" s="298" t="s">
        <v>589</v>
      </c>
      <c r="Q171" s="298" t="s">
        <v>589</v>
      </c>
      <c r="R171" s="298" t="s">
        <v>589</v>
      </c>
      <c r="S171" s="298" t="s">
        <v>589</v>
      </c>
      <c r="T171" s="298" t="s">
        <v>589</v>
      </c>
      <c r="U171" s="298" t="s">
        <v>589</v>
      </c>
      <c r="V171" s="232" t="s">
        <v>589</v>
      </c>
      <c r="W171" s="232" t="s">
        <v>589</v>
      </c>
      <c r="X171" s="232" t="s">
        <v>589</v>
      </c>
      <c r="Y171" s="232" t="s">
        <v>589</v>
      </c>
      <c r="Z171" s="232" t="s">
        <v>589</v>
      </c>
      <c r="AA171" s="232" t="s">
        <v>589</v>
      </c>
      <c r="AB171" s="298" t="s">
        <v>589</v>
      </c>
      <c r="AC171" s="298" t="s">
        <v>589</v>
      </c>
      <c r="AD171" s="298" t="s">
        <v>589</v>
      </c>
      <c r="AE171" s="298" t="s">
        <v>589</v>
      </c>
      <c r="AF171" s="298" t="s">
        <v>589</v>
      </c>
      <c r="AG171" s="298" t="s">
        <v>589</v>
      </c>
      <c r="AH171" s="232" t="s">
        <v>589</v>
      </c>
      <c r="AI171" s="232" t="s">
        <v>589</v>
      </c>
      <c r="AJ171" s="232" t="s">
        <v>589</v>
      </c>
      <c r="AK171" s="232" t="s">
        <v>589</v>
      </c>
      <c r="AL171" s="232" t="s">
        <v>589</v>
      </c>
      <c r="AM171" s="232" t="s">
        <v>589</v>
      </c>
      <c r="AN171" s="232" t="s">
        <v>589</v>
      </c>
      <c r="AO171" s="232" t="s">
        <v>589</v>
      </c>
      <c r="AP171" s="232" t="s">
        <v>589</v>
      </c>
      <c r="AQ171" s="232" t="s">
        <v>589</v>
      </c>
      <c r="AR171" s="232" t="s">
        <v>589</v>
      </c>
      <c r="AS171" s="232" t="s">
        <v>589</v>
      </c>
      <c r="AT171" s="232" t="s">
        <v>589</v>
      </c>
      <c r="AU171" s="232" t="s">
        <v>589</v>
      </c>
      <c r="AV171" s="232" t="s">
        <v>589</v>
      </c>
      <c r="AW171" s="232" t="s">
        <v>589</v>
      </c>
      <c r="AX171" s="232" t="s">
        <v>589</v>
      </c>
      <c r="AY171" s="232" t="s">
        <v>589</v>
      </c>
      <c r="AZ171" s="232" t="s">
        <v>589</v>
      </c>
    </row>
    <row r="172" spans="1:52" ht="47.25">
      <c r="A172" s="67" t="s">
        <v>571</v>
      </c>
      <c r="B172" s="113" t="s">
        <v>676</v>
      </c>
      <c r="C172" s="232" t="s">
        <v>700</v>
      </c>
      <c r="D172" s="298" t="s">
        <v>589</v>
      </c>
      <c r="E172" s="298" t="s">
        <v>589</v>
      </c>
      <c r="F172" s="298" t="s">
        <v>589</v>
      </c>
      <c r="G172" s="298" t="s">
        <v>589</v>
      </c>
      <c r="H172" s="298" t="s">
        <v>589</v>
      </c>
      <c r="I172" s="298" t="s">
        <v>589</v>
      </c>
      <c r="J172" s="232" t="s">
        <v>589</v>
      </c>
      <c r="K172" s="232" t="s">
        <v>589</v>
      </c>
      <c r="L172" s="232" t="s">
        <v>589</v>
      </c>
      <c r="M172" s="232" t="s">
        <v>589</v>
      </c>
      <c r="N172" s="232" t="s">
        <v>589</v>
      </c>
      <c r="O172" s="232" t="s">
        <v>589</v>
      </c>
      <c r="P172" s="298" t="s">
        <v>589</v>
      </c>
      <c r="Q172" s="298" t="s">
        <v>589</v>
      </c>
      <c r="R172" s="298" t="s">
        <v>589</v>
      </c>
      <c r="S172" s="298" t="s">
        <v>589</v>
      </c>
      <c r="T172" s="298" t="s">
        <v>589</v>
      </c>
      <c r="U172" s="298" t="s">
        <v>589</v>
      </c>
      <c r="V172" s="232" t="s">
        <v>589</v>
      </c>
      <c r="W172" s="232" t="s">
        <v>589</v>
      </c>
      <c r="X172" s="232" t="s">
        <v>589</v>
      </c>
      <c r="Y172" s="232" t="s">
        <v>589</v>
      </c>
      <c r="Z172" s="232" t="s">
        <v>589</v>
      </c>
      <c r="AA172" s="232" t="s">
        <v>589</v>
      </c>
      <c r="AB172" s="298" t="s">
        <v>589</v>
      </c>
      <c r="AC172" s="298" t="s">
        <v>589</v>
      </c>
      <c r="AD172" s="298" t="s">
        <v>589</v>
      </c>
      <c r="AE172" s="298" t="s">
        <v>589</v>
      </c>
      <c r="AF172" s="298" t="s">
        <v>589</v>
      </c>
      <c r="AG172" s="298" t="s">
        <v>589</v>
      </c>
      <c r="AH172" s="232" t="s">
        <v>589</v>
      </c>
      <c r="AI172" s="232" t="s">
        <v>589</v>
      </c>
      <c r="AJ172" s="232" t="s">
        <v>589</v>
      </c>
      <c r="AK172" s="232" t="s">
        <v>589</v>
      </c>
      <c r="AL172" s="232" t="s">
        <v>589</v>
      </c>
      <c r="AM172" s="232" t="s">
        <v>589</v>
      </c>
      <c r="AN172" s="232" t="s">
        <v>589</v>
      </c>
      <c r="AO172" s="232" t="s">
        <v>589</v>
      </c>
      <c r="AP172" s="232" t="s">
        <v>589</v>
      </c>
      <c r="AQ172" s="232" t="s">
        <v>589</v>
      </c>
      <c r="AR172" s="232" t="s">
        <v>589</v>
      </c>
      <c r="AS172" s="232" t="s">
        <v>589</v>
      </c>
      <c r="AT172" s="232" t="s">
        <v>589</v>
      </c>
      <c r="AU172" s="232" t="s">
        <v>589</v>
      </c>
      <c r="AV172" s="232" t="s">
        <v>589</v>
      </c>
      <c r="AW172" s="232" t="s">
        <v>589</v>
      </c>
      <c r="AX172" s="232" t="s">
        <v>589</v>
      </c>
      <c r="AY172" s="232" t="s">
        <v>589</v>
      </c>
      <c r="AZ172" s="232" t="s">
        <v>589</v>
      </c>
    </row>
    <row r="173" spans="1:52" ht="63">
      <c r="A173" s="67" t="s">
        <v>677</v>
      </c>
      <c r="B173" s="113" t="s">
        <v>678</v>
      </c>
      <c r="C173" s="232" t="s">
        <v>700</v>
      </c>
      <c r="D173" s="298" t="s">
        <v>589</v>
      </c>
      <c r="E173" s="298" t="s">
        <v>589</v>
      </c>
      <c r="F173" s="298" t="s">
        <v>589</v>
      </c>
      <c r="G173" s="298" t="s">
        <v>589</v>
      </c>
      <c r="H173" s="298" t="s">
        <v>589</v>
      </c>
      <c r="I173" s="298" t="s">
        <v>589</v>
      </c>
      <c r="J173" s="232" t="s">
        <v>589</v>
      </c>
      <c r="K173" s="232" t="s">
        <v>589</v>
      </c>
      <c r="L173" s="232" t="s">
        <v>589</v>
      </c>
      <c r="M173" s="232" t="s">
        <v>589</v>
      </c>
      <c r="N173" s="232" t="s">
        <v>589</v>
      </c>
      <c r="O173" s="232" t="s">
        <v>589</v>
      </c>
      <c r="P173" s="298" t="s">
        <v>589</v>
      </c>
      <c r="Q173" s="298" t="s">
        <v>589</v>
      </c>
      <c r="R173" s="298" t="s">
        <v>589</v>
      </c>
      <c r="S173" s="298" t="s">
        <v>589</v>
      </c>
      <c r="T173" s="298" t="s">
        <v>589</v>
      </c>
      <c r="U173" s="298" t="s">
        <v>589</v>
      </c>
      <c r="V173" s="232" t="s">
        <v>589</v>
      </c>
      <c r="W173" s="232" t="s">
        <v>589</v>
      </c>
      <c r="X173" s="232" t="s">
        <v>589</v>
      </c>
      <c r="Y173" s="232" t="s">
        <v>589</v>
      </c>
      <c r="Z173" s="232" t="s">
        <v>589</v>
      </c>
      <c r="AA173" s="232" t="s">
        <v>589</v>
      </c>
      <c r="AB173" s="298" t="s">
        <v>589</v>
      </c>
      <c r="AC173" s="298" t="s">
        <v>589</v>
      </c>
      <c r="AD173" s="298" t="s">
        <v>589</v>
      </c>
      <c r="AE173" s="298" t="s">
        <v>589</v>
      </c>
      <c r="AF173" s="298" t="s">
        <v>589</v>
      </c>
      <c r="AG173" s="298" t="s">
        <v>589</v>
      </c>
      <c r="AH173" s="232" t="s">
        <v>589</v>
      </c>
      <c r="AI173" s="232" t="s">
        <v>589</v>
      </c>
      <c r="AJ173" s="232" t="s">
        <v>589</v>
      </c>
      <c r="AK173" s="232" t="s">
        <v>589</v>
      </c>
      <c r="AL173" s="232" t="s">
        <v>589</v>
      </c>
      <c r="AM173" s="232" t="s">
        <v>589</v>
      </c>
      <c r="AN173" s="232" t="s">
        <v>589</v>
      </c>
      <c r="AO173" s="232" t="s">
        <v>589</v>
      </c>
      <c r="AP173" s="232" t="s">
        <v>589</v>
      </c>
      <c r="AQ173" s="232" t="s">
        <v>589</v>
      </c>
      <c r="AR173" s="232" t="s">
        <v>589</v>
      </c>
      <c r="AS173" s="232" t="s">
        <v>589</v>
      </c>
      <c r="AT173" s="232" t="s">
        <v>589</v>
      </c>
      <c r="AU173" s="232" t="s">
        <v>589</v>
      </c>
      <c r="AV173" s="232" t="s">
        <v>589</v>
      </c>
      <c r="AW173" s="232" t="s">
        <v>589</v>
      </c>
      <c r="AX173" s="232" t="s">
        <v>589</v>
      </c>
      <c r="AY173" s="232" t="s">
        <v>589</v>
      </c>
      <c r="AZ173" s="232" t="s">
        <v>589</v>
      </c>
    </row>
    <row r="174" spans="1:52" ht="63">
      <c r="A174" s="67" t="s">
        <v>679</v>
      </c>
      <c r="B174" s="113" t="s">
        <v>680</v>
      </c>
      <c r="C174" s="232" t="s">
        <v>700</v>
      </c>
      <c r="D174" s="298" t="s">
        <v>589</v>
      </c>
      <c r="E174" s="298" t="s">
        <v>589</v>
      </c>
      <c r="F174" s="298" t="s">
        <v>589</v>
      </c>
      <c r="G174" s="298" t="s">
        <v>589</v>
      </c>
      <c r="H174" s="298" t="s">
        <v>589</v>
      </c>
      <c r="I174" s="298" t="s">
        <v>589</v>
      </c>
      <c r="J174" s="232" t="s">
        <v>589</v>
      </c>
      <c r="K174" s="232" t="s">
        <v>589</v>
      </c>
      <c r="L174" s="232" t="s">
        <v>589</v>
      </c>
      <c r="M174" s="232" t="s">
        <v>589</v>
      </c>
      <c r="N174" s="232" t="s">
        <v>589</v>
      </c>
      <c r="O174" s="232" t="s">
        <v>589</v>
      </c>
      <c r="P174" s="298" t="s">
        <v>589</v>
      </c>
      <c r="Q174" s="298" t="s">
        <v>589</v>
      </c>
      <c r="R174" s="298" t="s">
        <v>589</v>
      </c>
      <c r="S174" s="298" t="s">
        <v>589</v>
      </c>
      <c r="T174" s="298" t="s">
        <v>589</v>
      </c>
      <c r="U174" s="298" t="s">
        <v>589</v>
      </c>
      <c r="V174" s="232" t="s">
        <v>589</v>
      </c>
      <c r="W174" s="232" t="s">
        <v>589</v>
      </c>
      <c r="X174" s="232" t="s">
        <v>589</v>
      </c>
      <c r="Y174" s="232" t="s">
        <v>589</v>
      </c>
      <c r="Z174" s="232" t="s">
        <v>589</v>
      </c>
      <c r="AA174" s="232" t="s">
        <v>589</v>
      </c>
      <c r="AB174" s="298" t="s">
        <v>589</v>
      </c>
      <c r="AC174" s="298" t="s">
        <v>589</v>
      </c>
      <c r="AD174" s="298" t="s">
        <v>589</v>
      </c>
      <c r="AE174" s="298" t="s">
        <v>589</v>
      </c>
      <c r="AF174" s="298" t="s">
        <v>589</v>
      </c>
      <c r="AG174" s="298" t="s">
        <v>589</v>
      </c>
      <c r="AH174" s="232" t="s">
        <v>589</v>
      </c>
      <c r="AI174" s="232" t="s">
        <v>589</v>
      </c>
      <c r="AJ174" s="232" t="s">
        <v>589</v>
      </c>
      <c r="AK174" s="232" t="s">
        <v>589</v>
      </c>
      <c r="AL174" s="232" t="s">
        <v>589</v>
      </c>
      <c r="AM174" s="232" t="s">
        <v>589</v>
      </c>
      <c r="AN174" s="232" t="s">
        <v>589</v>
      </c>
      <c r="AO174" s="232" t="s">
        <v>589</v>
      </c>
      <c r="AP174" s="232" t="s">
        <v>589</v>
      </c>
      <c r="AQ174" s="232" t="s">
        <v>589</v>
      </c>
      <c r="AR174" s="232" t="s">
        <v>589</v>
      </c>
      <c r="AS174" s="232" t="s">
        <v>589</v>
      </c>
      <c r="AT174" s="232" t="s">
        <v>589</v>
      </c>
      <c r="AU174" s="232" t="s">
        <v>589</v>
      </c>
      <c r="AV174" s="232" t="s">
        <v>589</v>
      </c>
      <c r="AW174" s="232" t="s">
        <v>589</v>
      </c>
      <c r="AX174" s="232" t="s">
        <v>589</v>
      </c>
      <c r="AY174" s="232" t="s">
        <v>589</v>
      </c>
      <c r="AZ174" s="232" t="s">
        <v>589</v>
      </c>
    </row>
    <row r="175" spans="1:52" ht="63">
      <c r="A175" s="67" t="s">
        <v>681</v>
      </c>
      <c r="B175" s="113" t="s">
        <v>682</v>
      </c>
      <c r="C175" s="232" t="s">
        <v>700</v>
      </c>
      <c r="D175" s="298" t="s">
        <v>589</v>
      </c>
      <c r="E175" s="298" t="s">
        <v>589</v>
      </c>
      <c r="F175" s="298" t="s">
        <v>589</v>
      </c>
      <c r="G175" s="298" t="s">
        <v>589</v>
      </c>
      <c r="H175" s="298" t="s">
        <v>589</v>
      </c>
      <c r="I175" s="298" t="s">
        <v>589</v>
      </c>
      <c r="J175" s="232" t="s">
        <v>589</v>
      </c>
      <c r="K175" s="232" t="s">
        <v>589</v>
      </c>
      <c r="L175" s="232" t="s">
        <v>589</v>
      </c>
      <c r="M175" s="232" t="s">
        <v>589</v>
      </c>
      <c r="N175" s="232" t="s">
        <v>589</v>
      </c>
      <c r="O175" s="232" t="s">
        <v>589</v>
      </c>
      <c r="P175" s="298" t="s">
        <v>589</v>
      </c>
      <c r="Q175" s="298" t="s">
        <v>589</v>
      </c>
      <c r="R175" s="298" t="s">
        <v>589</v>
      </c>
      <c r="S175" s="298" t="s">
        <v>589</v>
      </c>
      <c r="T175" s="298" t="s">
        <v>589</v>
      </c>
      <c r="U175" s="298" t="s">
        <v>589</v>
      </c>
      <c r="V175" s="232" t="s">
        <v>589</v>
      </c>
      <c r="W175" s="232" t="s">
        <v>589</v>
      </c>
      <c r="X175" s="232" t="s">
        <v>589</v>
      </c>
      <c r="Y175" s="232" t="s">
        <v>589</v>
      </c>
      <c r="Z175" s="232" t="s">
        <v>589</v>
      </c>
      <c r="AA175" s="232" t="s">
        <v>589</v>
      </c>
      <c r="AB175" s="298" t="s">
        <v>589</v>
      </c>
      <c r="AC175" s="298" t="s">
        <v>589</v>
      </c>
      <c r="AD175" s="298" t="s">
        <v>589</v>
      </c>
      <c r="AE175" s="298" t="s">
        <v>589</v>
      </c>
      <c r="AF175" s="298" t="s">
        <v>589</v>
      </c>
      <c r="AG175" s="298" t="s">
        <v>589</v>
      </c>
      <c r="AH175" s="232" t="s">
        <v>589</v>
      </c>
      <c r="AI175" s="232" t="s">
        <v>589</v>
      </c>
      <c r="AJ175" s="232" t="s">
        <v>589</v>
      </c>
      <c r="AK175" s="232" t="s">
        <v>589</v>
      </c>
      <c r="AL175" s="232" t="s">
        <v>589</v>
      </c>
      <c r="AM175" s="232" t="s">
        <v>589</v>
      </c>
      <c r="AN175" s="232" t="s">
        <v>589</v>
      </c>
      <c r="AO175" s="232" t="s">
        <v>589</v>
      </c>
      <c r="AP175" s="232" t="s">
        <v>589</v>
      </c>
      <c r="AQ175" s="232" t="s">
        <v>589</v>
      </c>
      <c r="AR175" s="232" t="s">
        <v>589</v>
      </c>
      <c r="AS175" s="232" t="s">
        <v>589</v>
      </c>
      <c r="AT175" s="232" t="s">
        <v>589</v>
      </c>
      <c r="AU175" s="232" t="s">
        <v>589</v>
      </c>
      <c r="AV175" s="232" t="s">
        <v>589</v>
      </c>
      <c r="AW175" s="232" t="s">
        <v>589</v>
      </c>
      <c r="AX175" s="232" t="s">
        <v>589</v>
      </c>
      <c r="AY175" s="232" t="s">
        <v>589</v>
      </c>
      <c r="AZ175" s="232" t="s">
        <v>589</v>
      </c>
    </row>
    <row r="176" spans="1:52" ht="63">
      <c r="A176" s="67" t="s">
        <v>683</v>
      </c>
      <c r="B176" s="113" t="s">
        <v>684</v>
      </c>
      <c r="C176" s="232" t="s">
        <v>700</v>
      </c>
      <c r="D176" s="298" t="s">
        <v>589</v>
      </c>
      <c r="E176" s="298" t="s">
        <v>589</v>
      </c>
      <c r="F176" s="298" t="s">
        <v>589</v>
      </c>
      <c r="G176" s="298" t="s">
        <v>589</v>
      </c>
      <c r="H176" s="298" t="s">
        <v>589</v>
      </c>
      <c r="I176" s="298" t="s">
        <v>589</v>
      </c>
      <c r="J176" s="232" t="s">
        <v>589</v>
      </c>
      <c r="K176" s="232" t="s">
        <v>589</v>
      </c>
      <c r="L176" s="232" t="s">
        <v>589</v>
      </c>
      <c r="M176" s="232" t="s">
        <v>589</v>
      </c>
      <c r="N176" s="232" t="s">
        <v>589</v>
      </c>
      <c r="O176" s="232" t="s">
        <v>589</v>
      </c>
      <c r="P176" s="298" t="s">
        <v>589</v>
      </c>
      <c r="Q176" s="298" t="s">
        <v>589</v>
      </c>
      <c r="R176" s="298" t="s">
        <v>589</v>
      </c>
      <c r="S176" s="298" t="s">
        <v>589</v>
      </c>
      <c r="T176" s="298" t="s">
        <v>589</v>
      </c>
      <c r="U176" s="298" t="s">
        <v>589</v>
      </c>
      <c r="V176" s="232" t="s">
        <v>589</v>
      </c>
      <c r="W176" s="232" t="s">
        <v>589</v>
      </c>
      <c r="X176" s="232" t="s">
        <v>589</v>
      </c>
      <c r="Y176" s="232" t="s">
        <v>589</v>
      </c>
      <c r="Z176" s="232" t="s">
        <v>589</v>
      </c>
      <c r="AA176" s="232" t="s">
        <v>589</v>
      </c>
      <c r="AB176" s="298" t="s">
        <v>589</v>
      </c>
      <c r="AC176" s="298" t="s">
        <v>589</v>
      </c>
      <c r="AD176" s="298" t="s">
        <v>589</v>
      </c>
      <c r="AE176" s="298" t="s">
        <v>589</v>
      </c>
      <c r="AF176" s="298" t="s">
        <v>589</v>
      </c>
      <c r="AG176" s="298" t="s">
        <v>589</v>
      </c>
      <c r="AH176" s="232" t="s">
        <v>589</v>
      </c>
      <c r="AI176" s="232" t="s">
        <v>589</v>
      </c>
      <c r="AJ176" s="232" t="s">
        <v>589</v>
      </c>
      <c r="AK176" s="232" t="s">
        <v>589</v>
      </c>
      <c r="AL176" s="232" t="s">
        <v>589</v>
      </c>
      <c r="AM176" s="232" t="s">
        <v>589</v>
      </c>
      <c r="AN176" s="232" t="s">
        <v>589</v>
      </c>
      <c r="AO176" s="232" t="s">
        <v>589</v>
      </c>
      <c r="AP176" s="232" t="s">
        <v>589</v>
      </c>
      <c r="AQ176" s="232" t="s">
        <v>589</v>
      </c>
      <c r="AR176" s="232" t="s">
        <v>589</v>
      </c>
      <c r="AS176" s="232" t="s">
        <v>589</v>
      </c>
      <c r="AT176" s="232" t="s">
        <v>589</v>
      </c>
      <c r="AU176" s="232" t="s">
        <v>589</v>
      </c>
      <c r="AV176" s="232" t="s">
        <v>589</v>
      </c>
      <c r="AW176" s="232" t="s">
        <v>589</v>
      </c>
      <c r="AX176" s="232" t="s">
        <v>589</v>
      </c>
      <c r="AY176" s="232" t="s">
        <v>589</v>
      </c>
      <c r="AZ176" s="232" t="s">
        <v>589</v>
      </c>
    </row>
    <row r="177" spans="1:52" ht="63">
      <c r="A177" s="67" t="s">
        <v>521</v>
      </c>
      <c r="B177" s="113" t="s">
        <v>685</v>
      </c>
      <c r="C177" s="232" t="s">
        <v>700</v>
      </c>
      <c r="D177" s="298" t="s">
        <v>589</v>
      </c>
      <c r="E177" s="298" t="s">
        <v>589</v>
      </c>
      <c r="F177" s="298" t="s">
        <v>589</v>
      </c>
      <c r="G177" s="298" t="s">
        <v>589</v>
      </c>
      <c r="H177" s="298" t="s">
        <v>589</v>
      </c>
      <c r="I177" s="298" t="s">
        <v>589</v>
      </c>
      <c r="J177" s="232" t="s">
        <v>589</v>
      </c>
      <c r="K177" s="232" t="s">
        <v>589</v>
      </c>
      <c r="L177" s="232" t="s">
        <v>589</v>
      </c>
      <c r="M177" s="232" t="s">
        <v>589</v>
      </c>
      <c r="N177" s="232" t="s">
        <v>589</v>
      </c>
      <c r="O177" s="232" t="s">
        <v>589</v>
      </c>
      <c r="P177" s="298" t="s">
        <v>589</v>
      </c>
      <c r="Q177" s="298" t="s">
        <v>589</v>
      </c>
      <c r="R177" s="298" t="s">
        <v>589</v>
      </c>
      <c r="S177" s="298" t="s">
        <v>589</v>
      </c>
      <c r="T177" s="298" t="s">
        <v>589</v>
      </c>
      <c r="U177" s="298" t="s">
        <v>589</v>
      </c>
      <c r="V177" s="232" t="s">
        <v>589</v>
      </c>
      <c r="W177" s="232" t="s">
        <v>589</v>
      </c>
      <c r="X177" s="232" t="s">
        <v>589</v>
      </c>
      <c r="Y177" s="232" t="s">
        <v>589</v>
      </c>
      <c r="Z177" s="232" t="s">
        <v>589</v>
      </c>
      <c r="AA177" s="232" t="s">
        <v>589</v>
      </c>
      <c r="AB177" s="298" t="s">
        <v>589</v>
      </c>
      <c r="AC177" s="298" t="s">
        <v>589</v>
      </c>
      <c r="AD177" s="298" t="s">
        <v>589</v>
      </c>
      <c r="AE177" s="298" t="s">
        <v>589</v>
      </c>
      <c r="AF177" s="298" t="s">
        <v>589</v>
      </c>
      <c r="AG177" s="298" t="s">
        <v>589</v>
      </c>
      <c r="AH177" s="232" t="s">
        <v>589</v>
      </c>
      <c r="AI177" s="232" t="s">
        <v>589</v>
      </c>
      <c r="AJ177" s="232" t="s">
        <v>589</v>
      </c>
      <c r="AK177" s="232" t="s">
        <v>589</v>
      </c>
      <c r="AL177" s="232" t="s">
        <v>589</v>
      </c>
      <c r="AM177" s="232" t="s">
        <v>589</v>
      </c>
      <c r="AN177" s="232" t="s">
        <v>589</v>
      </c>
      <c r="AO177" s="232" t="s">
        <v>589</v>
      </c>
      <c r="AP177" s="232" t="s">
        <v>589</v>
      </c>
      <c r="AQ177" s="232" t="s">
        <v>589</v>
      </c>
      <c r="AR177" s="232" t="s">
        <v>589</v>
      </c>
      <c r="AS177" s="232" t="s">
        <v>589</v>
      </c>
      <c r="AT177" s="232" t="s">
        <v>589</v>
      </c>
      <c r="AU177" s="232" t="s">
        <v>589</v>
      </c>
      <c r="AV177" s="232" t="s">
        <v>589</v>
      </c>
      <c r="AW177" s="232" t="s">
        <v>589</v>
      </c>
      <c r="AX177" s="232" t="s">
        <v>589</v>
      </c>
      <c r="AY177" s="232" t="s">
        <v>589</v>
      </c>
      <c r="AZ177" s="232" t="s">
        <v>589</v>
      </c>
    </row>
    <row r="178" spans="1:52" ht="47.25">
      <c r="A178" s="67" t="s">
        <v>572</v>
      </c>
      <c r="B178" s="113" t="s">
        <v>686</v>
      </c>
      <c r="C178" s="232" t="s">
        <v>700</v>
      </c>
      <c r="D178" s="298" t="s">
        <v>589</v>
      </c>
      <c r="E178" s="298" t="s">
        <v>589</v>
      </c>
      <c r="F178" s="298" t="s">
        <v>589</v>
      </c>
      <c r="G178" s="298" t="s">
        <v>589</v>
      </c>
      <c r="H178" s="298" t="s">
        <v>589</v>
      </c>
      <c r="I178" s="298" t="s">
        <v>589</v>
      </c>
      <c r="J178" s="232" t="s">
        <v>589</v>
      </c>
      <c r="K178" s="232" t="s">
        <v>589</v>
      </c>
      <c r="L178" s="232" t="s">
        <v>589</v>
      </c>
      <c r="M178" s="232" t="s">
        <v>589</v>
      </c>
      <c r="N178" s="232" t="s">
        <v>589</v>
      </c>
      <c r="O178" s="232" t="s">
        <v>589</v>
      </c>
      <c r="P178" s="298" t="s">
        <v>589</v>
      </c>
      <c r="Q178" s="298" t="s">
        <v>589</v>
      </c>
      <c r="R178" s="298" t="s">
        <v>589</v>
      </c>
      <c r="S178" s="298" t="s">
        <v>589</v>
      </c>
      <c r="T178" s="298" t="s">
        <v>589</v>
      </c>
      <c r="U178" s="298" t="s">
        <v>589</v>
      </c>
      <c r="V178" s="232" t="s">
        <v>589</v>
      </c>
      <c r="W178" s="232" t="s">
        <v>589</v>
      </c>
      <c r="X178" s="232" t="s">
        <v>589</v>
      </c>
      <c r="Y178" s="232" t="s">
        <v>589</v>
      </c>
      <c r="Z178" s="232" t="s">
        <v>589</v>
      </c>
      <c r="AA178" s="232" t="s">
        <v>589</v>
      </c>
      <c r="AB178" s="298" t="s">
        <v>589</v>
      </c>
      <c r="AC178" s="298" t="s">
        <v>589</v>
      </c>
      <c r="AD178" s="298" t="s">
        <v>589</v>
      </c>
      <c r="AE178" s="298" t="s">
        <v>589</v>
      </c>
      <c r="AF178" s="298" t="s">
        <v>589</v>
      </c>
      <c r="AG178" s="298" t="s">
        <v>589</v>
      </c>
      <c r="AH178" s="232" t="s">
        <v>589</v>
      </c>
      <c r="AI178" s="232" t="s">
        <v>589</v>
      </c>
      <c r="AJ178" s="232" t="s">
        <v>589</v>
      </c>
      <c r="AK178" s="232" t="s">
        <v>589</v>
      </c>
      <c r="AL178" s="232" t="s">
        <v>589</v>
      </c>
      <c r="AM178" s="232" t="s">
        <v>589</v>
      </c>
      <c r="AN178" s="232" t="s">
        <v>589</v>
      </c>
      <c r="AO178" s="232" t="s">
        <v>589</v>
      </c>
      <c r="AP178" s="232" t="s">
        <v>589</v>
      </c>
      <c r="AQ178" s="232" t="s">
        <v>589</v>
      </c>
      <c r="AR178" s="232" t="s">
        <v>589</v>
      </c>
      <c r="AS178" s="232" t="s">
        <v>589</v>
      </c>
      <c r="AT178" s="232" t="s">
        <v>589</v>
      </c>
      <c r="AU178" s="232" t="s">
        <v>589</v>
      </c>
      <c r="AV178" s="232" t="s">
        <v>589</v>
      </c>
      <c r="AW178" s="232" t="s">
        <v>589</v>
      </c>
      <c r="AX178" s="232" t="s">
        <v>589</v>
      </c>
      <c r="AY178" s="232" t="s">
        <v>589</v>
      </c>
      <c r="AZ178" s="232" t="s">
        <v>589</v>
      </c>
    </row>
    <row r="179" spans="1:52" ht="63">
      <c r="A179" s="67" t="s">
        <v>573</v>
      </c>
      <c r="B179" s="113" t="s">
        <v>687</v>
      </c>
      <c r="C179" s="232" t="s">
        <v>700</v>
      </c>
      <c r="D179" s="298" t="s">
        <v>589</v>
      </c>
      <c r="E179" s="298" t="s">
        <v>589</v>
      </c>
      <c r="F179" s="298" t="s">
        <v>589</v>
      </c>
      <c r="G179" s="298" t="s">
        <v>589</v>
      </c>
      <c r="H179" s="298" t="s">
        <v>589</v>
      </c>
      <c r="I179" s="298" t="s">
        <v>589</v>
      </c>
      <c r="J179" s="232" t="s">
        <v>589</v>
      </c>
      <c r="K179" s="232" t="s">
        <v>589</v>
      </c>
      <c r="L179" s="232" t="s">
        <v>589</v>
      </c>
      <c r="M179" s="232" t="s">
        <v>589</v>
      </c>
      <c r="N179" s="232" t="s">
        <v>589</v>
      </c>
      <c r="O179" s="232" t="s">
        <v>589</v>
      </c>
      <c r="P179" s="298" t="s">
        <v>589</v>
      </c>
      <c r="Q179" s="298" t="s">
        <v>589</v>
      </c>
      <c r="R179" s="298" t="s">
        <v>589</v>
      </c>
      <c r="S179" s="298" t="s">
        <v>589</v>
      </c>
      <c r="T179" s="298" t="s">
        <v>589</v>
      </c>
      <c r="U179" s="298" t="s">
        <v>589</v>
      </c>
      <c r="V179" s="232" t="s">
        <v>589</v>
      </c>
      <c r="W179" s="232" t="s">
        <v>589</v>
      </c>
      <c r="X179" s="232" t="s">
        <v>589</v>
      </c>
      <c r="Y179" s="232" t="s">
        <v>589</v>
      </c>
      <c r="Z179" s="232" t="s">
        <v>589</v>
      </c>
      <c r="AA179" s="232" t="s">
        <v>589</v>
      </c>
      <c r="AB179" s="298" t="s">
        <v>589</v>
      </c>
      <c r="AC179" s="298" t="s">
        <v>589</v>
      </c>
      <c r="AD179" s="298" t="s">
        <v>589</v>
      </c>
      <c r="AE179" s="298" t="s">
        <v>589</v>
      </c>
      <c r="AF179" s="298" t="s">
        <v>589</v>
      </c>
      <c r="AG179" s="298" t="s">
        <v>589</v>
      </c>
      <c r="AH179" s="232" t="s">
        <v>589</v>
      </c>
      <c r="AI179" s="232" t="s">
        <v>589</v>
      </c>
      <c r="AJ179" s="232" t="s">
        <v>589</v>
      </c>
      <c r="AK179" s="232" t="s">
        <v>589</v>
      </c>
      <c r="AL179" s="232" t="s">
        <v>589</v>
      </c>
      <c r="AM179" s="232" t="s">
        <v>589</v>
      </c>
      <c r="AN179" s="232" t="s">
        <v>589</v>
      </c>
      <c r="AO179" s="232" t="s">
        <v>589</v>
      </c>
      <c r="AP179" s="232" t="s">
        <v>589</v>
      </c>
      <c r="AQ179" s="232" t="s">
        <v>589</v>
      </c>
      <c r="AR179" s="232" t="s">
        <v>589</v>
      </c>
      <c r="AS179" s="232" t="s">
        <v>589</v>
      </c>
      <c r="AT179" s="232" t="s">
        <v>589</v>
      </c>
      <c r="AU179" s="232" t="s">
        <v>589</v>
      </c>
      <c r="AV179" s="232" t="s">
        <v>589</v>
      </c>
      <c r="AW179" s="232" t="s">
        <v>589</v>
      </c>
      <c r="AX179" s="232" t="s">
        <v>589</v>
      </c>
      <c r="AY179" s="232" t="s">
        <v>589</v>
      </c>
      <c r="AZ179" s="232" t="s">
        <v>589</v>
      </c>
    </row>
    <row r="180" spans="1:52" ht="94.5">
      <c r="A180" s="67" t="s">
        <v>688</v>
      </c>
      <c r="B180" s="113" t="s">
        <v>689</v>
      </c>
      <c r="C180" s="232" t="s">
        <v>700</v>
      </c>
      <c r="D180" s="298" t="s">
        <v>589</v>
      </c>
      <c r="E180" s="298" t="s">
        <v>589</v>
      </c>
      <c r="F180" s="298" t="s">
        <v>589</v>
      </c>
      <c r="G180" s="298" t="s">
        <v>589</v>
      </c>
      <c r="H180" s="298" t="s">
        <v>589</v>
      </c>
      <c r="I180" s="298" t="s">
        <v>589</v>
      </c>
      <c r="J180" s="232" t="s">
        <v>589</v>
      </c>
      <c r="K180" s="232" t="s">
        <v>589</v>
      </c>
      <c r="L180" s="232" t="s">
        <v>589</v>
      </c>
      <c r="M180" s="232" t="s">
        <v>589</v>
      </c>
      <c r="N180" s="232" t="s">
        <v>589</v>
      </c>
      <c r="O180" s="232" t="s">
        <v>589</v>
      </c>
      <c r="P180" s="298" t="s">
        <v>589</v>
      </c>
      <c r="Q180" s="298" t="s">
        <v>589</v>
      </c>
      <c r="R180" s="298" t="s">
        <v>589</v>
      </c>
      <c r="S180" s="298" t="s">
        <v>589</v>
      </c>
      <c r="T180" s="298" t="s">
        <v>589</v>
      </c>
      <c r="U180" s="298" t="s">
        <v>589</v>
      </c>
      <c r="V180" s="232" t="s">
        <v>589</v>
      </c>
      <c r="W180" s="232" t="s">
        <v>589</v>
      </c>
      <c r="X180" s="232" t="s">
        <v>589</v>
      </c>
      <c r="Y180" s="232" t="s">
        <v>589</v>
      </c>
      <c r="Z180" s="232" t="s">
        <v>589</v>
      </c>
      <c r="AA180" s="232" t="s">
        <v>589</v>
      </c>
      <c r="AB180" s="298" t="s">
        <v>589</v>
      </c>
      <c r="AC180" s="298" t="s">
        <v>589</v>
      </c>
      <c r="AD180" s="298" t="s">
        <v>589</v>
      </c>
      <c r="AE180" s="298" t="s">
        <v>589</v>
      </c>
      <c r="AF180" s="298" t="s">
        <v>589</v>
      </c>
      <c r="AG180" s="298" t="s">
        <v>589</v>
      </c>
      <c r="AH180" s="232" t="s">
        <v>589</v>
      </c>
      <c r="AI180" s="232" t="s">
        <v>589</v>
      </c>
      <c r="AJ180" s="232" t="s">
        <v>589</v>
      </c>
      <c r="AK180" s="232" t="s">
        <v>589</v>
      </c>
      <c r="AL180" s="232" t="s">
        <v>589</v>
      </c>
      <c r="AM180" s="232" t="s">
        <v>589</v>
      </c>
      <c r="AN180" s="232" t="s">
        <v>589</v>
      </c>
      <c r="AO180" s="232" t="s">
        <v>589</v>
      </c>
      <c r="AP180" s="232" t="s">
        <v>589</v>
      </c>
      <c r="AQ180" s="232" t="s">
        <v>589</v>
      </c>
      <c r="AR180" s="232" t="s">
        <v>589</v>
      </c>
      <c r="AS180" s="232" t="s">
        <v>589</v>
      </c>
      <c r="AT180" s="232" t="s">
        <v>589</v>
      </c>
      <c r="AU180" s="232" t="s">
        <v>589</v>
      </c>
      <c r="AV180" s="232" t="s">
        <v>589</v>
      </c>
      <c r="AW180" s="232" t="s">
        <v>589</v>
      </c>
      <c r="AX180" s="232" t="s">
        <v>589</v>
      </c>
      <c r="AY180" s="232" t="s">
        <v>589</v>
      </c>
      <c r="AZ180" s="232" t="s">
        <v>589</v>
      </c>
    </row>
    <row r="181" spans="1:52" ht="78.75">
      <c r="A181" s="67" t="s">
        <v>690</v>
      </c>
      <c r="B181" s="113" t="s">
        <v>691</v>
      </c>
      <c r="C181" s="232" t="s">
        <v>700</v>
      </c>
      <c r="D181" s="298" t="s">
        <v>589</v>
      </c>
      <c r="E181" s="298" t="s">
        <v>589</v>
      </c>
      <c r="F181" s="298" t="s">
        <v>589</v>
      </c>
      <c r="G181" s="298" t="s">
        <v>589</v>
      </c>
      <c r="H181" s="298" t="s">
        <v>589</v>
      </c>
      <c r="I181" s="298" t="s">
        <v>589</v>
      </c>
      <c r="J181" s="232" t="s">
        <v>589</v>
      </c>
      <c r="K181" s="232" t="s">
        <v>589</v>
      </c>
      <c r="L181" s="232" t="s">
        <v>589</v>
      </c>
      <c r="M181" s="232" t="s">
        <v>589</v>
      </c>
      <c r="N181" s="232" t="s">
        <v>589</v>
      </c>
      <c r="O181" s="232" t="s">
        <v>589</v>
      </c>
      <c r="P181" s="298" t="s">
        <v>589</v>
      </c>
      <c r="Q181" s="298" t="s">
        <v>589</v>
      </c>
      <c r="R181" s="298" t="s">
        <v>589</v>
      </c>
      <c r="S181" s="298" t="s">
        <v>589</v>
      </c>
      <c r="T181" s="298" t="s">
        <v>589</v>
      </c>
      <c r="U181" s="298" t="s">
        <v>589</v>
      </c>
      <c r="V181" s="232" t="s">
        <v>589</v>
      </c>
      <c r="W181" s="232" t="s">
        <v>589</v>
      </c>
      <c r="X181" s="232" t="s">
        <v>589</v>
      </c>
      <c r="Y181" s="232" t="s">
        <v>589</v>
      </c>
      <c r="Z181" s="232" t="s">
        <v>589</v>
      </c>
      <c r="AA181" s="232" t="s">
        <v>589</v>
      </c>
      <c r="AB181" s="298" t="s">
        <v>589</v>
      </c>
      <c r="AC181" s="298" t="s">
        <v>589</v>
      </c>
      <c r="AD181" s="298" t="s">
        <v>589</v>
      </c>
      <c r="AE181" s="298" t="s">
        <v>589</v>
      </c>
      <c r="AF181" s="298" t="s">
        <v>589</v>
      </c>
      <c r="AG181" s="298" t="s">
        <v>589</v>
      </c>
      <c r="AH181" s="232" t="s">
        <v>589</v>
      </c>
      <c r="AI181" s="232" t="s">
        <v>589</v>
      </c>
      <c r="AJ181" s="232" t="s">
        <v>589</v>
      </c>
      <c r="AK181" s="232" t="s">
        <v>589</v>
      </c>
      <c r="AL181" s="232" t="s">
        <v>589</v>
      </c>
      <c r="AM181" s="232" t="s">
        <v>589</v>
      </c>
      <c r="AN181" s="232" t="s">
        <v>589</v>
      </c>
      <c r="AO181" s="232" t="s">
        <v>589</v>
      </c>
      <c r="AP181" s="232" t="s">
        <v>589</v>
      </c>
      <c r="AQ181" s="232" t="s">
        <v>589</v>
      </c>
      <c r="AR181" s="232" t="s">
        <v>589</v>
      </c>
      <c r="AS181" s="232" t="s">
        <v>589</v>
      </c>
      <c r="AT181" s="232" t="s">
        <v>589</v>
      </c>
      <c r="AU181" s="232" t="s">
        <v>589</v>
      </c>
      <c r="AV181" s="232" t="s">
        <v>589</v>
      </c>
      <c r="AW181" s="232" t="s">
        <v>589</v>
      </c>
      <c r="AX181" s="232" t="s">
        <v>589</v>
      </c>
      <c r="AY181" s="232" t="s">
        <v>589</v>
      </c>
      <c r="AZ181" s="232" t="s">
        <v>589</v>
      </c>
    </row>
    <row r="182" spans="1:52" ht="78.75">
      <c r="A182" s="67" t="s">
        <v>692</v>
      </c>
      <c r="B182" s="113" t="s">
        <v>693</v>
      </c>
      <c r="C182" s="232" t="s">
        <v>700</v>
      </c>
      <c r="D182" s="298" t="s">
        <v>589</v>
      </c>
      <c r="E182" s="298" t="s">
        <v>589</v>
      </c>
      <c r="F182" s="298" t="s">
        <v>589</v>
      </c>
      <c r="G182" s="298" t="s">
        <v>589</v>
      </c>
      <c r="H182" s="298" t="s">
        <v>589</v>
      </c>
      <c r="I182" s="298" t="s">
        <v>589</v>
      </c>
      <c r="J182" s="232" t="s">
        <v>589</v>
      </c>
      <c r="K182" s="232" t="s">
        <v>589</v>
      </c>
      <c r="L182" s="232" t="s">
        <v>589</v>
      </c>
      <c r="M182" s="232" t="s">
        <v>589</v>
      </c>
      <c r="N182" s="232" t="s">
        <v>589</v>
      </c>
      <c r="O182" s="232" t="s">
        <v>589</v>
      </c>
      <c r="P182" s="298" t="s">
        <v>589</v>
      </c>
      <c r="Q182" s="298" t="s">
        <v>589</v>
      </c>
      <c r="R182" s="298" t="s">
        <v>589</v>
      </c>
      <c r="S182" s="298" t="s">
        <v>589</v>
      </c>
      <c r="T182" s="298" t="s">
        <v>589</v>
      </c>
      <c r="U182" s="298" t="s">
        <v>589</v>
      </c>
      <c r="V182" s="232" t="s">
        <v>589</v>
      </c>
      <c r="W182" s="232" t="s">
        <v>589</v>
      </c>
      <c r="X182" s="232" t="s">
        <v>589</v>
      </c>
      <c r="Y182" s="232" t="s">
        <v>589</v>
      </c>
      <c r="Z182" s="232" t="s">
        <v>589</v>
      </c>
      <c r="AA182" s="232" t="s">
        <v>589</v>
      </c>
      <c r="AB182" s="298" t="s">
        <v>589</v>
      </c>
      <c r="AC182" s="298" t="s">
        <v>589</v>
      </c>
      <c r="AD182" s="298" t="s">
        <v>589</v>
      </c>
      <c r="AE182" s="298" t="s">
        <v>589</v>
      </c>
      <c r="AF182" s="298" t="s">
        <v>589</v>
      </c>
      <c r="AG182" s="298" t="s">
        <v>589</v>
      </c>
      <c r="AH182" s="232" t="s">
        <v>589</v>
      </c>
      <c r="AI182" s="232" t="s">
        <v>589</v>
      </c>
      <c r="AJ182" s="232" t="s">
        <v>589</v>
      </c>
      <c r="AK182" s="232" t="s">
        <v>589</v>
      </c>
      <c r="AL182" s="232" t="s">
        <v>589</v>
      </c>
      <c r="AM182" s="232" t="s">
        <v>589</v>
      </c>
      <c r="AN182" s="232" t="s">
        <v>589</v>
      </c>
      <c r="AO182" s="232" t="s">
        <v>589</v>
      </c>
      <c r="AP182" s="232" t="s">
        <v>589</v>
      </c>
      <c r="AQ182" s="232" t="s">
        <v>589</v>
      </c>
      <c r="AR182" s="232" t="s">
        <v>589</v>
      </c>
      <c r="AS182" s="232" t="s">
        <v>589</v>
      </c>
      <c r="AT182" s="232" t="s">
        <v>589</v>
      </c>
      <c r="AU182" s="232" t="s">
        <v>589</v>
      </c>
      <c r="AV182" s="232" t="s">
        <v>589</v>
      </c>
      <c r="AW182" s="232" t="s">
        <v>589</v>
      </c>
      <c r="AX182" s="232" t="s">
        <v>589</v>
      </c>
      <c r="AY182" s="232" t="s">
        <v>589</v>
      </c>
      <c r="AZ182" s="232" t="s">
        <v>589</v>
      </c>
    </row>
    <row r="183" spans="1:52" ht="47.25">
      <c r="A183" s="67" t="s">
        <v>694</v>
      </c>
      <c r="B183" s="113" t="s">
        <v>695</v>
      </c>
      <c r="C183" s="232" t="s">
        <v>700</v>
      </c>
      <c r="D183" s="298" t="s">
        <v>589</v>
      </c>
      <c r="E183" s="298" t="s">
        <v>589</v>
      </c>
      <c r="F183" s="298" t="s">
        <v>589</v>
      </c>
      <c r="G183" s="298" t="s">
        <v>589</v>
      </c>
      <c r="H183" s="298" t="s">
        <v>589</v>
      </c>
      <c r="I183" s="298" t="s">
        <v>589</v>
      </c>
      <c r="J183" s="232" t="s">
        <v>589</v>
      </c>
      <c r="K183" s="232" t="s">
        <v>589</v>
      </c>
      <c r="L183" s="232" t="s">
        <v>589</v>
      </c>
      <c r="M183" s="232" t="s">
        <v>589</v>
      </c>
      <c r="N183" s="232" t="s">
        <v>589</v>
      </c>
      <c r="O183" s="232" t="s">
        <v>589</v>
      </c>
      <c r="P183" s="298" t="s">
        <v>589</v>
      </c>
      <c r="Q183" s="298" t="s">
        <v>589</v>
      </c>
      <c r="R183" s="298" t="s">
        <v>589</v>
      </c>
      <c r="S183" s="298" t="s">
        <v>589</v>
      </c>
      <c r="T183" s="298" t="s">
        <v>589</v>
      </c>
      <c r="U183" s="298" t="s">
        <v>589</v>
      </c>
      <c r="V183" s="232" t="s">
        <v>589</v>
      </c>
      <c r="W183" s="232" t="s">
        <v>589</v>
      </c>
      <c r="X183" s="232" t="s">
        <v>589</v>
      </c>
      <c r="Y183" s="232" t="s">
        <v>589</v>
      </c>
      <c r="Z183" s="232" t="s">
        <v>589</v>
      </c>
      <c r="AA183" s="232" t="s">
        <v>589</v>
      </c>
      <c r="AB183" s="298" t="s">
        <v>589</v>
      </c>
      <c r="AC183" s="298" t="s">
        <v>589</v>
      </c>
      <c r="AD183" s="298" t="s">
        <v>589</v>
      </c>
      <c r="AE183" s="298" t="s">
        <v>589</v>
      </c>
      <c r="AF183" s="298" t="s">
        <v>589</v>
      </c>
      <c r="AG183" s="298" t="s">
        <v>589</v>
      </c>
      <c r="AH183" s="232" t="s">
        <v>589</v>
      </c>
      <c r="AI183" s="232" t="s">
        <v>589</v>
      </c>
      <c r="AJ183" s="232" t="s">
        <v>589</v>
      </c>
      <c r="AK183" s="232" t="s">
        <v>589</v>
      </c>
      <c r="AL183" s="232" t="s">
        <v>589</v>
      </c>
      <c r="AM183" s="232" t="s">
        <v>589</v>
      </c>
      <c r="AN183" s="232" t="s">
        <v>589</v>
      </c>
      <c r="AO183" s="232" t="s">
        <v>589</v>
      </c>
      <c r="AP183" s="232" t="s">
        <v>589</v>
      </c>
      <c r="AQ183" s="232" t="s">
        <v>589</v>
      </c>
      <c r="AR183" s="232" t="s">
        <v>589</v>
      </c>
      <c r="AS183" s="232" t="s">
        <v>589</v>
      </c>
      <c r="AT183" s="232" t="s">
        <v>589</v>
      </c>
      <c r="AU183" s="232" t="s">
        <v>589</v>
      </c>
      <c r="AV183" s="232" t="s">
        <v>589</v>
      </c>
      <c r="AW183" s="232" t="s">
        <v>589</v>
      </c>
      <c r="AX183" s="232" t="s">
        <v>589</v>
      </c>
      <c r="AY183" s="232" t="s">
        <v>589</v>
      </c>
      <c r="AZ183" s="232" t="s">
        <v>589</v>
      </c>
    </row>
    <row r="184" spans="1:52" ht="47.25">
      <c r="A184" s="67" t="s">
        <v>696</v>
      </c>
      <c r="B184" s="113" t="s">
        <v>697</v>
      </c>
      <c r="C184" s="232" t="s">
        <v>700</v>
      </c>
      <c r="D184" s="298" t="s">
        <v>589</v>
      </c>
      <c r="E184" s="298" t="s">
        <v>589</v>
      </c>
      <c r="F184" s="298" t="s">
        <v>589</v>
      </c>
      <c r="G184" s="298" t="s">
        <v>589</v>
      </c>
      <c r="H184" s="298" t="s">
        <v>589</v>
      </c>
      <c r="I184" s="298" t="s">
        <v>589</v>
      </c>
      <c r="J184" s="232" t="s">
        <v>589</v>
      </c>
      <c r="K184" s="232" t="s">
        <v>589</v>
      </c>
      <c r="L184" s="232" t="s">
        <v>589</v>
      </c>
      <c r="M184" s="232" t="s">
        <v>589</v>
      </c>
      <c r="N184" s="232" t="s">
        <v>589</v>
      </c>
      <c r="O184" s="232" t="s">
        <v>589</v>
      </c>
      <c r="P184" s="298" t="s">
        <v>589</v>
      </c>
      <c r="Q184" s="298" t="s">
        <v>589</v>
      </c>
      <c r="R184" s="298" t="s">
        <v>589</v>
      </c>
      <c r="S184" s="298" t="s">
        <v>589</v>
      </c>
      <c r="T184" s="298" t="s">
        <v>589</v>
      </c>
      <c r="U184" s="298" t="s">
        <v>589</v>
      </c>
      <c r="V184" s="232" t="s">
        <v>589</v>
      </c>
      <c r="W184" s="232" t="s">
        <v>589</v>
      </c>
      <c r="X184" s="232" t="s">
        <v>589</v>
      </c>
      <c r="Y184" s="232" t="s">
        <v>589</v>
      </c>
      <c r="Z184" s="232" t="s">
        <v>589</v>
      </c>
      <c r="AA184" s="232" t="s">
        <v>589</v>
      </c>
      <c r="AB184" s="298" t="s">
        <v>589</v>
      </c>
      <c r="AC184" s="298" t="s">
        <v>589</v>
      </c>
      <c r="AD184" s="298" t="s">
        <v>589</v>
      </c>
      <c r="AE184" s="298" t="s">
        <v>589</v>
      </c>
      <c r="AF184" s="298" t="s">
        <v>589</v>
      </c>
      <c r="AG184" s="298" t="s">
        <v>589</v>
      </c>
      <c r="AH184" s="232" t="s">
        <v>589</v>
      </c>
      <c r="AI184" s="232" t="s">
        <v>589</v>
      </c>
      <c r="AJ184" s="232" t="s">
        <v>589</v>
      </c>
      <c r="AK184" s="232" t="s">
        <v>589</v>
      </c>
      <c r="AL184" s="232" t="s">
        <v>589</v>
      </c>
      <c r="AM184" s="232" t="s">
        <v>589</v>
      </c>
      <c r="AN184" s="232" t="s">
        <v>589</v>
      </c>
      <c r="AO184" s="232" t="s">
        <v>589</v>
      </c>
      <c r="AP184" s="232" t="s">
        <v>589</v>
      </c>
      <c r="AQ184" s="232" t="s">
        <v>589</v>
      </c>
      <c r="AR184" s="232" t="s">
        <v>589</v>
      </c>
      <c r="AS184" s="232" t="s">
        <v>589</v>
      </c>
      <c r="AT184" s="232" t="s">
        <v>589</v>
      </c>
      <c r="AU184" s="232" t="s">
        <v>589</v>
      </c>
      <c r="AV184" s="232" t="s">
        <v>589</v>
      </c>
      <c r="AW184" s="232" t="s">
        <v>589</v>
      </c>
      <c r="AX184" s="232" t="s">
        <v>589</v>
      </c>
      <c r="AY184" s="232" t="s">
        <v>589</v>
      </c>
      <c r="AZ184" s="232" t="s">
        <v>589</v>
      </c>
    </row>
    <row r="185" spans="1:52" ht="31.5">
      <c r="A185" s="165" t="s">
        <v>698</v>
      </c>
      <c r="B185" s="166" t="s">
        <v>699</v>
      </c>
      <c r="C185" s="204" t="s">
        <v>700</v>
      </c>
      <c r="D185" s="283" t="s">
        <v>589</v>
      </c>
      <c r="E185" s="283" t="s">
        <v>589</v>
      </c>
      <c r="F185" s="283" t="s">
        <v>589</v>
      </c>
      <c r="G185" s="283" t="s">
        <v>589</v>
      </c>
      <c r="H185" s="283" t="s">
        <v>589</v>
      </c>
      <c r="I185" s="283" t="s">
        <v>589</v>
      </c>
      <c r="J185" s="204" t="s">
        <v>589</v>
      </c>
      <c r="K185" s="204" t="s">
        <v>589</v>
      </c>
      <c r="L185" s="204" t="s">
        <v>589</v>
      </c>
      <c r="M185" s="204" t="s">
        <v>589</v>
      </c>
      <c r="N185" s="204" t="s">
        <v>589</v>
      </c>
      <c r="O185" s="204" t="s">
        <v>589</v>
      </c>
      <c r="P185" s="283" t="s">
        <v>589</v>
      </c>
      <c r="Q185" s="283" t="s">
        <v>589</v>
      </c>
      <c r="R185" s="283" t="s">
        <v>589</v>
      </c>
      <c r="S185" s="283" t="s">
        <v>589</v>
      </c>
      <c r="T185" s="283" t="s">
        <v>589</v>
      </c>
      <c r="U185" s="283" t="s">
        <v>589</v>
      </c>
      <c r="V185" s="204" t="s">
        <v>589</v>
      </c>
      <c r="W185" s="204" t="s">
        <v>589</v>
      </c>
      <c r="X185" s="204" t="s">
        <v>589</v>
      </c>
      <c r="Y185" s="204" t="s">
        <v>589</v>
      </c>
      <c r="Z185" s="204" t="s">
        <v>589</v>
      </c>
      <c r="AA185" s="204" t="s">
        <v>589</v>
      </c>
      <c r="AB185" s="283" t="s">
        <v>589</v>
      </c>
      <c r="AC185" s="283" t="s">
        <v>589</v>
      </c>
      <c r="AD185" s="283" t="s">
        <v>589</v>
      </c>
      <c r="AE185" s="283" t="s">
        <v>589</v>
      </c>
      <c r="AF185" s="283" t="s">
        <v>589</v>
      </c>
      <c r="AG185" s="283" t="s">
        <v>589</v>
      </c>
      <c r="AH185" s="204" t="s">
        <v>589</v>
      </c>
      <c r="AI185" s="204" t="s">
        <v>589</v>
      </c>
      <c r="AJ185" s="204" t="s">
        <v>589</v>
      </c>
      <c r="AK185" s="204" t="s">
        <v>589</v>
      </c>
      <c r="AL185" s="204" t="s">
        <v>589</v>
      </c>
      <c r="AM185" s="204" t="s">
        <v>589</v>
      </c>
      <c r="AN185" s="204" t="s">
        <v>589</v>
      </c>
      <c r="AO185" s="204" t="s">
        <v>589</v>
      </c>
      <c r="AP185" s="204" t="s">
        <v>589</v>
      </c>
      <c r="AQ185" s="204" t="s">
        <v>589</v>
      </c>
      <c r="AR185" s="204" t="s">
        <v>589</v>
      </c>
      <c r="AS185" s="204" t="s">
        <v>589</v>
      </c>
      <c r="AT185" s="204" t="s">
        <v>589</v>
      </c>
      <c r="AU185" s="204" t="s">
        <v>589</v>
      </c>
      <c r="AV185" s="204" t="s">
        <v>589</v>
      </c>
      <c r="AW185" s="204" t="s">
        <v>589</v>
      </c>
      <c r="AX185" s="204" t="s">
        <v>589</v>
      </c>
      <c r="AY185" s="204" t="s">
        <v>589</v>
      </c>
      <c r="AZ185" s="204" t="s">
        <v>589</v>
      </c>
    </row>
    <row r="186" spans="1:52" ht="63">
      <c r="A186" s="219" t="s">
        <v>875</v>
      </c>
      <c r="B186" s="231" t="s">
        <v>1026</v>
      </c>
      <c r="C186" s="221" t="s">
        <v>589</v>
      </c>
      <c r="D186" s="293" t="s">
        <v>589</v>
      </c>
      <c r="E186" s="293" t="s">
        <v>589</v>
      </c>
      <c r="F186" s="293" t="s">
        <v>589</v>
      </c>
      <c r="G186" s="293" t="s">
        <v>589</v>
      </c>
      <c r="H186" s="293" t="s">
        <v>589</v>
      </c>
      <c r="I186" s="293" t="s">
        <v>589</v>
      </c>
      <c r="J186" s="225" t="s">
        <v>589</v>
      </c>
      <c r="K186" s="225" t="s">
        <v>589</v>
      </c>
      <c r="L186" s="225" t="s">
        <v>589</v>
      </c>
      <c r="M186" s="225" t="s">
        <v>589</v>
      </c>
      <c r="N186" s="225" t="s">
        <v>589</v>
      </c>
      <c r="O186" s="225" t="s">
        <v>589</v>
      </c>
      <c r="P186" s="293" t="s">
        <v>589</v>
      </c>
      <c r="Q186" s="293" t="s">
        <v>589</v>
      </c>
      <c r="R186" s="293" t="s">
        <v>589</v>
      </c>
      <c r="S186" s="293" t="s">
        <v>589</v>
      </c>
      <c r="T186" s="293" t="s">
        <v>589</v>
      </c>
      <c r="U186" s="293" t="s">
        <v>589</v>
      </c>
      <c r="V186" s="225" t="s">
        <v>589</v>
      </c>
      <c r="W186" s="225" t="s">
        <v>589</v>
      </c>
      <c r="X186" s="225" t="s">
        <v>589</v>
      </c>
      <c r="Y186" s="225" t="s">
        <v>589</v>
      </c>
      <c r="Z186" s="225" t="s">
        <v>589</v>
      </c>
      <c r="AA186" s="225" t="s">
        <v>589</v>
      </c>
      <c r="AB186" s="293" t="s">
        <v>589</v>
      </c>
      <c r="AC186" s="293" t="s">
        <v>589</v>
      </c>
      <c r="AD186" s="293" t="s">
        <v>589</v>
      </c>
      <c r="AE186" s="293" t="s">
        <v>589</v>
      </c>
      <c r="AF186" s="293" t="s">
        <v>589</v>
      </c>
      <c r="AG186" s="293" t="s">
        <v>589</v>
      </c>
      <c r="AH186" s="225" t="s">
        <v>589</v>
      </c>
      <c r="AI186" s="225" t="s">
        <v>589</v>
      </c>
      <c r="AJ186" s="225" t="s">
        <v>589</v>
      </c>
      <c r="AK186" s="225" t="s">
        <v>589</v>
      </c>
      <c r="AL186" s="225" t="s">
        <v>589</v>
      </c>
      <c r="AM186" s="225" t="s">
        <v>589</v>
      </c>
      <c r="AN186" s="225" t="s">
        <v>589</v>
      </c>
      <c r="AO186" s="225" t="s">
        <v>589</v>
      </c>
      <c r="AP186" s="225" t="s">
        <v>589</v>
      </c>
      <c r="AQ186" s="225" t="s">
        <v>589</v>
      </c>
      <c r="AR186" s="225" t="s">
        <v>589</v>
      </c>
      <c r="AS186" s="225" t="s">
        <v>589</v>
      </c>
      <c r="AT186" s="225" t="s">
        <v>589</v>
      </c>
      <c r="AU186" s="225" t="s">
        <v>589</v>
      </c>
      <c r="AV186" s="225" t="s">
        <v>589</v>
      </c>
      <c r="AW186" s="225" t="s">
        <v>589</v>
      </c>
      <c r="AX186" s="225" t="s">
        <v>589</v>
      </c>
      <c r="AY186" s="225" t="s">
        <v>589</v>
      </c>
      <c r="AZ186" s="225" t="s">
        <v>589</v>
      </c>
    </row>
    <row r="187" spans="1:52" s="259" customFormat="1" ht="63">
      <c r="A187" s="219" t="s">
        <v>876</v>
      </c>
      <c r="B187" s="231" t="s">
        <v>1027</v>
      </c>
      <c r="C187" s="221" t="s">
        <v>589</v>
      </c>
      <c r="D187" s="293" t="s">
        <v>589</v>
      </c>
      <c r="E187" s="293" t="s">
        <v>589</v>
      </c>
      <c r="F187" s="293" t="s">
        <v>589</v>
      </c>
      <c r="G187" s="293" t="s">
        <v>589</v>
      </c>
      <c r="H187" s="293" t="s">
        <v>589</v>
      </c>
      <c r="I187" s="293" t="s">
        <v>589</v>
      </c>
      <c r="J187" s="225" t="s">
        <v>589</v>
      </c>
      <c r="K187" s="225" t="s">
        <v>589</v>
      </c>
      <c r="L187" s="225" t="s">
        <v>589</v>
      </c>
      <c r="M187" s="225" t="s">
        <v>589</v>
      </c>
      <c r="N187" s="225" t="s">
        <v>589</v>
      </c>
      <c r="O187" s="225" t="s">
        <v>589</v>
      </c>
      <c r="P187" s="293" t="s">
        <v>589</v>
      </c>
      <c r="Q187" s="293" t="s">
        <v>589</v>
      </c>
      <c r="R187" s="293" t="s">
        <v>589</v>
      </c>
      <c r="S187" s="293" t="s">
        <v>589</v>
      </c>
      <c r="T187" s="293" t="s">
        <v>589</v>
      </c>
      <c r="U187" s="293" t="s">
        <v>589</v>
      </c>
      <c r="V187" s="225" t="s">
        <v>589</v>
      </c>
      <c r="W187" s="225" t="s">
        <v>589</v>
      </c>
      <c r="X187" s="225" t="s">
        <v>589</v>
      </c>
      <c r="Y187" s="225" t="s">
        <v>589</v>
      </c>
      <c r="Z187" s="225" t="s">
        <v>589</v>
      </c>
      <c r="AA187" s="225" t="s">
        <v>589</v>
      </c>
      <c r="AB187" s="293" t="s">
        <v>589</v>
      </c>
      <c r="AC187" s="293" t="s">
        <v>589</v>
      </c>
      <c r="AD187" s="293" t="s">
        <v>589</v>
      </c>
      <c r="AE187" s="293" t="s">
        <v>589</v>
      </c>
      <c r="AF187" s="293" t="s">
        <v>589</v>
      </c>
      <c r="AG187" s="293" t="s">
        <v>589</v>
      </c>
      <c r="AH187" s="225" t="s">
        <v>589</v>
      </c>
      <c r="AI187" s="225" t="s">
        <v>589</v>
      </c>
      <c r="AJ187" s="225" t="s">
        <v>589</v>
      </c>
      <c r="AK187" s="225" t="s">
        <v>589</v>
      </c>
      <c r="AL187" s="225" t="s">
        <v>589</v>
      </c>
      <c r="AM187" s="225" t="s">
        <v>589</v>
      </c>
      <c r="AN187" s="225" t="s">
        <v>589</v>
      </c>
      <c r="AO187" s="225" t="s">
        <v>589</v>
      </c>
      <c r="AP187" s="225" t="s">
        <v>589</v>
      </c>
      <c r="AQ187" s="225" t="s">
        <v>589</v>
      </c>
      <c r="AR187" s="225" t="s">
        <v>589</v>
      </c>
      <c r="AS187" s="225" t="s">
        <v>589</v>
      </c>
      <c r="AT187" s="225" t="s">
        <v>589</v>
      </c>
      <c r="AU187" s="225" t="s">
        <v>589</v>
      </c>
      <c r="AV187" s="225" t="s">
        <v>589</v>
      </c>
      <c r="AW187" s="225" t="s">
        <v>589</v>
      </c>
      <c r="AX187" s="225" t="s">
        <v>589</v>
      </c>
      <c r="AY187" s="225" t="s">
        <v>589</v>
      </c>
      <c r="AZ187" s="225" t="s">
        <v>589</v>
      </c>
    </row>
    <row r="188" spans="1:52" s="259" customFormat="1" ht="63">
      <c r="A188" s="219" t="s">
        <v>877</v>
      </c>
      <c r="B188" s="220" t="s">
        <v>1028</v>
      </c>
      <c r="C188" s="221" t="s">
        <v>589</v>
      </c>
      <c r="D188" s="293" t="s">
        <v>589</v>
      </c>
      <c r="E188" s="293" t="s">
        <v>589</v>
      </c>
      <c r="F188" s="293" t="s">
        <v>589</v>
      </c>
      <c r="G188" s="293" t="s">
        <v>589</v>
      </c>
      <c r="H188" s="293" t="s">
        <v>589</v>
      </c>
      <c r="I188" s="293" t="s">
        <v>589</v>
      </c>
      <c r="J188" s="225" t="s">
        <v>589</v>
      </c>
      <c r="K188" s="225" t="s">
        <v>589</v>
      </c>
      <c r="L188" s="225" t="s">
        <v>589</v>
      </c>
      <c r="M188" s="225" t="s">
        <v>589</v>
      </c>
      <c r="N188" s="225" t="s">
        <v>589</v>
      </c>
      <c r="O188" s="225" t="s">
        <v>589</v>
      </c>
      <c r="P188" s="293" t="s">
        <v>589</v>
      </c>
      <c r="Q188" s="293" t="s">
        <v>589</v>
      </c>
      <c r="R188" s="293" t="s">
        <v>589</v>
      </c>
      <c r="S188" s="293" t="s">
        <v>589</v>
      </c>
      <c r="T188" s="293" t="s">
        <v>589</v>
      </c>
      <c r="U188" s="293" t="s">
        <v>589</v>
      </c>
      <c r="V188" s="225" t="s">
        <v>589</v>
      </c>
      <c r="W188" s="225" t="s">
        <v>589</v>
      </c>
      <c r="X188" s="225" t="s">
        <v>589</v>
      </c>
      <c r="Y188" s="225" t="s">
        <v>589</v>
      </c>
      <c r="Z188" s="225" t="s">
        <v>589</v>
      </c>
      <c r="AA188" s="225" t="s">
        <v>589</v>
      </c>
      <c r="AB188" s="293" t="s">
        <v>589</v>
      </c>
      <c r="AC188" s="293" t="s">
        <v>589</v>
      </c>
      <c r="AD188" s="293" t="s">
        <v>589</v>
      </c>
      <c r="AE188" s="293" t="s">
        <v>589</v>
      </c>
      <c r="AF188" s="293" t="s">
        <v>589</v>
      </c>
      <c r="AG188" s="293" t="s">
        <v>589</v>
      </c>
      <c r="AH188" s="225" t="s">
        <v>589</v>
      </c>
      <c r="AI188" s="225" t="s">
        <v>589</v>
      </c>
      <c r="AJ188" s="225" t="s">
        <v>589</v>
      </c>
      <c r="AK188" s="225" t="s">
        <v>589</v>
      </c>
      <c r="AL188" s="225" t="s">
        <v>589</v>
      </c>
      <c r="AM188" s="225" t="s">
        <v>589</v>
      </c>
      <c r="AN188" s="225" t="s">
        <v>589</v>
      </c>
      <c r="AO188" s="225" t="s">
        <v>589</v>
      </c>
      <c r="AP188" s="225" t="s">
        <v>589</v>
      </c>
      <c r="AQ188" s="225" t="s">
        <v>589</v>
      </c>
      <c r="AR188" s="225" t="s">
        <v>589</v>
      </c>
      <c r="AS188" s="225" t="s">
        <v>589</v>
      </c>
      <c r="AT188" s="225" t="s">
        <v>589</v>
      </c>
      <c r="AU188" s="225" t="s">
        <v>589</v>
      </c>
      <c r="AV188" s="225" t="s">
        <v>589</v>
      </c>
      <c r="AW188" s="225" t="s">
        <v>589</v>
      </c>
      <c r="AX188" s="225" t="s">
        <v>589</v>
      </c>
      <c r="AY188" s="225" t="s">
        <v>589</v>
      </c>
      <c r="AZ188" s="225" t="s">
        <v>589</v>
      </c>
    </row>
    <row r="189" spans="1:52" s="259" customFormat="1" ht="63">
      <c r="A189" s="219" t="s">
        <v>878</v>
      </c>
      <c r="B189" s="220" t="s">
        <v>1029</v>
      </c>
      <c r="C189" s="221" t="s">
        <v>589</v>
      </c>
      <c r="D189" s="293" t="s">
        <v>589</v>
      </c>
      <c r="E189" s="293" t="s">
        <v>589</v>
      </c>
      <c r="F189" s="293" t="s">
        <v>589</v>
      </c>
      <c r="G189" s="293" t="s">
        <v>589</v>
      </c>
      <c r="H189" s="293" t="s">
        <v>589</v>
      </c>
      <c r="I189" s="293" t="s">
        <v>589</v>
      </c>
      <c r="J189" s="225" t="s">
        <v>589</v>
      </c>
      <c r="K189" s="225" t="s">
        <v>589</v>
      </c>
      <c r="L189" s="225" t="s">
        <v>589</v>
      </c>
      <c r="M189" s="225" t="s">
        <v>589</v>
      </c>
      <c r="N189" s="225" t="s">
        <v>589</v>
      </c>
      <c r="O189" s="225" t="s">
        <v>589</v>
      </c>
      <c r="P189" s="293" t="s">
        <v>589</v>
      </c>
      <c r="Q189" s="293" t="s">
        <v>589</v>
      </c>
      <c r="R189" s="293" t="s">
        <v>589</v>
      </c>
      <c r="S189" s="293" t="s">
        <v>589</v>
      </c>
      <c r="T189" s="293" t="s">
        <v>589</v>
      </c>
      <c r="U189" s="293" t="s">
        <v>589</v>
      </c>
      <c r="V189" s="225" t="s">
        <v>589</v>
      </c>
      <c r="W189" s="225" t="s">
        <v>589</v>
      </c>
      <c r="X189" s="225" t="s">
        <v>589</v>
      </c>
      <c r="Y189" s="225" t="s">
        <v>589</v>
      </c>
      <c r="Z189" s="225" t="s">
        <v>589</v>
      </c>
      <c r="AA189" s="225" t="s">
        <v>589</v>
      </c>
      <c r="AB189" s="293" t="s">
        <v>589</v>
      </c>
      <c r="AC189" s="293" t="s">
        <v>589</v>
      </c>
      <c r="AD189" s="293" t="s">
        <v>589</v>
      </c>
      <c r="AE189" s="293" t="s">
        <v>589</v>
      </c>
      <c r="AF189" s="293" t="s">
        <v>589</v>
      </c>
      <c r="AG189" s="293" t="s">
        <v>589</v>
      </c>
      <c r="AH189" s="225" t="s">
        <v>589</v>
      </c>
      <c r="AI189" s="225" t="s">
        <v>589</v>
      </c>
      <c r="AJ189" s="225" t="s">
        <v>589</v>
      </c>
      <c r="AK189" s="225" t="s">
        <v>589</v>
      </c>
      <c r="AL189" s="225" t="s">
        <v>589</v>
      </c>
      <c r="AM189" s="225" t="s">
        <v>589</v>
      </c>
      <c r="AN189" s="225" t="s">
        <v>589</v>
      </c>
      <c r="AO189" s="225" t="s">
        <v>589</v>
      </c>
      <c r="AP189" s="225" t="s">
        <v>589</v>
      </c>
      <c r="AQ189" s="225" t="s">
        <v>589</v>
      </c>
      <c r="AR189" s="225" t="s">
        <v>589</v>
      </c>
      <c r="AS189" s="225" t="s">
        <v>589</v>
      </c>
      <c r="AT189" s="225" t="s">
        <v>589</v>
      </c>
      <c r="AU189" s="225" t="s">
        <v>589</v>
      </c>
      <c r="AV189" s="225" t="s">
        <v>589</v>
      </c>
      <c r="AW189" s="225" t="s">
        <v>589</v>
      </c>
      <c r="AX189" s="225" t="s">
        <v>589</v>
      </c>
      <c r="AY189" s="225" t="s">
        <v>589</v>
      </c>
      <c r="AZ189" s="225" t="s">
        <v>589</v>
      </c>
    </row>
    <row r="190" spans="1:52" s="259" customFormat="1" ht="63">
      <c r="A190" s="219" t="s">
        <v>879</v>
      </c>
      <c r="B190" s="220" t="s">
        <v>1030</v>
      </c>
      <c r="C190" s="221" t="s">
        <v>589</v>
      </c>
      <c r="D190" s="293" t="s">
        <v>589</v>
      </c>
      <c r="E190" s="293" t="s">
        <v>589</v>
      </c>
      <c r="F190" s="293" t="s">
        <v>589</v>
      </c>
      <c r="G190" s="293" t="s">
        <v>589</v>
      </c>
      <c r="H190" s="293" t="s">
        <v>589</v>
      </c>
      <c r="I190" s="293" t="s">
        <v>589</v>
      </c>
      <c r="J190" s="225" t="s">
        <v>589</v>
      </c>
      <c r="K190" s="225" t="s">
        <v>589</v>
      </c>
      <c r="L190" s="225" t="s">
        <v>589</v>
      </c>
      <c r="M190" s="225" t="s">
        <v>589</v>
      </c>
      <c r="N190" s="225" t="s">
        <v>589</v>
      </c>
      <c r="O190" s="225" t="s">
        <v>589</v>
      </c>
      <c r="P190" s="293" t="s">
        <v>589</v>
      </c>
      <c r="Q190" s="293" t="s">
        <v>589</v>
      </c>
      <c r="R190" s="293" t="s">
        <v>589</v>
      </c>
      <c r="S190" s="293" t="s">
        <v>589</v>
      </c>
      <c r="T190" s="293" t="s">
        <v>589</v>
      </c>
      <c r="U190" s="293" t="s">
        <v>589</v>
      </c>
      <c r="V190" s="225" t="s">
        <v>589</v>
      </c>
      <c r="W190" s="225" t="s">
        <v>589</v>
      </c>
      <c r="X190" s="225" t="s">
        <v>589</v>
      </c>
      <c r="Y190" s="225" t="s">
        <v>589</v>
      </c>
      <c r="Z190" s="225" t="s">
        <v>589</v>
      </c>
      <c r="AA190" s="225" t="s">
        <v>589</v>
      </c>
      <c r="AB190" s="293" t="s">
        <v>589</v>
      </c>
      <c r="AC190" s="293" t="s">
        <v>589</v>
      </c>
      <c r="AD190" s="293" t="s">
        <v>589</v>
      </c>
      <c r="AE190" s="293" t="s">
        <v>589</v>
      </c>
      <c r="AF190" s="293" t="s">
        <v>589</v>
      </c>
      <c r="AG190" s="293" t="s">
        <v>589</v>
      </c>
      <c r="AH190" s="225" t="s">
        <v>589</v>
      </c>
      <c r="AI190" s="225" t="s">
        <v>589</v>
      </c>
      <c r="AJ190" s="225" t="s">
        <v>589</v>
      </c>
      <c r="AK190" s="225" t="s">
        <v>589</v>
      </c>
      <c r="AL190" s="225" t="s">
        <v>589</v>
      </c>
      <c r="AM190" s="225" t="s">
        <v>589</v>
      </c>
      <c r="AN190" s="225" t="s">
        <v>589</v>
      </c>
      <c r="AO190" s="225" t="s">
        <v>589</v>
      </c>
      <c r="AP190" s="225" t="s">
        <v>589</v>
      </c>
      <c r="AQ190" s="225" t="s">
        <v>589</v>
      </c>
      <c r="AR190" s="225" t="s">
        <v>589</v>
      </c>
      <c r="AS190" s="225" t="s">
        <v>589</v>
      </c>
      <c r="AT190" s="225" t="s">
        <v>589</v>
      </c>
      <c r="AU190" s="225" t="s">
        <v>589</v>
      </c>
      <c r="AV190" s="225" t="s">
        <v>589</v>
      </c>
      <c r="AW190" s="225" t="s">
        <v>589</v>
      </c>
      <c r="AX190" s="225" t="s">
        <v>589</v>
      </c>
      <c r="AY190" s="225" t="s">
        <v>589</v>
      </c>
      <c r="AZ190" s="225" t="s">
        <v>589</v>
      </c>
    </row>
    <row r="191" spans="1:52" ht="63">
      <c r="A191" s="219" t="s">
        <v>876</v>
      </c>
      <c r="B191" s="220" t="s">
        <v>1031</v>
      </c>
      <c r="C191" s="221" t="s">
        <v>589</v>
      </c>
      <c r="D191" s="293" t="s">
        <v>589</v>
      </c>
      <c r="E191" s="293" t="s">
        <v>589</v>
      </c>
      <c r="F191" s="293" t="s">
        <v>589</v>
      </c>
      <c r="G191" s="293" t="s">
        <v>589</v>
      </c>
      <c r="H191" s="293" t="s">
        <v>589</v>
      </c>
      <c r="I191" s="293" t="s">
        <v>589</v>
      </c>
      <c r="J191" s="225" t="s">
        <v>589</v>
      </c>
      <c r="K191" s="225" t="s">
        <v>589</v>
      </c>
      <c r="L191" s="225" t="s">
        <v>589</v>
      </c>
      <c r="M191" s="225" t="s">
        <v>589</v>
      </c>
      <c r="N191" s="225" t="s">
        <v>589</v>
      </c>
      <c r="O191" s="225" t="s">
        <v>589</v>
      </c>
      <c r="P191" s="293" t="s">
        <v>589</v>
      </c>
      <c r="Q191" s="293" t="s">
        <v>589</v>
      </c>
      <c r="R191" s="293" t="s">
        <v>589</v>
      </c>
      <c r="S191" s="293" t="s">
        <v>589</v>
      </c>
      <c r="T191" s="293" t="s">
        <v>589</v>
      </c>
      <c r="U191" s="293" t="s">
        <v>589</v>
      </c>
      <c r="V191" s="225" t="s">
        <v>589</v>
      </c>
      <c r="W191" s="225" t="s">
        <v>589</v>
      </c>
      <c r="X191" s="225" t="s">
        <v>589</v>
      </c>
      <c r="Y191" s="225" t="s">
        <v>589</v>
      </c>
      <c r="Z191" s="225" t="s">
        <v>589</v>
      </c>
      <c r="AA191" s="225" t="s">
        <v>589</v>
      </c>
      <c r="AB191" s="293" t="s">
        <v>589</v>
      </c>
      <c r="AC191" s="293" t="s">
        <v>589</v>
      </c>
      <c r="AD191" s="293" t="s">
        <v>589</v>
      </c>
      <c r="AE191" s="293" t="s">
        <v>589</v>
      </c>
      <c r="AF191" s="293" t="s">
        <v>589</v>
      </c>
      <c r="AG191" s="293" t="s">
        <v>589</v>
      </c>
      <c r="AH191" s="225" t="s">
        <v>589</v>
      </c>
      <c r="AI191" s="225" t="s">
        <v>589</v>
      </c>
      <c r="AJ191" s="225" t="s">
        <v>589</v>
      </c>
      <c r="AK191" s="225" t="s">
        <v>589</v>
      </c>
      <c r="AL191" s="225" t="s">
        <v>589</v>
      </c>
      <c r="AM191" s="225" t="s">
        <v>589</v>
      </c>
      <c r="AN191" s="225" t="s">
        <v>589</v>
      </c>
      <c r="AO191" s="225" t="s">
        <v>589</v>
      </c>
      <c r="AP191" s="225" t="s">
        <v>589</v>
      </c>
      <c r="AQ191" s="225" t="s">
        <v>589</v>
      </c>
      <c r="AR191" s="225" t="s">
        <v>589</v>
      </c>
      <c r="AS191" s="225" t="s">
        <v>589</v>
      </c>
      <c r="AT191" s="225" t="s">
        <v>589</v>
      </c>
      <c r="AU191" s="225" t="s">
        <v>589</v>
      </c>
      <c r="AV191" s="225" t="s">
        <v>589</v>
      </c>
      <c r="AW191" s="225" t="s">
        <v>589</v>
      </c>
      <c r="AX191" s="225" t="s">
        <v>589</v>
      </c>
      <c r="AY191" s="225" t="s">
        <v>589</v>
      </c>
      <c r="AZ191" s="225" t="s">
        <v>589</v>
      </c>
    </row>
    <row r="192" spans="1:52" ht="47.25">
      <c r="A192" s="219" t="s">
        <v>877</v>
      </c>
      <c r="B192" s="220" t="s">
        <v>1032</v>
      </c>
      <c r="C192" s="221" t="s">
        <v>589</v>
      </c>
      <c r="D192" s="293" t="s">
        <v>589</v>
      </c>
      <c r="E192" s="293" t="s">
        <v>589</v>
      </c>
      <c r="F192" s="293" t="s">
        <v>589</v>
      </c>
      <c r="G192" s="293" t="s">
        <v>589</v>
      </c>
      <c r="H192" s="293" t="s">
        <v>589</v>
      </c>
      <c r="I192" s="293" t="s">
        <v>589</v>
      </c>
      <c r="J192" s="225" t="s">
        <v>589</v>
      </c>
      <c r="K192" s="225" t="s">
        <v>589</v>
      </c>
      <c r="L192" s="225" t="s">
        <v>589</v>
      </c>
      <c r="M192" s="225" t="s">
        <v>589</v>
      </c>
      <c r="N192" s="225" t="s">
        <v>589</v>
      </c>
      <c r="O192" s="225" t="s">
        <v>589</v>
      </c>
      <c r="P192" s="293" t="s">
        <v>589</v>
      </c>
      <c r="Q192" s="293" t="s">
        <v>589</v>
      </c>
      <c r="R192" s="293" t="s">
        <v>589</v>
      </c>
      <c r="S192" s="293" t="s">
        <v>589</v>
      </c>
      <c r="T192" s="293" t="s">
        <v>589</v>
      </c>
      <c r="U192" s="293" t="s">
        <v>589</v>
      </c>
      <c r="V192" s="225" t="s">
        <v>589</v>
      </c>
      <c r="W192" s="225" t="s">
        <v>589</v>
      </c>
      <c r="X192" s="225" t="s">
        <v>589</v>
      </c>
      <c r="Y192" s="225" t="s">
        <v>589</v>
      </c>
      <c r="Z192" s="225" t="s">
        <v>589</v>
      </c>
      <c r="AA192" s="225" t="s">
        <v>589</v>
      </c>
      <c r="AB192" s="293" t="s">
        <v>589</v>
      </c>
      <c r="AC192" s="293" t="s">
        <v>589</v>
      </c>
      <c r="AD192" s="293" t="s">
        <v>589</v>
      </c>
      <c r="AE192" s="293" t="s">
        <v>589</v>
      </c>
      <c r="AF192" s="293" t="s">
        <v>589</v>
      </c>
      <c r="AG192" s="293" t="s">
        <v>589</v>
      </c>
      <c r="AH192" s="225" t="s">
        <v>589</v>
      </c>
      <c r="AI192" s="225" t="s">
        <v>589</v>
      </c>
      <c r="AJ192" s="225" t="s">
        <v>589</v>
      </c>
      <c r="AK192" s="225" t="s">
        <v>589</v>
      </c>
      <c r="AL192" s="225" t="s">
        <v>589</v>
      </c>
      <c r="AM192" s="225" t="s">
        <v>589</v>
      </c>
      <c r="AN192" s="225" t="s">
        <v>589</v>
      </c>
      <c r="AO192" s="225" t="s">
        <v>589</v>
      </c>
      <c r="AP192" s="225" t="s">
        <v>589</v>
      </c>
      <c r="AQ192" s="225" t="s">
        <v>589</v>
      </c>
      <c r="AR192" s="225" t="s">
        <v>589</v>
      </c>
      <c r="AS192" s="225" t="s">
        <v>589</v>
      </c>
      <c r="AT192" s="225" t="s">
        <v>589</v>
      </c>
      <c r="AU192" s="225" t="s">
        <v>589</v>
      </c>
      <c r="AV192" s="225" t="s">
        <v>589</v>
      </c>
      <c r="AW192" s="225" t="s">
        <v>589</v>
      </c>
      <c r="AX192" s="225" t="s">
        <v>589</v>
      </c>
      <c r="AY192" s="225" t="s">
        <v>589</v>
      </c>
      <c r="AZ192" s="225" t="s">
        <v>589</v>
      </c>
    </row>
    <row r="193" spans="1:52" ht="31.5">
      <c r="A193" s="219" t="s">
        <v>878</v>
      </c>
      <c r="B193" s="220" t="s">
        <v>882</v>
      </c>
      <c r="C193" s="221" t="s">
        <v>589</v>
      </c>
      <c r="D193" s="293" t="s">
        <v>589</v>
      </c>
      <c r="E193" s="293" t="s">
        <v>589</v>
      </c>
      <c r="F193" s="293" t="s">
        <v>589</v>
      </c>
      <c r="G193" s="293" t="s">
        <v>589</v>
      </c>
      <c r="H193" s="293" t="s">
        <v>589</v>
      </c>
      <c r="I193" s="293" t="s">
        <v>589</v>
      </c>
      <c r="J193" s="225" t="s">
        <v>589</v>
      </c>
      <c r="K193" s="225" t="s">
        <v>589</v>
      </c>
      <c r="L193" s="225" t="s">
        <v>589</v>
      </c>
      <c r="M193" s="225" t="s">
        <v>589</v>
      </c>
      <c r="N193" s="225" t="s">
        <v>589</v>
      </c>
      <c r="O193" s="225" t="s">
        <v>589</v>
      </c>
      <c r="P193" s="293" t="s">
        <v>589</v>
      </c>
      <c r="Q193" s="293" t="s">
        <v>589</v>
      </c>
      <c r="R193" s="293" t="s">
        <v>589</v>
      </c>
      <c r="S193" s="293" t="s">
        <v>589</v>
      </c>
      <c r="T193" s="293" t="s">
        <v>589</v>
      </c>
      <c r="U193" s="293" t="s">
        <v>589</v>
      </c>
      <c r="V193" s="225" t="s">
        <v>589</v>
      </c>
      <c r="W193" s="225" t="s">
        <v>589</v>
      </c>
      <c r="X193" s="225" t="s">
        <v>589</v>
      </c>
      <c r="Y193" s="225" t="s">
        <v>589</v>
      </c>
      <c r="Z193" s="225" t="s">
        <v>589</v>
      </c>
      <c r="AA193" s="225" t="s">
        <v>589</v>
      </c>
      <c r="AB193" s="293" t="s">
        <v>589</v>
      </c>
      <c r="AC193" s="293" t="s">
        <v>589</v>
      </c>
      <c r="AD193" s="293" t="s">
        <v>589</v>
      </c>
      <c r="AE193" s="293" t="s">
        <v>589</v>
      </c>
      <c r="AF193" s="293" t="s">
        <v>589</v>
      </c>
      <c r="AG193" s="293" t="s">
        <v>589</v>
      </c>
      <c r="AH193" s="225" t="s">
        <v>589</v>
      </c>
      <c r="AI193" s="225" t="s">
        <v>589</v>
      </c>
      <c r="AJ193" s="225" t="s">
        <v>589</v>
      </c>
      <c r="AK193" s="225" t="s">
        <v>589</v>
      </c>
      <c r="AL193" s="225" t="s">
        <v>589</v>
      </c>
      <c r="AM193" s="225" t="s">
        <v>589</v>
      </c>
      <c r="AN193" s="225" t="s">
        <v>589</v>
      </c>
      <c r="AO193" s="225" t="s">
        <v>589</v>
      </c>
      <c r="AP193" s="225" t="s">
        <v>589</v>
      </c>
      <c r="AQ193" s="225" t="s">
        <v>589</v>
      </c>
      <c r="AR193" s="225" t="s">
        <v>589</v>
      </c>
      <c r="AS193" s="225" t="s">
        <v>589</v>
      </c>
      <c r="AT193" s="225" t="s">
        <v>589</v>
      </c>
      <c r="AU193" s="225" t="s">
        <v>589</v>
      </c>
      <c r="AV193" s="225" t="s">
        <v>589</v>
      </c>
      <c r="AW193" s="225" t="s">
        <v>589</v>
      </c>
      <c r="AX193" s="225" t="s">
        <v>589</v>
      </c>
      <c r="AY193" s="225" t="s">
        <v>589</v>
      </c>
      <c r="AZ193" s="225" t="s">
        <v>589</v>
      </c>
    </row>
    <row r="194" spans="1:52" ht="78.75">
      <c r="A194" s="219" t="s">
        <v>879</v>
      </c>
      <c r="B194" s="220" t="s">
        <v>1033</v>
      </c>
      <c r="C194" s="221" t="s">
        <v>589</v>
      </c>
      <c r="D194" s="293" t="s">
        <v>589</v>
      </c>
      <c r="E194" s="293" t="s">
        <v>589</v>
      </c>
      <c r="F194" s="293" t="s">
        <v>589</v>
      </c>
      <c r="G194" s="293" t="s">
        <v>589</v>
      </c>
      <c r="H194" s="293" t="s">
        <v>589</v>
      </c>
      <c r="I194" s="293" t="s">
        <v>589</v>
      </c>
      <c r="J194" s="225" t="s">
        <v>589</v>
      </c>
      <c r="K194" s="225" t="s">
        <v>589</v>
      </c>
      <c r="L194" s="225" t="s">
        <v>589</v>
      </c>
      <c r="M194" s="225" t="s">
        <v>589</v>
      </c>
      <c r="N194" s="225" t="s">
        <v>589</v>
      </c>
      <c r="O194" s="225" t="s">
        <v>589</v>
      </c>
      <c r="P194" s="293" t="s">
        <v>589</v>
      </c>
      <c r="Q194" s="293" t="s">
        <v>589</v>
      </c>
      <c r="R194" s="293" t="s">
        <v>589</v>
      </c>
      <c r="S194" s="293" t="s">
        <v>589</v>
      </c>
      <c r="T194" s="293" t="s">
        <v>589</v>
      </c>
      <c r="U194" s="293" t="s">
        <v>589</v>
      </c>
      <c r="V194" s="225" t="s">
        <v>589</v>
      </c>
      <c r="W194" s="225" t="s">
        <v>589</v>
      </c>
      <c r="X194" s="225" t="s">
        <v>589</v>
      </c>
      <c r="Y194" s="225" t="s">
        <v>589</v>
      </c>
      <c r="Z194" s="225" t="s">
        <v>589</v>
      </c>
      <c r="AA194" s="225" t="s">
        <v>589</v>
      </c>
      <c r="AB194" s="293" t="s">
        <v>589</v>
      </c>
      <c r="AC194" s="293" t="s">
        <v>589</v>
      </c>
      <c r="AD194" s="293" t="s">
        <v>589</v>
      </c>
      <c r="AE194" s="293" t="s">
        <v>589</v>
      </c>
      <c r="AF194" s="293" t="s">
        <v>589</v>
      </c>
      <c r="AG194" s="293" t="s">
        <v>589</v>
      </c>
      <c r="AH194" s="225" t="s">
        <v>589</v>
      </c>
      <c r="AI194" s="225" t="s">
        <v>589</v>
      </c>
      <c r="AJ194" s="225" t="s">
        <v>589</v>
      </c>
      <c r="AK194" s="225" t="s">
        <v>589</v>
      </c>
      <c r="AL194" s="225" t="s">
        <v>589</v>
      </c>
      <c r="AM194" s="225" t="s">
        <v>589</v>
      </c>
      <c r="AN194" s="225" t="s">
        <v>589</v>
      </c>
      <c r="AO194" s="225" t="s">
        <v>589</v>
      </c>
      <c r="AP194" s="225" t="s">
        <v>589</v>
      </c>
      <c r="AQ194" s="225" t="s">
        <v>589</v>
      </c>
      <c r="AR194" s="225" t="s">
        <v>589</v>
      </c>
      <c r="AS194" s="225" t="s">
        <v>589</v>
      </c>
      <c r="AT194" s="225" t="s">
        <v>589</v>
      </c>
      <c r="AU194" s="225" t="s">
        <v>589</v>
      </c>
      <c r="AV194" s="225" t="s">
        <v>589</v>
      </c>
      <c r="AW194" s="225" t="s">
        <v>589</v>
      </c>
      <c r="AX194" s="225" t="s">
        <v>589</v>
      </c>
      <c r="AY194" s="225" t="s">
        <v>589</v>
      </c>
      <c r="AZ194" s="225" t="s">
        <v>589</v>
      </c>
    </row>
    <row r="195" spans="1:52" ht="63">
      <c r="A195" s="219" t="s">
        <v>880</v>
      </c>
      <c r="B195" s="220" t="s">
        <v>1034</v>
      </c>
      <c r="C195" s="221" t="s">
        <v>589</v>
      </c>
      <c r="D195" s="293" t="s">
        <v>589</v>
      </c>
      <c r="E195" s="293" t="s">
        <v>589</v>
      </c>
      <c r="F195" s="293" t="s">
        <v>589</v>
      </c>
      <c r="G195" s="293" t="s">
        <v>589</v>
      </c>
      <c r="H195" s="293" t="s">
        <v>589</v>
      </c>
      <c r="I195" s="293" t="s">
        <v>589</v>
      </c>
      <c r="J195" s="225" t="s">
        <v>589</v>
      </c>
      <c r="K195" s="225" t="s">
        <v>589</v>
      </c>
      <c r="L195" s="225" t="s">
        <v>589</v>
      </c>
      <c r="M195" s="225" t="s">
        <v>589</v>
      </c>
      <c r="N195" s="225" t="s">
        <v>589</v>
      </c>
      <c r="O195" s="225" t="s">
        <v>589</v>
      </c>
      <c r="P195" s="293" t="s">
        <v>589</v>
      </c>
      <c r="Q195" s="293" t="s">
        <v>589</v>
      </c>
      <c r="R195" s="293" t="s">
        <v>589</v>
      </c>
      <c r="S195" s="293" t="s">
        <v>589</v>
      </c>
      <c r="T195" s="293" t="s">
        <v>589</v>
      </c>
      <c r="U195" s="293" t="s">
        <v>589</v>
      </c>
      <c r="V195" s="225" t="s">
        <v>589</v>
      </c>
      <c r="W195" s="225" t="s">
        <v>589</v>
      </c>
      <c r="X195" s="225" t="s">
        <v>589</v>
      </c>
      <c r="Y195" s="225" t="s">
        <v>589</v>
      </c>
      <c r="Z195" s="225" t="s">
        <v>589</v>
      </c>
      <c r="AA195" s="225" t="s">
        <v>589</v>
      </c>
      <c r="AB195" s="293" t="s">
        <v>589</v>
      </c>
      <c r="AC195" s="293" t="s">
        <v>589</v>
      </c>
      <c r="AD195" s="293" t="s">
        <v>589</v>
      </c>
      <c r="AE195" s="293" t="s">
        <v>589</v>
      </c>
      <c r="AF195" s="293" t="s">
        <v>589</v>
      </c>
      <c r="AG195" s="293" t="s">
        <v>589</v>
      </c>
      <c r="AH195" s="225" t="s">
        <v>589</v>
      </c>
      <c r="AI195" s="225" t="s">
        <v>589</v>
      </c>
      <c r="AJ195" s="225" t="s">
        <v>589</v>
      </c>
      <c r="AK195" s="225" t="s">
        <v>589</v>
      </c>
      <c r="AL195" s="225" t="s">
        <v>589</v>
      </c>
      <c r="AM195" s="225" t="s">
        <v>589</v>
      </c>
      <c r="AN195" s="225" t="s">
        <v>589</v>
      </c>
      <c r="AO195" s="225" t="s">
        <v>589</v>
      </c>
      <c r="AP195" s="225" t="s">
        <v>589</v>
      </c>
      <c r="AQ195" s="225" t="s">
        <v>589</v>
      </c>
      <c r="AR195" s="225" t="s">
        <v>589</v>
      </c>
      <c r="AS195" s="225" t="s">
        <v>589</v>
      </c>
      <c r="AT195" s="225" t="s">
        <v>589</v>
      </c>
      <c r="AU195" s="225" t="s">
        <v>589</v>
      </c>
      <c r="AV195" s="225" t="s">
        <v>589</v>
      </c>
      <c r="AW195" s="225" t="s">
        <v>589</v>
      </c>
      <c r="AX195" s="225" t="s">
        <v>589</v>
      </c>
      <c r="AY195" s="225" t="s">
        <v>589</v>
      </c>
      <c r="AZ195" s="225" t="s">
        <v>589</v>
      </c>
    </row>
    <row r="196" spans="1:52" ht="78.75">
      <c r="A196" s="219" t="s">
        <v>881</v>
      </c>
      <c r="B196" s="220" t="s">
        <v>1035</v>
      </c>
      <c r="C196" s="221" t="s">
        <v>589</v>
      </c>
      <c r="D196" s="293" t="s">
        <v>589</v>
      </c>
      <c r="E196" s="293" t="s">
        <v>589</v>
      </c>
      <c r="F196" s="293" t="s">
        <v>589</v>
      </c>
      <c r="G196" s="293" t="s">
        <v>589</v>
      </c>
      <c r="H196" s="293" t="s">
        <v>589</v>
      </c>
      <c r="I196" s="293" t="s">
        <v>589</v>
      </c>
      <c r="J196" s="225" t="s">
        <v>589</v>
      </c>
      <c r="K196" s="225" t="s">
        <v>589</v>
      </c>
      <c r="L196" s="225" t="s">
        <v>589</v>
      </c>
      <c r="M196" s="225" t="s">
        <v>589</v>
      </c>
      <c r="N196" s="225" t="s">
        <v>589</v>
      </c>
      <c r="O196" s="225" t="s">
        <v>589</v>
      </c>
      <c r="P196" s="293" t="s">
        <v>589</v>
      </c>
      <c r="Q196" s="293" t="s">
        <v>589</v>
      </c>
      <c r="R196" s="293" t="s">
        <v>589</v>
      </c>
      <c r="S196" s="293" t="s">
        <v>589</v>
      </c>
      <c r="T196" s="293" t="s">
        <v>589</v>
      </c>
      <c r="U196" s="293" t="s">
        <v>589</v>
      </c>
      <c r="V196" s="225" t="s">
        <v>589</v>
      </c>
      <c r="W196" s="225" t="s">
        <v>589</v>
      </c>
      <c r="X196" s="225" t="s">
        <v>589</v>
      </c>
      <c r="Y196" s="225" t="s">
        <v>589</v>
      </c>
      <c r="Z196" s="225" t="s">
        <v>589</v>
      </c>
      <c r="AA196" s="225" t="s">
        <v>589</v>
      </c>
      <c r="AB196" s="293" t="s">
        <v>589</v>
      </c>
      <c r="AC196" s="293" t="s">
        <v>589</v>
      </c>
      <c r="AD196" s="293" t="s">
        <v>589</v>
      </c>
      <c r="AE196" s="293" t="s">
        <v>589</v>
      </c>
      <c r="AF196" s="293" t="s">
        <v>589</v>
      </c>
      <c r="AG196" s="293" t="s">
        <v>589</v>
      </c>
      <c r="AH196" s="225" t="s">
        <v>589</v>
      </c>
      <c r="AI196" s="225" t="s">
        <v>589</v>
      </c>
      <c r="AJ196" s="225" t="s">
        <v>589</v>
      </c>
      <c r="AK196" s="225" t="s">
        <v>589</v>
      </c>
      <c r="AL196" s="225" t="s">
        <v>589</v>
      </c>
      <c r="AM196" s="225" t="s">
        <v>589</v>
      </c>
      <c r="AN196" s="225" t="s">
        <v>589</v>
      </c>
      <c r="AO196" s="225" t="s">
        <v>589</v>
      </c>
      <c r="AP196" s="225" t="s">
        <v>589</v>
      </c>
      <c r="AQ196" s="225" t="s">
        <v>589</v>
      </c>
      <c r="AR196" s="225" t="s">
        <v>589</v>
      </c>
      <c r="AS196" s="225" t="s">
        <v>589</v>
      </c>
      <c r="AT196" s="225" t="s">
        <v>589</v>
      </c>
      <c r="AU196" s="225" t="s">
        <v>589</v>
      </c>
      <c r="AV196" s="225" t="s">
        <v>589</v>
      </c>
      <c r="AW196" s="225" t="s">
        <v>589</v>
      </c>
      <c r="AX196" s="225" t="s">
        <v>589</v>
      </c>
      <c r="AY196" s="225" t="s">
        <v>589</v>
      </c>
      <c r="AZ196" s="225" t="s">
        <v>589</v>
      </c>
    </row>
  </sheetData>
  <sheetProtection password="84F4" sheet="1" objects="1" scenarios="1"/>
  <mergeCells count="32">
    <mergeCell ref="A7:AZ7"/>
    <mergeCell ref="A8:AZ8"/>
    <mergeCell ref="A13:AZ13"/>
    <mergeCell ref="D18:I18"/>
    <mergeCell ref="J18:O18"/>
    <mergeCell ref="D15:O17"/>
    <mergeCell ref="A10:AZ10"/>
    <mergeCell ref="P15:AY15"/>
    <mergeCell ref="A5:AZ5"/>
    <mergeCell ref="A12:AZ12"/>
    <mergeCell ref="A14:AY14"/>
    <mergeCell ref="AN18:AS18"/>
    <mergeCell ref="AT18:AY18"/>
    <mergeCell ref="AN16:AY17"/>
    <mergeCell ref="V18:AA18"/>
    <mergeCell ref="AB16:AM17"/>
    <mergeCell ref="AB18:AG18"/>
    <mergeCell ref="AH18:AM18"/>
    <mergeCell ref="P18:U18"/>
    <mergeCell ref="P16:AA17"/>
    <mergeCell ref="C15:C19"/>
    <mergeCell ref="B15:B19"/>
    <mergeCell ref="A15:A19"/>
    <mergeCell ref="AZ15:AZ19"/>
    <mergeCell ref="CJ18:CP18"/>
    <mergeCell ref="BV16:CB17"/>
    <mergeCell ref="CC16:CI17"/>
    <mergeCell ref="CJ16:CP17"/>
    <mergeCell ref="BO18:BU18"/>
    <mergeCell ref="BV18:CB18"/>
    <mergeCell ref="CC18:CI18"/>
    <mergeCell ref="BO16:BU17"/>
  </mergeCells>
  <pageMargins left="0.70866141732283472" right="0.70866141732283472" top="0.74803149606299213" bottom="0.74803149606299213" header="0.31496062992125984" footer="0.31496062992125984"/>
  <pageSetup paperSize="8" scale="10" orientation="landscape" r:id="rId1"/>
  <headerFooter>
    <oddFooter>&amp;C&amp;G</oddFooter>
  </headerFooter>
  <drawing r:id="rId2"/>
  <legacyDrawingHF r:id="rId3"/>
</worksheet>
</file>

<file path=xl/worksheets/sheet8.xml><?xml version="1.0" encoding="utf-8"?>
<worksheet xmlns="http://schemas.openxmlformats.org/spreadsheetml/2006/main" xmlns:r="http://schemas.openxmlformats.org/officeDocument/2006/relationships">
  <sheetPr>
    <tabColor rgb="FF92D050"/>
  </sheetPr>
  <dimension ref="A1:CY195"/>
  <sheetViews>
    <sheetView view="pageBreakPreview" zoomScale="60" zoomScaleNormal="100" workbookViewId="0">
      <pane ySplit="18" topLeftCell="A19" activePane="bottomLeft" state="frozen"/>
      <selection pane="bottomLeft"/>
    </sheetView>
  </sheetViews>
  <sheetFormatPr defaultColWidth="9" defaultRowHeight="15.75"/>
  <cols>
    <col min="1" max="1" width="11.375" style="1" customWidth="1"/>
    <col min="2" max="2" width="28.125" style="1" customWidth="1"/>
    <col min="3" max="3" width="19.25" style="1" customWidth="1"/>
    <col min="4" max="5" width="6" style="1" customWidth="1"/>
    <col min="6" max="6" width="8.125" style="1" customWidth="1"/>
    <col min="7" max="9" width="6" style="1" customWidth="1"/>
    <col min="10" max="10" width="8.25" style="1" customWidth="1"/>
    <col min="11" max="12" width="6" style="1" customWidth="1"/>
    <col min="13" max="13" width="8.5" style="1" customWidth="1"/>
    <col min="14" max="16" width="6" style="1" customWidth="1"/>
    <col min="17" max="17" width="7.75" style="1" customWidth="1"/>
    <col min="18" max="19" width="6" style="1" customWidth="1"/>
    <col min="20" max="20" width="8" style="1" customWidth="1"/>
    <col min="21" max="26" width="6" style="1" customWidth="1"/>
    <col min="27" max="27" width="7.375" style="1" customWidth="1"/>
    <col min="28" max="30" width="6" style="1" customWidth="1"/>
    <col min="31" max="31" width="7.125" style="1" customWidth="1"/>
    <col min="32" max="33" width="6" style="1" customWidth="1"/>
    <col min="34" max="34" width="7.375" style="1" customWidth="1"/>
    <col min="35" max="40" width="6" style="1" customWidth="1"/>
    <col min="41" max="41" width="8.375" style="1" customWidth="1"/>
    <col min="42" max="61" width="6" style="1" customWidth="1"/>
    <col min="62" max="62" width="7" style="1" customWidth="1"/>
    <col min="63" max="68" width="6" style="1" customWidth="1"/>
    <col min="69" max="69" width="7.875" style="1" customWidth="1"/>
    <col min="70" max="73" width="6" style="1" customWidth="1"/>
    <col min="74" max="75" width="6" style="248" hidden="1" customWidth="1"/>
    <col min="76" max="76" width="8.5" style="248" hidden="1" customWidth="1"/>
    <col min="77" max="82" width="6" style="248" hidden="1" customWidth="1"/>
    <col min="83" max="83" width="8.375" style="248" hidden="1" customWidth="1"/>
    <col min="84" max="87" width="6" style="248" hidden="1" customWidth="1"/>
    <col min="88" max="89" width="6" style="1" customWidth="1"/>
    <col min="90" max="90" width="9.875" style="1" customWidth="1"/>
    <col min="91" max="96" width="6" style="1" customWidth="1"/>
    <col min="97" max="97" width="7.375" style="1" customWidth="1"/>
    <col min="98" max="100" width="6" style="1" customWidth="1"/>
    <col min="101" max="101" width="8" style="1" customWidth="1"/>
    <col min="102" max="102" width="23.5" style="1" customWidth="1"/>
    <col min="103" max="112" width="5" style="1" customWidth="1"/>
    <col min="113" max="16384" width="9" style="1"/>
  </cols>
  <sheetData>
    <row r="1" spans="1:103" s="279" customFormat="1" ht="59.1" customHeight="1"/>
    <row r="2" spans="1:103" ht="18.75">
      <c r="AF2" s="2"/>
      <c r="AG2" s="2"/>
      <c r="AH2" s="2"/>
      <c r="AI2" s="2"/>
      <c r="AJ2" s="2"/>
      <c r="AK2" s="2"/>
      <c r="AL2" s="2"/>
      <c r="AM2" s="2"/>
      <c r="AN2" s="2"/>
      <c r="AO2" s="2"/>
      <c r="AP2" s="2"/>
      <c r="AS2" s="24" t="s">
        <v>329</v>
      </c>
    </row>
    <row r="3" spans="1:103" ht="18.75">
      <c r="AF3" s="2"/>
      <c r="AG3" s="2"/>
      <c r="AH3" s="2"/>
      <c r="AI3" s="2"/>
      <c r="AJ3" s="2"/>
      <c r="AK3" s="2"/>
      <c r="AL3" s="2"/>
      <c r="AM3" s="2"/>
      <c r="AN3" s="2"/>
      <c r="AO3" s="2"/>
      <c r="AP3" s="2"/>
      <c r="AS3" s="14" t="s">
        <v>1</v>
      </c>
    </row>
    <row r="4" spans="1:103" ht="18.75">
      <c r="AF4" s="2"/>
      <c r="AG4" s="2"/>
      <c r="AH4" s="2"/>
      <c r="AI4" s="2"/>
      <c r="AJ4" s="2"/>
      <c r="AK4" s="2"/>
      <c r="AL4" s="2"/>
      <c r="AM4" s="2"/>
      <c r="AN4" s="2"/>
      <c r="AO4" s="2"/>
      <c r="AP4" s="2"/>
      <c r="AS4" s="14" t="s">
        <v>815</v>
      </c>
    </row>
    <row r="5" spans="1:103">
      <c r="A5" s="403" t="s">
        <v>377</v>
      </c>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403"/>
      <c r="AM5" s="403"/>
      <c r="AN5" s="403"/>
      <c r="AO5" s="403"/>
      <c r="AP5" s="403"/>
      <c r="AQ5" s="403"/>
      <c r="AR5" s="403"/>
      <c r="AS5" s="403"/>
    </row>
    <row r="6" spans="1:103">
      <c r="A6" s="404"/>
      <c r="B6" s="404"/>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252"/>
      <c r="BW6" s="252"/>
      <c r="BX6" s="252"/>
      <c r="BY6" s="252"/>
      <c r="BZ6" s="252"/>
      <c r="CA6" s="252"/>
      <c r="CB6" s="252"/>
      <c r="CC6" s="252"/>
      <c r="CD6" s="252"/>
      <c r="CE6" s="252"/>
      <c r="CF6" s="252"/>
      <c r="CG6" s="252"/>
      <c r="CH6" s="252"/>
      <c r="CI6" s="252"/>
      <c r="CJ6" s="99"/>
      <c r="CK6" s="99"/>
      <c r="CL6" s="99"/>
      <c r="CM6" s="99"/>
      <c r="CN6" s="99"/>
      <c r="CO6" s="99"/>
      <c r="CP6" s="99"/>
      <c r="CQ6" s="99"/>
      <c r="CR6" s="99"/>
      <c r="CS6" s="99"/>
      <c r="CT6" s="99"/>
      <c r="CU6" s="99"/>
      <c r="CV6" s="99"/>
      <c r="CW6" s="99"/>
      <c r="CX6" s="99"/>
    </row>
    <row r="7" spans="1:103" ht="18.75">
      <c r="A7" s="357" t="s">
        <v>756</v>
      </c>
      <c r="B7" s="357"/>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357"/>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row>
    <row r="8" spans="1:103">
      <c r="A8" s="358" t="s">
        <v>292</v>
      </c>
      <c r="B8" s="358"/>
      <c r="C8" s="358"/>
      <c r="D8" s="358"/>
      <c r="E8" s="358"/>
      <c r="F8" s="358"/>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358"/>
      <c r="AS8" s="358"/>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row>
    <row r="9" spans="1:103" ht="16.5">
      <c r="A9" s="359"/>
      <c r="B9" s="359"/>
      <c r="C9" s="359"/>
      <c r="D9" s="359"/>
      <c r="E9" s="359"/>
      <c r="F9" s="359"/>
      <c r="G9" s="359"/>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359"/>
      <c r="AM9" s="359"/>
      <c r="AN9" s="359"/>
      <c r="AO9" s="359"/>
      <c r="AP9" s="359"/>
      <c r="AQ9" s="359"/>
      <c r="AR9" s="359"/>
      <c r="AS9" s="359"/>
      <c r="AT9" s="17"/>
      <c r="AU9" s="79"/>
      <c r="AV9" s="5"/>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W9" s="15"/>
    </row>
    <row r="10" spans="1:103">
      <c r="A10" s="359" t="s">
        <v>1125</v>
      </c>
      <c r="B10" s="359"/>
      <c r="C10" s="359"/>
      <c r="D10" s="359"/>
      <c r="E10" s="359"/>
      <c r="F10" s="359"/>
      <c r="G10" s="359"/>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59"/>
      <c r="AJ10" s="359"/>
      <c r="AK10" s="359"/>
      <c r="AL10" s="359"/>
      <c r="AM10" s="359"/>
      <c r="AN10" s="359"/>
      <c r="AO10" s="359"/>
      <c r="AP10" s="359"/>
      <c r="AQ10" s="359"/>
      <c r="AR10" s="359"/>
      <c r="AS10" s="359"/>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row>
    <row r="11" spans="1:103" ht="15.75" customHeight="1">
      <c r="A11" s="404"/>
      <c r="B11" s="404"/>
      <c r="C11" s="404"/>
      <c r="D11" s="404"/>
      <c r="E11" s="404"/>
      <c r="F11" s="404"/>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row>
    <row r="12" spans="1:103" ht="18.75">
      <c r="A12" s="354" t="s">
        <v>965</v>
      </c>
      <c r="B12" s="354"/>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4"/>
      <c r="AM12" s="354"/>
      <c r="AN12" s="354"/>
      <c r="AO12" s="354"/>
      <c r="AP12" s="354"/>
      <c r="AQ12" s="354"/>
      <c r="AR12" s="354"/>
      <c r="AS12" s="354"/>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row>
    <row r="13" spans="1:103">
      <c r="A13" s="359" t="s">
        <v>155</v>
      </c>
      <c r="B13" s="359"/>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59"/>
      <c r="AP13" s="359"/>
      <c r="AQ13" s="359"/>
      <c r="AR13" s="359"/>
      <c r="AS13" s="359"/>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row>
    <row r="14" spans="1:103">
      <c r="A14" s="413"/>
      <c r="B14" s="413"/>
      <c r="C14" s="413"/>
      <c r="D14" s="413"/>
      <c r="E14" s="413"/>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13"/>
      <c r="AM14" s="413"/>
      <c r="AN14" s="413"/>
      <c r="AO14" s="413"/>
      <c r="AP14" s="413"/>
      <c r="AQ14" s="413"/>
      <c r="AR14" s="413"/>
      <c r="AS14" s="413"/>
      <c r="AT14" s="413"/>
      <c r="AU14" s="413"/>
      <c r="AV14" s="413"/>
      <c r="AW14" s="413"/>
      <c r="AX14" s="413"/>
      <c r="AY14" s="413"/>
      <c r="AZ14" s="413"/>
      <c r="BA14" s="413"/>
      <c r="BB14" s="413"/>
      <c r="BC14" s="413"/>
      <c r="BD14" s="413"/>
      <c r="BE14" s="413"/>
      <c r="BF14" s="413"/>
      <c r="BG14" s="413"/>
      <c r="BH14" s="413"/>
      <c r="BI14" s="413"/>
      <c r="BJ14" s="413"/>
      <c r="BK14" s="413"/>
      <c r="BL14" s="413"/>
      <c r="BM14" s="413"/>
      <c r="BN14" s="413"/>
      <c r="BO14" s="413"/>
      <c r="BP14" s="413"/>
      <c r="BQ14" s="413"/>
      <c r="BR14" s="413"/>
      <c r="BS14" s="413"/>
      <c r="BT14" s="413"/>
      <c r="BU14" s="413"/>
      <c r="BV14" s="413"/>
      <c r="BW14" s="413"/>
      <c r="BX14" s="413"/>
      <c r="BY14" s="413"/>
      <c r="BZ14" s="413"/>
      <c r="CA14" s="413"/>
      <c r="CB14" s="413"/>
      <c r="CC14" s="413"/>
      <c r="CD14" s="413"/>
      <c r="CE14" s="413"/>
      <c r="CF14" s="413"/>
      <c r="CG14" s="413"/>
      <c r="CH14" s="413"/>
      <c r="CI14" s="413"/>
      <c r="CJ14" s="413"/>
      <c r="CK14" s="413"/>
      <c r="CL14" s="413"/>
      <c r="CM14" s="413"/>
      <c r="CN14" s="413"/>
      <c r="CO14" s="413"/>
      <c r="CP14" s="413"/>
      <c r="CQ14" s="413"/>
      <c r="CR14" s="413"/>
      <c r="CS14" s="413"/>
      <c r="CT14" s="413"/>
      <c r="CU14" s="413"/>
      <c r="CV14" s="413"/>
      <c r="CW14" s="413"/>
    </row>
    <row r="15" spans="1:103" ht="24.75" customHeight="1">
      <c r="A15" s="402" t="s">
        <v>162</v>
      </c>
      <c r="B15" s="402" t="s">
        <v>30</v>
      </c>
      <c r="C15" s="402" t="s">
        <v>4</v>
      </c>
      <c r="D15" s="397" t="s">
        <v>56</v>
      </c>
      <c r="E15" s="397"/>
      <c r="F15" s="397"/>
      <c r="G15" s="397"/>
      <c r="H15" s="397"/>
      <c r="I15" s="397"/>
      <c r="J15" s="397"/>
      <c r="K15" s="397"/>
      <c r="L15" s="397"/>
      <c r="M15" s="397"/>
      <c r="N15" s="397"/>
      <c r="O15" s="397"/>
      <c r="P15" s="397"/>
      <c r="Q15" s="397"/>
      <c r="R15" s="397" t="s">
        <v>1137</v>
      </c>
      <c r="S15" s="397"/>
      <c r="T15" s="397"/>
      <c r="U15" s="397"/>
      <c r="V15" s="397"/>
      <c r="W15" s="397"/>
      <c r="X15" s="397"/>
      <c r="Y15" s="397"/>
      <c r="Z15" s="397"/>
      <c r="AA15" s="397"/>
      <c r="AB15" s="397"/>
      <c r="AC15" s="397"/>
      <c r="AD15" s="397"/>
      <c r="AE15" s="397"/>
      <c r="AF15" s="416" t="s">
        <v>325</v>
      </c>
      <c r="AG15" s="416"/>
      <c r="AH15" s="416"/>
      <c r="AI15" s="416"/>
      <c r="AJ15" s="416"/>
      <c r="AK15" s="416"/>
      <c r="AL15" s="416"/>
      <c r="AM15" s="416"/>
      <c r="AN15" s="416"/>
      <c r="AO15" s="416"/>
      <c r="AP15" s="416"/>
      <c r="AQ15" s="416"/>
      <c r="AR15" s="416"/>
      <c r="AS15" s="416"/>
      <c r="AT15" s="416" t="s">
        <v>325</v>
      </c>
      <c r="AU15" s="416"/>
      <c r="AV15" s="416"/>
      <c r="AW15" s="416"/>
      <c r="AX15" s="416"/>
      <c r="AY15" s="416"/>
      <c r="AZ15" s="416"/>
      <c r="BA15" s="416"/>
      <c r="BB15" s="416"/>
      <c r="BC15" s="416"/>
      <c r="BD15" s="416"/>
      <c r="BE15" s="416"/>
      <c r="BF15" s="416"/>
      <c r="BG15" s="416"/>
      <c r="BH15" s="416"/>
      <c r="BI15" s="416"/>
      <c r="BJ15" s="416"/>
      <c r="BK15" s="416"/>
      <c r="BL15" s="416"/>
      <c r="BM15" s="416"/>
      <c r="BN15" s="416"/>
      <c r="BO15" s="416"/>
      <c r="BP15" s="416"/>
      <c r="BQ15" s="416"/>
      <c r="BR15" s="416"/>
      <c r="BS15" s="416"/>
      <c r="BT15" s="416"/>
      <c r="BU15" s="416"/>
      <c r="BV15" s="416"/>
      <c r="BW15" s="416"/>
      <c r="BX15" s="416"/>
      <c r="BY15" s="416"/>
      <c r="BZ15" s="416"/>
      <c r="CA15" s="416"/>
      <c r="CB15" s="416"/>
      <c r="CC15" s="416"/>
      <c r="CD15" s="416"/>
      <c r="CE15" s="416"/>
      <c r="CF15" s="416"/>
      <c r="CG15" s="416"/>
      <c r="CH15" s="416"/>
      <c r="CI15" s="416"/>
      <c r="CJ15" s="416"/>
      <c r="CK15" s="416"/>
      <c r="CL15" s="416"/>
      <c r="CM15" s="416"/>
      <c r="CN15" s="416"/>
      <c r="CO15" s="416"/>
      <c r="CP15" s="416"/>
      <c r="CQ15" s="416"/>
      <c r="CR15" s="416"/>
      <c r="CS15" s="416"/>
      <c r="CT15" s="416"/>
      <c r="CU15" s="416"/>
      <c r="CV15" s="416"/>
      <c r="CW15" s="416"/>
      <c r="CX15" s="396" t="s">
        <v>159</v>
      </c>
    </row>
    <row r="16" spans="1:103" ht="29.25" customHeight="1">
      <c r="A16" s="402"/>
      <c r="B16" s="402"/>
      <c r="C16" s="402"/>
      <c r="D16" s="397"/>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401" t="s">
        <v>884</v>
      </c>
      <c r="AG16" s="401"/>
      <c r="AH16" s="401"/>
      <c r="AI16" s="401"/>
      <c r="AJ16" s="401"/>
      <c r="AK16" s="401"/>
      <c r="AL16" s="401"/>
      <c r="AM16" s="401"/>
      <c r="AN16" s="401"/>
      <c r="AO16" s="401"/>
      <c r="AP16" s="401"/>
      <c r="AQ16" s="401"/>
      <c r="AR16" s="401"/>
      <c r="AS16" s="401"/>
      <c r="AT16" s="401" t="s">
        <v>885</v>
      </c>
      <c r="AU16" s="401"/>
      <c r="AV16" s="401"/>
      <c r="AW16" s="401"/>
      <c r="AX16" s="401"/>
      <c r="AY16" s="401"/>
      <c r="AZ16" s="401"/>
      <c r="BA16" s="401"/>
      <c r="BB16" s="401"/>
      <c r="BC16" s="401"/>
      <c r="BD16" s="401"/>
      <c r="BE16" s="401"/>
      <c r="BF16" s="401"/>
      <c r="BG16" s="401"/>
      <c r="BH16" s="401" t="s">
        <v>886</v>
      </c>
      <c r="BI16" s="401"/>
      <c r="BJ16" s="401"/>
      <c r="BK16" s="401"/>
      <c r="BL16" s="401"/>
      <c r="BM16" s="401"/>
      <c r="BN16" s="401"/>
      <c r="BO16" s="401"/>
      <c r="BP16" s="401"/>
      <c r="BQ16" s="401"/>
      <c r="BR16" s="401"/>
      <c r="BS16" s="401"/>
      <c r="BT16" s="401"/>
      <c r="BU16" s="401"/>
      <c r="BV16" s="401" t="s">
        <v>1138</v>
      </c>
      <c r="BW16" s="401"/>
      <c r="BX16" s="401"/>
      <c r="BY16" s="401"/>
      <c r="BZ16" s="401"/>
      <c r="CA16" s="401"/>
      <c r="CB16" s="401"/>
      <c r="CC16" s="401"/>
      <c r="CD16" s="401"/>
      <c r="CE16" s="401"/>
      <c r="CF16" s="401"/>
      <c r="CG16" s="401"/>
      <c r="CH16" s="401"/>
      <c r="CI16" s="401"/>
      <c r="CJ16" s="399" t="s">
        <v>41</v>
      </c>
      <c r="CK16" s="399"/>
      <c r="CL16" s="399"/>
      <c r="CM16" s="399"/>
      <c r="CN16" s="399"/>
      <c r="CO16" s="399"/>
      <c r="CP16" s="399"/>
      <c r="CQ16" s="399"/>
      <c r="CR16" s="399"/>
      <c r="CS16" s="399"/>
      <c r="CT16" s="399"/>
      <c r="CU16" s="399"/>
      <c r="CV16" s="399"/>
      <c r="CW16" s="399"/>
      <c r="CX16" s="396"/>
    </row>
    <row r="17" spans="1:102" ht="45" customHeight="1">
      <c r="A17" s="402"/>
      <c r="B17" s="402"/>
      <c r="C17" s="402"/>
      <c r="D17" s="401" t="s">
        <v>19</v>
      </c>
      <c r="E17" s="401"/>
      <c r="F17" s="401"/>
      <c r="G17" s="401"/>
      <c r="H17" s="401"/>
      <c r="I17" s="401"/>
      <c r="J17" s="401"/>
      <c r="K17" s="402" t="s">
        <v>391</v>
      </c>
      <c r="L17" s="402"/>
      <c r="M17" s="402"/>
      <c r="N17" s="402"/>
      <c r="O17" s="402"/>
      <c r="P17" s="402"/>
      <c r="Q17" s="402"/>
      <c r="R17" s="401" t="s">
        <v>19</v>
      </c>
      <c r="S17" s="401"/>
      <c r="T17" s="401"/>
      <c r="U17" s="401"/>
      <c r="V17" s="401"/>
      <c r="W17" s="401"/>
      <c r="X17" s="401"/>
      <c r="Y17" s="402" t="s">
        <v>391</v>
      </c>
      <c r="Z17" s="402"/>
      <c r="AA17" s="402"/>
      <c r="AB17" s="402"/>
      <c r="AC17" s="402"/>
      <c r="AD17" s="402"/>
      <c r="AE17" s="402"/>
      <c r="AF17" s="401" t="s">
        <v>19</v>
      </c>
      <c r="AG17" s="401"/>
      <c r="AH17" s="401"/>
      <c r="AI17" s="401"/>
      <c r="AJ17" s="401"/>
      <c r="AK17" s="401"/>
      <c r="AL17" s="401"/>
      <c r="AM17" s="402" t="s">
        <v>391</v>
      </c>
      <c r="AN17" s="402"/>
      <c r="AO17" s="402"/>
      <c r="AP17" s="402"/>
      <c r="AQ17" s="402"/>
      <c r="AR17" s="402"/>
      <c r="AS17" s="402"/>
      <c r="AT17" s="401" t="s">
        <v>19</v>
      </c>
      <c r="AU17" s="401"/>
      <c r="AV17" s="401"/>
      <c r="AW17" s="401"/>
      <c r="AX17" s="401"/>
      <c r="AY17" s="401"/>
      <c r="AZ17" s="401"/>
      <c r="BA17" s="402" t="s">
        <v>391</v>
      </c>
      <c r="BB17" s="402"/>
      <c r="BC17" s="402"/>
      <c r="BD17" s="402"/>
      <c r="BE17" s="402"/>
      <c r="BF17" s="402"/>
      <c r="BG17" s="402"/>
      <c r="BH17" s="401" t="s">
        <v>19</v>
      </c>
      <c r="BI17" s="401"/>
      <c r="BJ17" s="401"/>
      <c r="BK17" s="401"/>
      <c r="BL17" s="401"/>
      <c r="BM17" s="401"/>
      <c r="BN17" s="401"/>
      <c r="BO17" s="402" t="s">
        <v>391</v>
      </c>
      <c r="BP17" s="402"/>
      <c r="BQ17" s="402"/>
      <c r="BR17" s="402"/>
      <c r="BS17" s="402"/>
      <c r="BT17" s="402"/>
      <c r="BU17" s="402"/>
      <c r="BV17" s="401" t="s">
        <v>19</v>
      </c>
      <c r="BW17" s="401"/>
      <c r="BX17" s="401"/>
      <c r="BY17" s="401"/>
      <c r="BZ17" s="401"/>
      <c r="CA17" s="401"/>
      <c r="CB17" s="401"/>
      <c r="CC17" s="402" t="s">
        <v>391</v>
      </c>
      <c r="CD17" s="402"/>
      <c r="CE17" s="402"/>
      <c r="CF17" s="402"/>
      <c r="CG17" s="402"/>
      <c r="CH17" s="402"/>
      <c r="CI17" s="402"/>
      <c r="CJ17" s="401" t="s">
        <v>19</v>
      </c>
      <c r="CK17" s="401"/>
      <c r="CL17" s="401"/>
      <c r="CM17" s="401"/>
      <c r="CN17" s="401"/>
      <c r="CO17" s="401"/>
      <c r="CP17" s="401"/>
      <c r="CQ17" s="402" t="s">
        <v>158</v>
      </c>
      <c r="CR17" s="402"/>
      <c r="CS17" s="402"/>
      <c r="CT17" s="402"/>
      <c r="CU17" s="402"/>
      <c r="CV17" s="402"/>
      <c r="CW17" s="402"/>
      <c r="CX17" s="396"/>
    </row>
    <row r="18" spans="1:102" ht="60.75" customHeight="1">
      <c r="A18" s="402"/>
      <c r="B18" s="402"/>
      <c r="C18" s="402"/>
      <c r="D18" s="159" t="s">
        <v>5</v>
      </c>
      <c r="E18" s="159" t="s">
        <v>6</v>
      </c>
      <c r="F18" s="159" t="s">
        <v>193</v>
      </c>
      <c r="G18" s="159" t="s">
        <v>177</v>
      </c>
      <c r="H18" s="159" t="s">
        <v>178</v>
      </c>
      <c r="I18" s="159" t="s">
        <v>2</v>
      </c>
      <c r="J18" s="74" t="s">
        <v>140</v>
      </c>
      <c r="K18" s="159" t="s">
        <v>5</v>
      </c>
      <c r="L18" s="159" t="s">
        <v>6</v>
      </c>
      <c r="M18" s="159" t="s">
        <v>193</v>
      </c>
      <c r="N18" s="159" t="s">
        <v>177</v>
      </c>
      <c r="O18" s="159" t="s">
        <v>178</v>
      </c>
      <c r="P18" s="159" t="s">
        <v>2</v>
      </c>
      <c r="Q18" s="74" t="s">
        <v>140</v>
      </c>
      <c r="R18" s="159" t="s">
        <v>5</v>
      </c>
      <c r="S18" s="159" t="s">
        <v>6</v>
      </c>
      <c r="T18" s="159" t="s">
        <v>193</v>
      </c>
      <c r="U18" s="159" t="s">
        <v>177</v>
      </c>
      <c r="V18" s="159" t="s">
        <v>178</v>
      </c>
      <c r="W18" s="159" t="s">
        <v>2</v>
      </c>
      <c r="X18" s="74" t="s">
        <v>140</v>
      </c>
      <c r="Y18" s="159" t="s">
        <v>5</v>
      </c>
      <c r="Z18" s="159" t="s">
        <v>6</v>
      </c>
      <c r="AA18" s="159" t="s">
        <v>193</v>
      </c>
      <c r="AB18" s="159" t="s">
        <v>177</v>
      </c>
      <c r="AC18" s="159" t="s">
        <v>178</v>
      </c>
      <c r="AD18" s="159" t="s">
        <v>2</v>
      </c>
      <c r="AE18" s="74" t="s">
        <v>140</v>
      </c>
      <c r="AF18" s="159" t="s">
        <v>5</v>
      </c>
      <c r="AG18" s="159" t="s">
        <v>6</v>
      </c>
      <c r="AH18" s="159" t="s">
        <v>193</v>
      </c>
      <c r="AI18" s="159" t="s">
        <v>177</v>
      </c>
      <c r="AJ18" s="159" t="s">
        <v>178</v>
      </c>
      <c r="AK18" s="159" t="s">
        <v>2</v>
      </c>
      <c r="AL18" s="74" t="s">
        <v>140</v>
      </c>
      <c r="AM18" s="159" t="s">
        <v>5</v>
      </c>
      <c r="AN18" s="159" t="s">
        <v>6</v>
      </c>
      <c r="AO18" s="159" t="s">
        <v>193</v>
      </c>
      <c r="AP18" s="159" t="s">
        <v>177</v>
      </c>
      <c r="AQ18" s="159" t="s">
        <v>178</v>
      </c>
      <c r="AR18" s="159" t="s">
        <v>2</v>
      </c>
      <c r="AS18" s="74" t="s">
        <v>140</v>
      </c>
      <c r="AT18" s="159" t="s">
        <v>5</v>
      </c>
      <c r="AU18" s="159" t="s">
        <v>6</v>
      </c>
      <c r="AV18" s="159" t="s">
        <v>193</v>
      </c>
      <c r="AW18" s="159" t="s">
        <v>177</v>
      </c>
      <c r="AX18" s="159" t="s">
        <v>178</v>
      </c>
      <c r="AY18" s="159" t="s">
        <v>2</v>
      </c>
      <c r="AZ18" s="74" t="s">
        <v>140</v>
      </c>
      <c r="BA18" s="159" t="s">
        <v>5</v>
      </c>
      <c r="BB18" s="159" t="s">
        <v>6</v>
      </c>
      <c r="BC18" s="159" t="s">
        <v>193</v>
      </c>
      <c r="BD18" s="159" t="s">
        <v>177</v>
      </c>
      <c r="BE18" s="159" t="s">
        <v>178</v>
      </c>
      <c r="BF18" s="159" t="s">
        <v>2</v>
      </c>
      <c r="BG18" s="74" t="s">
        <v>140</v>
      </c>
      <c r="BH18" s="159" t="s">
        <v>5</v>
      </c>
      <c r="BI18" s="159" t="s">
        <v>6</v>
      </c>
      <c r="BJ18" s="159" t="s">
        <v>193</v>
      </c>
      <c r="BK18" s="159" t="s">
        <v>177</v>
      </c>
      <c r="BL18" s="159" t="s">
        <v>178</v>
      </c>
      <c r="BM18" s="159" t="s">
        <v>2</v>
      </c>
      <c r="BN18" s="74" t="s">
        <v>140</v>
      </c>
      <c r="BO18" s="159" t="s">
        <v>5</v>
      </c>
      <c r="BP18" s="159" t="s">
        <v>6</v>
      </c>
      <c r="BQ18" s="159" t="s">
        <v>193</v>
      </c>
      <c r="BR18" s="159" t="s">
        <v>177</v>
      </c>
      <c r="BS18" s="159" t="s">
        <v>178</v>
      </c>
      <c r="BT18" s="159" t="s">
        <v>2</v>
      </c>
      <c r="BU18" s="74" t="s">
        <v>140</v>
      </c>
      <c r="BV18" s="249" t="s">
        <v>5</v>
      </c>
      <c r="BW18" s="249" t="s">
        <v>6</v>
      </c>
      <c r="BX18" s="249" t="s">
        <v>193</v>
      </c>
      <c r="BY18" s="249" t="s">
        <v>177</v>
      </c>
      <c r="BZ18" s="249" t="s">
        <v>178</v>
      </c>
      <c r="CA18" s="249" t="s">
        <v>2</v>
      </c>
      <c r="CB18" s="74" t="s">
        <v>140</v>
      </c>
      <c r="CC18" s="249" t="s">
        <v>5</v>
      </c>
      <c r="CD18" s="249" t="s">
        <v>6</v>
      </c>
      <c r="CE18" s="249" t="s">
        <v>193</v>
      </c>
      <c r="CF18" s="249" t="s">
        <v>177</v>
      </c>
      <c r="CG18" s="249" t="s">
        <v>178</v>
      </c>
      <c r="CH18" s="249" t="s">
        <v>2</v>
      </c>
      <c r="CI18" s="74" t="s">
        <v>140</v>
      </c>
      <c r="CJ18" s="159" t="s">
        <v>5</v>
      </c>
      <c r="CK18" s="159" t="s">
        <v>6</v>
      </c>
      <c r="CL18" s="159" t="s">
        <v>193</v>
      </c>
      <c r="CM18" s="159" t="s">
        <v>177</v>
      </c>
      <c r="CN18" s="159" t="s">
        <v>178</v>
      </c>
      <c r="CO18" s="159" t="s">
        <v>2</v>
      </c>
      <c r="CP18" s="74" t="s">
        <v>140</v>
      </c>
      <c r="CQ18" s="159" t="s">
        <v>5</v>
      </c>
      <c r="CR18" s="159" t="s">
        <v>6</v>
      </c>
      <c r="CS18" s="159" t="s">
        <v>193</v>
      </c>
      <c r="CT18" s="159" t="s">
        <v>177</v>
      </c>
      <c r="CU18" s="159" t="s">
        <v>178</v>
      </c>
      <c r="CV18" s="159" t="s">
        <v>2</v>
      </c>
      <c r="CW18" s="74" t="s">
        <v>140</v>
      </c>
      <c r="CX18" s="396"/>
    </row>
    <row r="19" spans="1:102">
      <c r="A19" s="160">
        <v>1</v>
      </c>
      <c r="B19" s="160">
        <v>2</v>
      </c>
      <c r="C19" s="160">
        <v>3</v>
      </c>
      <c r="D19" s="119" t="s">
        <v>100</v>
      </c>
      <c r="E19" s="119" t="s">
        <v>101</v>
      </c>
      <c r="F19" s="119" t="s">
        <v>102</v>
      </c>
      <c r="G19" s="119" t="s">
        <v>103</v>
      </c>
      <c r="H19" s="119" t="s">
        <v>104</v>
      </c>
      <c r="I19" s="119" t="s">
        <v>105</v>
      </c>
      <c r="J19" s="119" t="s">
        <v>169</v>
      </c>
      <c r="K19" s="119" t="s">
        <v>170</v>
      </c>
      <c r="L19" s="119" t="s">
        <v>171</v>
      </c>
      <c r="M19" s="119" t="s">
        <v>172</v>
      </c>
      <c r="N19" s="119" t="s">
        <v>173</v>
      </c>
      <c r="O19" s="119" t="s">
        <v>174</v>
      </c>
      <c r="P19" s="119" t="s">
        <v>175</v>
      </c>
      <c r="Q19" s="119" t="s">
        <v>176</v>
      </c>
      <c r="R19" s="119" t="s">
        <v>194</v>
      </c>
      <c r="S19" s="119" t="s">
        <v>195</v>
      </c>
      <c r="T19" s="119" t="s">
        <v>196</v>
      </c>
      <c r="U19" s="119" t="s">
        <v>197</v>
      </c>
      <c r="V19" s="119" t="s">
        <v>198</v>
      </c>
      <c r="W19" s="119" t="s">
        <v>199</v>
      </c>
      <c r="X19" s="119" t="s">
        <v>200</v>
      </c>
      <c r="Y19" s="119" t="s">
        <v>201</v>
      </c>
      <c r="Z19" s="119" t="s">
        <v>202</v>
      </c>
      <c r="AA19" s="119" t="s">
        <v>203</v>
      </c>
      <c r="AB19" s="119" t="s">
        <v>204</v>
      </c>
      <c r="AC19" s="119" t="s">
        <v>205</v>
      </c>
      <c r="AD19" s="119" t="s">
        <v>206</v>
      </c>
      <c r="AE19" s="119" t="s">
        <v>207</v>
      </c>
      <c r="AF19" s="119" t="s">
        <v>232</v>
      </c>
      <c r="AG19" s="119" t="s">
        <v>233</v>
      </c>
      <c r="AH19" s="119" t="s">
        <v>234</v>
      </c>
      <c r="AI19" s="119" t="s">
        <v>235</v>
      </c>
      <c r="AJ19" s="119" t="s">
        <v>236</v>
      </c>
      <c r="AK19" s="119" t="s">
        <v>237</v>
      </c>
      <c r="AL19" s="119" t="s">
        <v>238</v>
      </c>
      <c r="AM19" s="119" t="s">
        <v>239</v>
      </c>
      <c r="AN19" s="119" t="s">
        <v>240</v>
      </c>
      <c r="AO19" s="119" t="s">
        <v>241</v>
      </c>
      <c r="AP19" s="119" t="s">
        <v>242</v>
      </c>
      <c r="AQ19" s="119" t="s">
        <v>243</v>
      </c>
      <c r="AR19" s="119" t="s">
        <v>244</v>
      </c>
      <c r="AS19" s="119" t="s">
        <v>245</v>
      </c>
      <c r="AT19" s="119" t="s">
        <v>248</v>
      </c>
      <c r="AU19" s="119" t="s">
        <v>249</v>
      </c>
      <c r="AV19" s="119" t="s">
        <v>250</v>
      </c>
      <c r="AW19" s="119" t="s">
        <v>251</v>
      </c>
      <c r="AX19" s="119" t="s">
        <v>252</v>
      </c>
      <c r="AY19" s="119" t="s">
        <v>253</v>
      </c>
      <c r="AZ19" s="119" t="s">
        <v>254</v>
      </c>
      <c r="BA19" s="119" t="s">
        <v>255</v>
      </c>
      <c r="BB19" s="119" t="s">
        <v>256</v>
      </c>
      <c r="BC19" s="119" t="s">
        <v>257</v>
      </c>
      <c r="BD19" s="119" t="s">
        <v>258</v>
      </c>
      <c r="BE19" s="119" t="s">
        <v>259</v>
      </c>
      <c r="BF19" s="119" t="s">
        <v>260</v>
      </c>
      <c r="BG19" s="119" t="s">
        <v>261</v>
      </c>
      <c r="BH19" s="119" t="s">
        <v>262</v>
      </c>
      <c r="BI19" s="119" t="s">
        <v>263</v>
      </c>
      <c r="BJ19" s="119" t="s">
        <v>264</v>
      </c>
      <c r="BK19" s="119" t="s">
        <v>265</v>
      </c>
      <c r="BL19" s="119" t="s">
        <v>266</v>
      </c>
      <c r="BM19" s="119" t="s">
        <v>267</v>
      </c>
      <c r="BN19" s="119" t="s">
        <v>268</v>
      </c>
      <c r="BO19" s="119" t="s">
        <v>269</v>
      </c>
      <c r="BP19" s="119" t="s">
        <v>270</v>
      </c>
      <c r="BQ19" s="119" t="s">
        <v>271</v>
      </c>
      <c r="BR19" s="119" t="s">
        <v>272</v>
      </c>
      <c r="BS19" s="119" t="s">
        <v>273</v>
      </c>
      <c r="BT19" s="119" t="s">
        <v>274</v>
      </c>
      <c r="BU19" s="119" t="s">
        <v>275</v>
      </c>
      <c r="BV19" s="119" t="s">
        <v>262</v>
      </c>
      <c r="BW19" s="119" t="s">
        <v>263</v>
      </c>
      <c r="BX19" s="119" t="s">
        <v>264</v>
      </c>
      <c r="BY19" s="119" t="s">
        <v>265</v>
      </c>
      <c r="BZ19" s="119" t="s">
        <v>266</v>
      </c>
      <c r="CA19" s="119" t="s">
        <v>267</v>
      </c>
      <c r="CB19" s="119" t="s">
        <v>268</v>
      </c>
      <c r="CC19" s="119" t="s">
        <v>269</v>
      </c>
      <c r="CD19" s="119" t="s">
        <v>270</v>
      </c>
      <c r="CE19" s="119" t="s">
        <v>271</v>
      </c>
      <c r="CF19" s="119" t="s">
        <v>272</v>
      </c>
      <c r="CG19" s="119" t="s">
        <v>273</v>
      </c>
      <c r="CH19" s="119" t="s">
        <v>274</v>
      </c>
      <c r="CI19" s="119" t="s">
        <v>275</v>
      </c>
      <c r="CJ19" s="119" t="s">
        <v>276</v>
      </c>
      <c r="CK19" s="119" t="s">
        <v>277</v>
      </c>
      <c r="CL19" s="119" t="s">
        <v>278</v>
      </c>
      <c r="CM19" s="119" t="s">
        <v>279</v>
      </c>
      <c r="CN19" s="119" t="s">
        <v>280</v>
      </c>
      <c r="CO19" s="119" t="s">
        <v>281</v>
      </c>
      <c r="CP19" s="119" t="s">
        <v>282</v>
      </c>
      <c r="CQ19" s="119" t="s">
        <v>283</v>
      </c>
      <c r="CR19" s="119" t="s">
        <v>284</v>
      </c>
      <c r="CS19" s="119" t="s">
        <v>285</v>
      </c>
      <c r="CT19" s="119" t="s">
        <v>286</v>
      </c>
      <c r="CU19" s="119" t="s">
        <v>287</v>
      </c>
      <c r="CV19" s="119" t="s">
        <v>288</v>
      </c>
      <c r="CW19" s="119" t="s">
        <v>289</v>
      </c>
      <c r="CX19" s="160">
        <v>8</v>
      </c>
    </row>
    <row r="20" spans="1:102" s="168" customFormat="1" ht="31.5">
      <c r="A20" s="165" t="s">
        <v>634</v>
      </c>
      <c r="B20" s="166" t="s">
        <v>635</v>
      </c>
      <c r="C20" s="167" t="s">
        <v>700</v>
      </c>
      <c r="D20" s="204">
        <f>D22</f>
        <v>59.224999999999994</v>
      </c>
      <c r="E20" s="204">
        <f t="shared" ref="E20:AR20" si="0">E22</f>
        <v>8.5</v>
      </c>
      <c r="F20" s="204">
        <f t="shared" si="0"/>
        <v>5.1999999999999993</v>
      </c>
      <c r="G20" s="204">
        <f t="shared" si="0"/>
        <v>0</v>
      </c>
      <c r="H20" s="204">
        <f t="shared" si="0"/>
        <v>0</v>
      </c>
      <c r="I20" s="204">
        <f t="shared" si="0"/>
        <v>20.2</v>
      </c>
      <c r="J20" s="204">
        <f t="shared" si="0"/>
        <v>212</v>
      </c>
      <c r="K20" s="204">
        <f t="shared" si="0"/>
        <v>59.224999999999994</v>
      </c>
      <c r="L20" s="204">
        <f t="shared" si="0"/>
        <v>8.5</v>
      </c>
      <c r="M20" s="204">
        <f t="shared" si="0"/>
        <v>5.1999999999999993</v>
      </c>
      <c r="N20" s="204">
        <f t="shared" si="0"/>
        <v>0</v>
      </c>
      <c r="O20" s="204">
        <f t="shared" si="0"/>
        <v>0</v>
      </c>
      <c r="P20" s="204">
        <f t="shared" si="0"/>
        <v>20.2</v>
      </c>
      <c r="Q20" s="204">
        <f t="shared" si="0"/>
        <v>212</v>
      </c>
      <c r="R20" s="204">
        <f t="shared" si="0"/>
        <v>5.87</v>
      </c>
      <c r="S20" s="204">
        <f t="shared" si="0"/>
        <v>2</v>
      </c>
      <c r="T20" s="204">
        <f t="shared" si="0"/>
        <v>56</v>
      </c>
      <c r="U20" s="204">
        <f t="shared" si="0"/>
        <v>0</v>
      </c>
      <c r="V20" s="204">
        <f t="shared" si="0"/>
        <v>0</v>
      </c>
      <c r="W20" s="204">
        <f t="shared" si="0"/>
        <v>0.2</v>
      </c>
      <c r="X20" s="204">
        <f t="shared" si="0"/>
        <v>0</v>
      </c>
      <c r="Y20" s="204">
        <f t="shared" si="0"/>
        <v>4.28</v>
      </c>
      <c r="Z20" s="204">
        <f t="shared" si="0"/>
        <v>0</v>
      </c>
      <c r="AA20" s="204">
        <f t="shared" si="0"/>
        <v>15.07</v>
      </c>
      <c r="AB20" s="204">
        <f t="shared" si="0"/>
        <v>0</v>
      </c>
      <c r="AC20" s="204">
        <f t="shared" si="0"/>
        <v>0</v>
      </c>
      <c r="AD20" s="204">
        <f t="shared" si="0"/>
        <v>0</v>
      </c>
      <c r="AE20" s="204">
        <f t="shared" si="0"/>
        <v>11</v>
      </c>
      <c r="AF20" s="204">
        <f t="shared" si="0"/>
        <v>1.115</v>
      </c>
      <c r="AG20" s="204">
        <f t="shared" si="0"/>
        <v>2</v>
      </c>
      <c r="AH20" s="204">
        <f t="shared" si="0"/>
        <v>0</v>
      </c>
      <c r="AI20" s="204">
        <f t="shared" si="0"/>
        <v>0</v>
      </c>
      <c r="AJ20" s="204">
        <f t="shared" si="0"/>
        <v>0</v>
      </c>
      <c r="AK20" s="204">
        <f t="shared" si="0"/>
        <v>0</v>
      </c>
      <c r="AL20" s="204">
        <f t="shared" si="0"/>
        <v>0</v>
      </c>
      <c r="AM20" s="204">
        <f t="shared" si="0"/>
        <v>2.81</v>
      </c>
      <c r="AN20" s="204">
        <f t="shared" si="0"/>
        <v>0</v>
      </c>
      <c r="AO20" s="204">
        <f t="shared" si="0"/>
        <v>45.13</v>
      </c>
      <c r="AP20" s="204">
        <f t="shared" si="0"/>
        <v>0</v>
      </c>
      <c r="AQ20" s="204">
        <f t="shared" si="0"/>
        <v>0</v>
      </c>
      <c r="AR20" s="204">
        <f t="shared" si="0"/>
        <v>0</v>
      </c>
      <c r="AS20" s="204">
        <f>AS22</f>
        <v>0</v>
      </c>
      <c r="AT20" s="204">
        <f>AT22</f>
        <v>1.02</v>
      </c>
      <c r="AU20" s="204">
        <f t="shared" ref="AU20:CI20" si="1">AU22</f>
        <v>1.5</v>
      </c>
      <c r="AV20" s="204">
        <f t="shared" si="1"/>
        <v>0</v>
      </c>
      <c r="AW20" s="204">
        <f t="shared" si="1"/>
        <v>0</v>
      </c>
      <c r="AX20" s="204">
        <f t="shared" si="1"/>
        <v>0</v>
      </c>
      <c r="AY20" s="204">
        <f t="shared" si="1"/>
        <v>0</v>
      </c>
      <c r="AZ20" s="204">
        <f t="shared" si="1"/>
        <v>0</v>
      </c>
      <c r="BA20" s="204">
        <f t="shared" si="1"/>
        <v>1.03</v>
      </c>
      <c r="BB20" s="204">
        <f t="shared" si="1"/>
        <v>0</v>
      </c>
      <c r="BC20" s="204">
        <f t="shared" si="1"/>
        <v>81.61</v>
      </c>
      <c r="BD20" s="204">
        <f t="shared" si="1"/>
        <v>0</v>
      </c>
      <c r="BE20" s="204">
        <f t="shared" si="1"/>
        <v>0</v>
      </c>
      <c r="BF20" s="204">
        <f t="shared" si="1"/>
        <v>0</v>
      </c>
      <c r="BG20" s="204">
        <f t="shared" si="1"/>
        <v>0</v>
      </c>
      <c r="BH20" s="204">
        <f t="shared" si="1"/>
        <v>6.94</v>
      </c>
      <c r="BI20" s="204">
        <f t="shared" si="1"/>
        <v>2</v>
      </c>
      <c r="BJ20" s="204">
        <f t="shared" si="1"/>
        <v>1.4</v>
      </c>
      <c r="BK20" s="204">
        <f t="shared" si="1"/>
        <v>0</v>
      </c>
      <c r="BL20" s="204">
        <f t="shared" si="1"/>
        <v>0</v>
      </c>
      <c r="BM20" s="204">
        <f t="shared" si="1"/>
        <v>0</v>
      </c>
      <c r="BN20" s="204">
        <f t="shared" si="1"/>
        <v>0</v>
      </c>
      <c r="BO20" s="204">
        <f t="shared" si="1"/>
        <v>10.43</v>
      </c>
      <c r="BP20" s="204">
        <f t="shared" si="1"/>
        <v>0.5</v>
      </c>
      <c r="BQ20" s="204">
        <f t="shared" si="1"/>
        <v>156.04</v>
      </c>
      <c r="BR20" s="204">
        <f t="shared" si="1"/>
        <v>0</v>
      </c>
      <c r="BS20" s="204">
        <f t="shared" si="1"/>
        <v>0</v>
      </c>
      <c r="BT20" s="204">
        <f t="shared" si="1"/>
        <v>0</v>
      </c>
      <c r="BU20" s="204">
        <f t="shared" si="1"/>
        <v>0</v>
      </c>
      <c r="BV20" s="204">
        <f t="shared" si="1"/>
        <v>0</v>
      </c>
      <c r="BW20" s="204">
        <f t="shared" si="1"/>
        <v>0</v>
      </c>
      <c r="BX20" s="204">
        <f t="shared" si="1"/>
        <v>0</v>
      </c>
      <c r="BY20" s="204">
        <f t="shared" si="1"/>
        <v>0</v>
      </c>
      <c r="BZ20" s="204">
        <f t="shared" si="1"/>
        <v>0</v>
      </c>
      <c r="CA20" s="204">
        <f t="shared" si="1"/>
        <v>0</v>
      </c>
      <c r="CB20" s="204">
        <f t="shared" si="1"/>
        <v>0</v>
      </c>
      <c r="CC20" s="204">
        <f t="shared" si="1"/>
        <v>0</v>
      </c>
      <c r="CD20" s="204">
        <f t="shared" si="1"/>
        <v>0</v>
      </c>
      <c r="CE20" s="204">
        <f t="shared" si="1"/>
        <v>0</v>
      </c>
      <c r="CF20" s="204">
        <f t="shared" si="1"/>
        <v>0</v>
      </c>
      <c r="CG20" s="204">
        <f t="shared" si="1"/>
        <v>0</v>
      </c>
      <c r="CH20" s="204">
        <f t="shared" si="1"/>
        <v>0</v>
      </c>
      <c r="CI20" s="204">
        <f t="shared" si="1"/>
        <v>0</v>
      </c>
      <c r="CJ20" s="204">
        <f>CJ22</f>
        <v>37.805</v>
      </c>
      <c r="CK20" s="204">
        <f t="shared" ref="CK20:CW20" si="2">CK22</f>
        <v>7.5</v>
      </c>
      <c r="CL20" s="204">
        <f t="shared" si="2"/>
        <v>294.78999999999996</v>
      </c>
      <c r="CM20" s="204">
        <f t="shared" si="2"/>
        <v>0</v>
      </c>
      <c r="CN20" s="204">
        <f t="shared" si="2"/>
        <v>0</v>
      </c>
      <c r="CO20" s="204">
        <f t="shared" si="2"/>
        <v>0.2</v>
      </c>
      <c r="CP20" s="204">
        <f t="shared" si="2"/>
        <v>0</v>
      </c>
      <c r="CQ20" s="204">
        <f>CQ22</f>
        <v>18.55</v>
      </c>
      <c r="CR20" s="204">
        <f t="shared" si="2"/>
        <v>0.5</v>
      </c>
      <c r="CS20" s="204">
        <f t="shared" si="2"/>
        <v>297.84999999999997</v>
      </c>
      <c r="CT20" s="204">
        <f t="shared" si="2"/>
        <v>0</v>
      </c>
      <c r="CU20" s="204">
        <f t="shared" si="2"/>
        <v>0</v>
      </c>
      <c r="CV20" s="204">
        <f t="shared" si="2"/>
        <v>0</v>
      </c>
      <c r="CW20" s="204">
        <f t="shared" si="2"/>
        <v>11</v>
      </c>
      <c r="CX20" s="204" t="s">
        <v>589</v>
      </c>
    </row>
    <row r="21" spans="1:102" s="190" customFormat="1" ht="31.5">
      <c r="A21" s="67" t="s">
        <v>636</v>
      </c>
      <c r="B21" s="113" t="s">
        <v>637</v>
      </c>
      <c r="C21" s="90" t="s">
        <v>700</v>
      </c>
      <c r="D21" s="232" t="s">
        <v>589</v>
      </c>
      <c r="E21" s="232" t="s">
        <v>589</v>
      </c>
      <c r="F21" s="232" t="s">
        <v>589</v>
      </c>
      <c r="G21" s="232" t="s">
        <v>589</v>
      </c>
      <c r="H21" s="232" t="s">
        <v>589</v>
      </c>
      <c r="I21" s="232" t="s">
        <v>589</v>
      </c>
      <c r="J21" s="232" t="s">
        <v>589</v>
      </c>
      <c r="K21" s="232" t="s">
        <v>589</v>
      </c>
      <c r="L21" s="232" t="s">
        <v>589</v>
      </c>
      <c r="M21" s="232" t="s">
        <v>589</v>
      </c>
      <c r="N21" s="232" t="s">
        <v>589</v>
      </c>
      <c r="O21" s="232" t="s">
        <v>589</v>
      </c>
      <c r="P21" s="232" t="s">
        <v>589</v>
      </c>
      <c r="Q21" s="232" t="s">
        <v>589</v>
      </c>
      <c r="R21" s="232" t="s">
        <v>589</v>
      </c>
      <c r="S21" s="232" t="s">
        <v>589</v>
      </c>
      <c r="T21" s="232" t="s">
        <v>589</v>
      </c>
      <c r="U21" s="232" t="s">
        <v>589</v>
      </c>
      <c r="V21" s="232" t="s">
        <v>589</v>
      </c>
      <c r="W21" s="232" t="s">
        <v>589</v>
      </c>
      <c r="X21" s="232" t="s">
        <v>589</v>
      </c>
      <c r="Y21" s="232" t="s">
        <v>589</v>
      </c>
      <c r="Z21" s="232" t="s">
        <v>589</v>
      </c>
      <c r="AA21" s="232" t="s">
        <v>589</v>
      </c>
      <c r="AB21" s="232" t="s">
        <v>589</v>
      </c>
      <c r="AC21" s="232" t="s">
        <v>589</v>
      </c>
      <c r="AD21" s="232" t="s">
        <v>589</v>
      </c>
      <c r="AE21" s="232" t="s">
        <v>589</v>
      </c>
      <c r="AF21" s="232" t="s">
        <v>589</v>
      </c>
      <c r="AG21" s="232" t="s">
        <v>589</v>
      </c>
      <c r="AH21" s="232" t="s">
        <v>589</v>
      </c>
      <c r="AI21" s="232" t="s">
        <v>589</v>
      </c>
      <c r="AJ21" s="232" t="s">
        <v>589</v>
      </c>
      <c r="AK21" s="232" t="s">
        <v>589</v>
      </c>
      <c r="AL21" s="232" t="s">
        <v>589</v>
      </c>
      <c r="AM21" s="232" t="s">
        <v>589</v>
      </c>
      <c r="AN21" s="232" t="s">
        <v>589</v>
      </c>
      <c r="AO21" s="232" t="s">
        <v>589</v>
      </c>
      <c r="AP21" s="232" t="s">
        <v>589</v>
      </c>
      <c r="AQ21" s="232" t="s">
        <v>589</v>
      </c>
      <c r="AR21" s="232" t="s">
        <v>589</v>
      </c>
      <c r="AS21" s="232" t="s">
        <v>589</v>
      </c>
      <c r="AT21" s="232" t="s">
        <v>589</v>
      </c>
      <c r="AU21" s="232" t="s">
        <v>589</v>
      </c>
      <c r="AV21" s="232" t="s">
        <v>589</v>
      </c>
      <c r="AW21" s="232" t="s">
        <v>589</v>
      </c>
      <c r="AX21" s="232" t="s">
        <v>589</v>
      </c>
      <c r="AY21" s="232" t="s">
        <v>589</v>
      </c>
      <c r="AZ21" s="232" t="s">
        <v>589</v>
      </c>
      <c r="BA21" s="232" t="s">
        <v>589</v>
      </c>
      <c r="BB21" s="232" t="s">
        <v>589</v>
      </c>
      <c r="BC21" s="232" t="s">
        <v>589</v>
      </c>
      <c r="BD21" s="232" t="s">
        <v>589</v>
      </c>
      <c r="BE21" s="232" t="s">
        <v>589</v>
      </c>
      <c r="BF21" s="232" t="s">
        <v>589</v>
      </c>
      <c r="BG21" s="232" t="s">
        <v>589</v>
      </c>
      <c r="BH21" s="232" t="s">
        <v>589</v>
      </c>
      <c r="BI21" s="232" t="s">
        <v>589</v>
      </c>
      <c r="BJ21" s="232" t="s">
        <v>589</v>
      </c>
      <c r="BK21" s="232" t="s">
        <v>589</v>
      </c>
      <c r="BL21" s="232" t="s">
        <v>589</v>
      </c>
      <c r="BM21" s="232" t="s">
        <v>589</v>
      </c>
      <c r="BN21" s="232" t="s">
        <v>589</v>
      </c>
      <c r="BO21" s="232" t="s">
        <v>589</v>
      </c>
      <c r="BP21" s="232" t="s">
        <v>589</v>
      </c>
      <c r="BQ21" s="232" t="s">
        <v>589</v>
      </c>
      <c r="BR21" s="232" t="s">
        <v>589</v>
      </c>
      <c r="BS21" s="232" t="s">
        <v>589</v>
      </c>
      <c r="BT21" s="232" t="s">
        <v>589</v>
      </c>
      <c r="BU21" s="232" t="s">
        <v>589</v>
      </c>
      <c r="BV21" s="232" t="s">
        <v>589</v>
      </c>
      <c r="BW21" s="232" t="s">
        <v>589</v>
      </c>
      <c r="BX21" s="232" t="s">
        <v>589</v>
      </c>
      <c r="BY21" s="232" t="s">
        <v>589</v>
      </c>
      <c r="BZ21" s="232" t="s">
        <v>589</v>
      </c>
      <c r="CA21" s="232" t="s">
        <v>589</v>
      </c>
      <c r="CB21" s="232" t="s">
        <v>589</v>
      </c>
      <c r="CC21" s="232" t="s">
        <v>589</v>
      </c>
      <c r="CD21" s="232" t="s">
        <v>589</v>
      </c>
      <c r="CE21" s="232" t="s">
        <v>589</v>
      </c>
      <c r="CF21" s="232" t="s">
        <v>589</v>
      </c>
      <c r="CG21" s="232" t="s">
        <v>589</v>
      </c>
      <c r="CH21" s="232" t="s">
        <v>589</v>
      </c>
      <c r="CI21" s="232" t="s">
        <v>589</v>
      </c>
      <c r="CJ21" s="232" t="s">
        <v>589</v>
      </c>
      <c r="CK21" s="232" t="s">
        <v>589</v>
      </c>
      <c r="CL21" s="232" t="s">
        <v>589</v>
      </c>
      <c r="CM21" s="232" t="s">
        <v>589</v>
      </c>
      <c r="CN21" s="232" t="s">
        <v>589</v>
      </c>
      <c r="CO21" s="232" t="s">
        <v>589</v>
      </c>
      <c r="CP21" s="232" t="s">
        <v>589</v>
      </c>
      <c r="CQ21" s="232" t="s">
        <v>589</v>
      </c>
      <c r="CR21" s="232" t="s">
        <v>589</v>
      </c>
      <c r="CS21" s="232" t="s">
        <v>589</v>
      </c>
      <c r="CT21" s="232" t="s">
        <v>589</v>
      </c>
      <c r="CU21" s="232" t="s">
        <v>589</v>
      </c>
      <c r="CV21" s="232" t="s">
        <v>589</v>
      </c>
      <c r="CW21" s="232" t="s">
        <v>589</v>
      </c>
      <c r="CX21" s="232" t="s">
        <v>589</v>
      </c>
    </row>
    <row r="22" spans="1:102" s="168" customFormat="1" ht="47.25">
      <c r="A22" s="165" t="s">
        <v>638</v>
      </c>
      <c r="B22" s="166" t="s">
        <v>639</v>
      </c>
      <c r="C22" s="167" t="s">
        <v>700</v>
      </c>
      <c r="D22" s="204">
        <f>D27</f>
        <v>59.224999999999994</v>
      </c>
      <c r="E22" s="204">
        <f t="shared" ref="E22:AR22" si="3">E27</f>
        <v>8.5</v>
      </c>
      <c r="F22" s="204">
        <f t="shared" si="3"/>
        <v>5.1999999999999993</v>
      </c>
      <c r="G22" s="204">
        <f t="shared" si="3"/>
        <v>0</v>
      </c>
      <c r="H22" s="204">
        <f t="shared" si="3"/>
        <v>0</v>
      </c>
      <c r="I22" s="204">
        <f t="shared" si="3"/>
        <v>20.2</v>
      </c>
      <c r="J22" s="204">
        <f t="shared" si="3"/>
        <v>212</v>
      </c>
      <c r="K22" s="204">
        <f t="shared" si="3"/>
        <v>59.224999999999994</v>
      </c>
      <c r="L22" s="204">
        <f t="shared" si="3"/>
        <v>8.5</v>
      </c>
      <c r="M22" s="204">
        <f t="shared" si="3"/>
        <v>5.1999999999999993</v>
      </c>
      <c r="N22" s="204">
        <f t="shared" si="3"/>
        <v>0</v>
      </c>
      <c r="O22" s="204">
        <f t="shared" si="3"/>
        <v>0</v>
      </c>
      <c r="P22" s="204">
        <f t="shared" si="3"/>
        <v>20.2</v>
      </c>
      <c r="Q22" s="204">
        <f t="shared" si="3"/>
        <v>212</v>
      </c>
      <c r="R22" s="204">
        <f t="shared" si="3"/>
        <v>5.87</v>
      </c>
      <c r="S22" s="204">
        <f t="shared" si="3"/>
        <v>2</v>
      </c>
      <c r="T22" s="204">
        <f t="shared" si="3"/>
        <v>56</v>
      </c>
      <c r="U22" s="204">
        <f t="shared" si="3"/>
        <v>0</v>
      </c>
      <c r="V22" s="204">
        <f t="shared" si="3"/>
        <v>0</v>
      </c>
      <c r="W22" s="204">
        <f t="shared" si="3"/>
        <v>0.2</v>
      </c>
      <c r="X22" s="204">
        <f t="shared" si="3"/>
        <v>0</v>
      </c>
      <c r="Y22" s="204">
        <f t="shared" si="3"/>
        <v>4.28</v>
      </c>
      <c r="Z22" s="204">
        <f t="shared" si="3"/>
        <v>0</v>
      </c>
      <c r="AA22" s="204">
        <f t="shared" si="3"/>
        <v>15.07</v>
      </c>
      <c r="AB22" s="204">
        <f t="shared" si="3"/>
        <v>0</v>
      </c>
      <c r="AC22" s="204">
        <f t="shared" si="3"/>
        <v>0</v>
      </c>
      <c r="AD22" s="204">
        <f t="shared" si="3"/>
        <v>0</v>
      </c>
      <c r="AE22" s="204">
        <f t="shared" si="3"/>
        <v>11</v>
      </c>
      <c r="AF22" s="204">
        <f t="shared" si="3"/>
        <v>1.115</v>
      </c>
      <c r="AG22" s="204">
        <f t="shared" si="3"/>
        <v>2</v>
      </c>
      <c r="AH22" s="204">
        <f t="shared" si="3"/>
        <v>0</v>
      </c>
      <c r="AI22" s="204">
        <f t="shared" si="3"/>
        <v>0</v>
      </c>
      <c r="AJ22" s="204">
        <f t="shared" si="3"/>
        <v>0</v>
      </c>
      <c r="AK22" s="204">
        <f t="shared" si="3"/>
        <v>0</v>
      </c>
      <c r="AL22" s="204">
        <f t="shared" si="3"/>
        <v>0</v>
      </c>
      <c r="AM22" s="204">
        <f t="shared" si="3"/>
        <v>2.81</v>
      </c>
      <c r="AN22" s="204">
        <f t="shared" si="3"/>
        <v>0</v>
      </c>
      <c r="AO22" s="204">
        <f t="shared" si="3"/>
        <v>45.13</v>
      </c>
      <c r="AP22" s="204">
        <f t="shared" si="3"/>
        <v>0</v>
      </c>
      <c r="AQ22" s="204">
        <f t="shared" si="3"/>
        <v>0</v>
      </c>
      <c r="AR22" s="204">
        <f t="shared" si="3"/>
        <v>0</v>
      </c>
      <c r="AS22" s="204">
        <f>AS27</f>
        <v>0</v>
      </c>
      <c r="AT22" s="204">
        <f t="shared" ref="AT22:CI22" si="4">AT27</f>
        <v>1.02</v>
      </c>
      <c r="AU22" s="204">
        <f t="shared" si="4"/>
        <v>1.5</v>
      </c>
      <c r="AV22" s="204">
        <f t="shared" si="4"/>
        <v>0</v>
      </c>
      <c r="AW22" s="204">
        <f t="shared" si="4"/>
        <v>0</v>
      </c>
      <c r="AX22" s="204">
        <f t="shared" si="4"/>
        <v>0</v>
      </c>
      <c r="AY22" s="204">
        <f t="shared" si="4"/>
        <v>0</v>
      </c>
      <c r="AZ22" s="204">
        <f t="shared" si="4"/>
        <v>0</v>
      </c>
      <c r="BA22" s="204">
        <f t="shared" si="4"/>
        <v>1.03</v>
      </c>
      <c r="BB22" s="204">
        <f t="shared" si="4"/>
        <v>0</v>
      </c>
      <c r="BC22" s="204">
        <f t="shared" si="4"/>
        <v>81.61</v>
      </c>
      <c r="BD22" s="204">
        <f t="shared" si="4"/>
        <v>0</v>
      </c>
      <c r="BE22" s="204">
        <f t="shared" si="4"/>
        <v>0</v>
      </c>
      <c r="BF22" s="204">
        <f t="shared" si="4"/>
        <v>0</v>
      </c>
      <c r="BG22" s="204">
        <f t="shared" si="4"/>
        <v>0</v>
      </c>
      <c r="BH22" s="204">
        <f t="shared" si="4"/>
        <v>6.94</v>
      </c>
      <c r="BI22" s="204">
        <f t="shared" si="4"/>
        <v>2</v>
      </c>
      <c r="BJ22" s="204">
        <f t="shared" si="4"/>
        <v>1.4</v>
      </c>
      <c r="BK22" s="204">
        <f t="shared" si="4"/>
        <v>0</v>
      </c>
      <c r="BL22" s="204">
        <f t="shared" si="4"/>
        <v>0</v>
      </c>
      <c r="BM22" s="204">
        <f t="shared" si="4"/>
        <v>0</v>
      </c>
      <c r="BN22" s="204">
        <f t="shared" si="4"/>
        <v>0</v>
      </c>
      <c r="BO22" s="204">
        <f t="shared" si="4"/>
        <v>10.43</v>
      </c>
      <c r="BP22" s="204">
        <f t="shared" si="4"/>
        <v>0.5</v>
      </c>
      <c r="BQ22" s="204">
        <f t="shared" si="4"/>
        <v>156.04</v>
      </c>
      <c r="BR22" s="204">
        <f t="shared" si="4"/>
        <v>0</v>
      </c>
      <c r="BS22" s="204">
        <f t="shared" si="4"/>
        <v>0</v>
      </c>
      <c r="BT22" s="204">
        <f t="shared" si="4"/>
        <v>0</v>
      </c>
      <c r="BU22" s="204">
        <f t="shared" si="4"/>
        <v>0</v>
      </c>
      <c r="BV22" s="204">
        <f t="shared" si="4"/>
        <v>0</v>
      </c>
      <c r="BW22" s="204">
        <f t="shared" si="4"/>
        <v>0</v>
      </c>
      <c r="BX22" s="204">
        <f t="shared" si="4"/>
        <v>0</v>
      </c>
      <c r="BY22" s="204">
        <f t="shared" si="4"/>
        <v>0</v>
      </c>
      <c r="BZ22" s="204">
        <f t="shared" si="4"/>
        <v>0</v>
      </c>
      <c r="CA22" s="204">
        <f t="shared" si="4"/>
        <v>0</v>
      </c>
      <c r="CB22" s="204">
        <f t="shared" si="4"/>
        <v>0</v>
      </c>
      <c r="CC22" s="204">
        <f t="shared" si="4"/>
        <v>0</v>
      </c>
      <c r="CD22" s="204">
        <f t="shared" si="4"/>
        <v>0</v>
      </c>
      <c r="CE22" s="204">
        <f t="shared" si="4"/>
        <v>0</v>
      </c>
      <c r="CF22" s="204">
        <f t="shared" si="4"/>
        <v>0</v>
      </c>
      <c r="CG22" s="204">
        <f t="shared" si="4"/>
        <v>0</v>
      </c>
      <c r="CH22" s="204">
        <f t="shared" si="4"/>
        <v>0</v>
      </c>
      <c r="CI22" s="204">
        <f t="shared" si="4"/>
        <v>0</v>
      </c>
      <c r="CJ22" s="204">
        <f>CJ27</f>
        <v>37.805</v>
      </c>
      <c r="CK22" s="204">
        <f t="shared" ref="CK22:CW22" si="5">CK27</f>
        <v>7.5</v>
      </c>
      <c r="CL22" s="204">
        <f t="shared" si="5"/>
        <v>294.78999999999996</v>
      </c>
      <c r="CM22" s="204">
        <f t="shared" si="5"/>
        <v>0</v>
      </c>
      <c r="CN22" s="204">
        <f t="shared" si="5"/>
        <v>0</v>
      </c>
      <c r="CO22" s="204">
        <f t="shared" si="5"/>
        <v>0.2</v>
      </c>
      <c r="CP22" s="204">
        <f t="shared" si="5"/>
        <v>0</v>
      </c>
      <c r="CQ22" s="204">
        <f t="shared" si="5"/>
        <v>18.55</v>
      </c>
      <c r="CR22" s="204">
        <f t="shared" si="5"/>
        <v>0.5</v>
      </c>
      <c r="CS22" s="204">
        <f t="shared" si="5"/>
        <v>297.84999999999997</v>
      </c>
      <c r="CT22" s="204">
        <f t="shared" si="5"/>
        <v>0</v>
      </c>
      <c r="CU22" s="204">
        <f t="shared" si="5"/>
        <v>0</v>
      </c>
      <c r="CV22" s="204">
        <f t="shared" si="5"/>
        <v>0</v>
      </c>
      <c r="CW22" s="204">
        <f t="shared" si="5"/>
        <v>11</v>
      </c>
      <c r="CX22" s="204" t="s">
        <v>589</v>
      </c>
    </row>
    <row r="23" spans="1:102" s="190" customFormat="1" ht="94.5">
      <c r="A23" s="67" t="s">
        <v>640</v>
      </c>
      <c r="B23" s="113" t="s">
        <v>641</v>
      </c>
      <c r="C23" s="90" t="s">
        <v>700</v>
      </c>
      <c r="D23" s="232" t="s">
        <v>589</v>
      </c>
      <c r="E23" s="232" t="s">
        <v>589</v>
      </c>
      <c r="F23" s="232" t="s">
        <v>589</v>
      </c>
      <c r="G23" s="232" t="s">
        <v>589</v>
      </c>
      <c r="H23" s="232" t="s">
        <v>589</v>
      </c>
      <c r="I23" s="232" t="s">
        <v>589</v>
      </c>
      <c r="J23" s="232" t="s">
        <v>589</v>
      </c>
      <c r="K23" s="232" t="s">
        <v>589</v>
      </c>
      <c r="L23" s="232" t="s">
        <v>589</v>
      </c>
      <c r="M23" s="232" t="s">
        <v>589</v>
      </c>
      <c r="N23" s="232" t="s">
        <v>589</v>
      </c>
      <c r="O23" s="232" t="s">
        <v>589</v>
      </c>
      <c r="P23" s="232" t="s">
        <v>589</v>
      </c>
      <c r="Q23" s="232" t="s">
        <v>589</v>
      </c>
      <c r="R23" s="232" t="s">
        <v>589</v>
      </c>
      <c r="S23" s="232" t="s">
        <v>589</v>
      </c>
      <c r="T23" s="232" t="s">
        <v>589</v>
      </c>
      <c r="U23" s="232" t="s">
        <v>589</v>
      </c>
      <c r="V23" s="232" t="s">
        <v>589</v>
      </c>
      <c r="W23" s="232" t="s">
        <v>589</v>
      </c>
      <c r="X23" s="232" t="s">
        <v>589</v>
      </c>
      <c r="Y23" s="232" t="s">
        <v>589</v>
      </c>
      <c r="Z23" s="232" t="s">
        <v>589</v>
      </c>
      <c r="AA23" s="232" t="s">
        <v>589</v>
      </c>
      <c r="AB23" s="232" t="s">
        <v>589</v>
      </c>
      <c r="AC23" s="232" t="s">
        <v>589</v>
      </c>
      <c r="AD23" s="232" t="s">
        <v>589</v>
      </c>
      <c r="AE23" s="232" t="s">
        <v>589</v>
      </c>
      <c r="AF23" s="232" t="s">
        <v>589</v>
      </c>
      <c r="AG23" s="232" t="s">
        <v>589</v>
      </c>
      <c r="AH23" s="232" t="s">
        <v>589</v>
      </c>
      <c r="AI23" s="232" t="s">
        <v>589</v>
      </c>
      <c r="AJ23" s="232" t="s">
        <v>589</v>
      </c>
      <c r="AK23" s="232" t="s">
        <v>589</v>
      </c>
      <c r="AL23" s="232" t="s">
        <v>589</v>
      </c>
      <c r="AM23" s="232" t="s">
        <v>589</v>
      </c>
      <c r="AN23" s="232" t="s">
        <v>589</v>
      </c>
      <c r="AO23" s="232" t="s">
        <v>589</v>
      </c>
      <c r="AP23" s="232" t="s">
        <v>589</v>
      </c>
      <c r="AQ23" s="232" t="s">
        <v>589</v>
      </c>
      <c r="AR23" s="232" t="s">
        <v>589</v>
      </c>
      <c r="AS23" s="232" t="s">
        <v>589</v>
      </c>
      <c r="AT23" s="232" t="s">
        <v>589</v>
      </c>
      <c r="AU23" s="232" t="s">
        <v>589</v>
      </c>
      <c r="AV23" s="232" t="s">
        <v>589</v>
      </c>
      <c r="AW23" s="232" t="s">
        <v>589</v>
      </c>
      <c r="AX23" s="232" t="s">
        <v>589</v>
      </c>
      <c r="AY23" s="232" t="s">
        <v>589</v>
      </c>
      <c r="AZ23" s="232" t="s">
        <v>589</v>
      </c>
      <c r="BA23" s="232" t="s">
        <v>589</v>
      </c>
      <c r="BB23" s="232" t="s">
        <v>589</v>
      </c>
      <c r="BC23" s="232" t="s">
        <v>589</v>
      </c>
      <c r="BD23" s="232" t="s">
        <v>589</v>
      </c>
      <c r="BE23" s="232" t="s">
        <v>589</v>
      </c>
      <c r="BF23" s="232" t="s">
        <v>589</v>
      </c>
      <c r="BG23" s="232" t="s">
        <v>589</v>
      </c>
      <c r="BH23" s="232" t="s">
        <v>589</v>
      </c>
      <c r="BI23" s="232" t="s">
        <v>589</v>
      </c>
      <c r="BJ23" s="232" t="s">
        <v>589</v>
      </c>
      <c r="BK23" s="232" t="s">
        <v>589</v>
      </c>
      <c r="BL23" s="232" t="s">
        <v>589</v>
      </c>
      <c r="BM23" s="232" t="s">
        <v>589</v>
      </c>
      <c r="BN23" s="232" t="s">
        <v>589</v>
      </c>
      <c r="BO23" s="232" t="s">
        <v>589</v>
      </c>
      <c r="BP23" s="232" t="s">
        <v>589</v>
      </c>
      <c r="BQ23" s="232" t="s">
        <v>589</v>
      </c>
      <c r="BR23" s="232" t="s">
        <v>589</v>
      </c>
      <c r="BS23" s="232" t="s">
        <v>589</v>
      </c>
      <c r="BT23" s="232" t="s">
        <v>589</v>
      </c>
      <c r="BU23" s="232" t="s">
        <v>589</v>
      </c>
      <c r="BV23" s="232" t="s">
        <v>589</v>
      </c>
      <c r="BW23" s="232" t="s">
        <v>589</v>
      </c>
      <c r="BX23" s="232" t="s">
        <v>589</v>
      </c>
      <c r="BY23" s="232" t="s">
        <v>589</v>
      </c>
      <c r="BZ23" s="232" t="s">
        <v>589</v>
      </c>
      <c r="CA23" s="232" t="s">
        <v>589</v>
      </c>
      <c r="CB23" s="232" t="s">
        <v>589</v>
      </c>
      <c r="CC23" s="232" t="s">
        <v>589</v>
      </c>
      <c r="CD23" s="232" t="s">
        <v>589</v>
      </c>
      <c r="CE23" s="232" t="s">
        <v>589</v>
      </c>
      <c r="CF23" s="232" t="s">
        <v>589</v>
      </c>
      <c r="CG23" s="232" t="s">
        <v>589</v>
      </c>
      <c r="CH23" s="232" t="s">
        <v>589</v>
      </c>
      <c r="CI23" s="232" t="s">
        <v>589</v>
      </c>
      <c r="CJ23" s="232" t="s">
        <v>589</v>
      </c>
      <c r="CK23" s="232" t="s">
        <v>589</v>
      </c>
      <c r="CL23" s="232" t="s">
        <v>589</v>
      </c>
      <c r="CM23" s="232" t="s">
        <v>589</v>
      </c>
      <c r="CN23" s="232" t="s">
        <v>589</v>
      </c>
      <c r="CO23" s="232" t="s">
        <v>589</v>
      </c>
      <c r="CP23" s="232" t="s">
        <v>589</v>
      </c>
      <c r="CQ23" s="232" t="s">
        <v>589</v>
      </c>
      <c r="CR23" s="232" t="s">
        <v>589</v>
      </c>
      <c r="CS23" s="232" t="s">
        <v>589</v>
      </c>
      <c r="CT23" s="232" t="s">
        <v>589</v>
      </c>
      <c r="CU23" s="232" t="s">
        <v>589</v>
      </c>
      <c r="CV23" s="232" t="s">
        <v>589</v>
      </c>
      <c r="CW23" s="232" t="s">
        <v>589</v>
      </c>
      <c r="CX23" s="232" t="s">
        <v>589</v>
      </c>
    </row>
    <row r="24" spans="1:102" s="190" customFormat="1" ht="47.25">
      <c r="A24" s="67" t="s">
        <v>642</v>
      </c>
      <c r="B24" s="113" t="s">
        <v>643</v>
      </c>
      <c r="C24" s="90" t="s">
        <v>700</v>
      </c>
      <c r="D24" s="232" t="s">
        <v>589</v>
      </c>
      <c r="E24" s="232" t="s">
        <v>589</v>
      </c>
      <c r="F24" s="232" t="s">
        <v>589</v>
      </c>
      <c r="G24" s="232" t="s">
        <v>589</v>
      </c>
      <c r="H24" s="232" t="s">
        <v>589</v>
      </c>
      <c r="I24" s="232" t="s">
        <v>589</v>
      </c>
      <c r="J24" s="232" t="s">
        <v>589</v>
      </c>
      <c r="K24" s="232" t="s">
        <v>589</v>
      </c>
      <c r="L24" s="232" t="s">
        <v>589</v>
      </c>
      <c r="M24" s="232" t="s">
        <v>589</v>
      </c>
      <c r="N24" s="232" t="s">
        <v>589</v>
      </c>
      <c r="O24" s="232" t="s">
        <v>589</v>
      </c>
      <c r="P24" s="232" t="s">
        <v>589</v>
      </c>
      <c r="Q24" s="232" t="s">
        <v>589</v>
      </c>
      <c r="R24" s="232" t="s">
        <v>589</v>
      </c>
      <c r="S24" s="232" t="s">
        <v>589</v>
      </c>
      <c r="T24" s="232" t="s">
        <v>589</v>
      </c>
      <c r="U24" s="232" t="s">
        <v>589</v>
      </c>
      <c r="V24" s="232" t="s">
        <v>589</v>
      </c>
      <c r="W24" s="232" t="s">
        <v>589</v>
      </c>
      <c r="X24" s="232" t="s">
        <v>589</v>
      </c>
      <c r="Y24" s="232" t="s">
        <v>589</v>
      </c>
      <c r="Z24" s="232" t="s">
        <v>589</v>
      </c>
      <c r="AA24" s="232" t="s">
        <v>589</v>
      </c>
      <c r="AB24" s="232" t="s">
        <v>589</v>
      </c>
      <c r="AC24" s="232" t="s">
        <v>589</v>
      </c>
      <c r="AD24" s="232" t="s">
        <v>589</v>
      </c>
      <c r="AE24" s="232" t="s">
        <v>589</v>
      </c>
      <c r="AF24" s="232" t="s">
        <v>589</v>
      </c>
      <c r="AG24" s="232" t="s">
        <v>589</v>
      </c>
      <c r="AH24" s="232" t="s">
        <v>589</v>
      </c>
      <c r="AI24" s="232" t="s">
        <v>589</v>
      </c>
      <c r="AJ24" s="232" t="s">
        <v>589</v>
      </c>
      <c r="AK24" s="232" t="s">
        <v>589</v>
      </c>
      <c r="AL24" s="232" t="s">
        <v>589</v>
      </c>
      <c r="AM24" s="232" t="s">
        <v>589</v>
      </c>
      <c r="AN24" s="232" t="s">
        <v>589</v>
      </c>
      <c r="AO24" s="232" t="s">
        <v>589</v>
      </c>
      <c r="AP24" s="232" t="s">
        <v>589</v>
      </c>
      <c r="AQ24" s="232" t="s">
        <v>589</v>
      </c>
      <c r="AR24" s="232" t="s">
        <v>589</v>
      </c>
      <c r="AS24" s="232" t="s">
        <v>589</v>
      </c>
      <c r="AT24" s="232" t="s">
        <v>589</v>
      </c>
      <c r="AU24" s="232" t="s">
        <v>589</v>
      </c>
      <c r="AV24" s="232" t="s">
        <v>589</v>
      </c>
      <c r="AW24" s="232" t="s">
        <v>589</v>
      </c>
      <c r="AX24" s="232" t="s">
        <v>589</v>
      </c>
      <c r="AY24" s="232" t="s">
        <v>589</v>
      </c>
      <c r="AZ24" s="232" t="s">
        <v>589</v>
      </c>
      <c r="BA24" s="232" t="s">
        <v>589</v>
      </c>
      <c r="BB24" s="232" t="s">
        <v>589</v>
      </c>
      <c r="BC24" s="232" t="s">
        <v>589</v>
      </c>
      <c r="BD24" s="232" t="s">
        <v>589</v>
      </c>
      <c r="BE24" s="232" t="s">
        <v>589</v>
      </c>
      <c r="BF24" s="232" t="s">
        <v>589</v>
      </c>
      <c r="BG24" s="232" t="s">
        <v>589</v>
      </c>
      <c r="BH24" s="232" t="s">
        <v>589</v>
      </c>
      <c r="BI24" s="232" t="s">
        <v>589</v>
      </c>
      <c r="BJ24" s="232" t="s">
        <v>589</v>
      </c>
      <c r="BK24" s="232" t="s">
        <v>589</v>
      </c>
      <c r="BL24" s="232" t="s">
        <v>589</v>
      </c>
      <c r="BM24" s="232" t="s">
        <v>589</v>
      </c>
      <c r="BN24" s="232" t="s">
        <v>589</v>
      </c>
      <c r="BO24" s="232" t="s">
        <v>589</v>
      </c>
      <c r="BP24" s="232" t="s">
        <v>589</v>
      </c>
      <c r="BQ24" s="232" t="s">
        <v>589</v>
      </c>
      <c r="BR24" s="232" t="s">
        <v>589</v>
      </c>
      <c r="BS24" s="232" t="s">
        <v>589</v>
      </c>
      <c r="BT24" s="232" t="s">
        <v>589</v>
      </c>
      <c r="BU24" s="232" t="s">
        <v>589</v>
      </c>
      <c r="BV24" s="232" t="s">
        <v>589</v>
      </c>
      <c r="BW24" s="232" t="s">
        <v>589</v>
      </c>
      <c r="BX24" s="232" t="s">
        <v>589</v>
      </c>
      <c r="BY24" s="232" t="s">
        <v>589</v>
      </c>
      <c r="BZ24" s="232" t="s">
        <v>589</v>
      </c>
      <c r="CA24" s="232" t="s">
        <v>589</v>
      </c>
      <c r="CB24" s="232" t="s">
        <v>589</v>
      </c>
      <c r="CC24" s="232" t="s">
        <v>589</v>
      </c>
      <c r="CD24" s="232" t="s">
        <v>589</v>
      </c>
      <c r="CE24" s="232" t="s">
        <v>589</v>
      </c>
      <c r="CF24" s="232" t="s">
        <v>589</v>
      </c>
      <c r="CG24" s="232" t="s">
        <v>589</v>
      </c>
      <c r="CH24" s="232" t="s">
        <v>589</v>
      </c>
      <c r="CI24" s="232" t="s">
        <v>589</v>
      </c>
      <c r="CJ24" s="232" t="s">
        <v>589</v>
      </c>
      <c r="CK24" s="232" t="s">
        <v>589</v>
      </c>
      <c r="CL24" s="232" t="s">
        <v>589</v>
      </c>
      <c r="CM24" s="232" t="s">
        <v>589</v>
      </c>
      <c r="CN24" s="232" t="s">
        <v>589</v>
      </c>
      <c r="CO24" s="232" t="s">
        <v>589</v>
      </c>
      <c r="CP24" s="232" t="s">
        <v>589</v>
      </c>
      <c r="CQ24" s="232" t="s">
        <v>589</v>
      </c>
      <c r="CR24" s="232" t="s">
        <v>589</v>
      </c>
      <c r="CS24" s="232" t="s">
        <v>589</v>
      </c>
      <c r="CT24" s="232" t="s">
        <v>589</v>
      </c>
      <c r="CU24" s="232" t="s">
        <v>589</v>
      </c>
      <c r="CV24" s="232" t="s">
        <v>589</v>
      </c>
      <c r="CW24" s="232" t="s">
        <v>589</v>
      </c>
      <c r="CX24" s="232" t="s">
        <v>589</v>
      </c>
    </row>
    <row r="25" spans="1:102" s="190" customFormat="1" ht="63">
      <c r="A25" s="67" t="s">
        <v>644</v>
      </c>
      <c r="B25" s="113" t="s">
        <v>645</v>
      </c>
      <c r="C25" s="90" t="s">
        <v>700</v>
      </c>
      <c r="D25" s="232" t="s">
        <v>589</v>
      </c>
      <c r="E25" s="232" t="s">
        <v>589</v>
      </c>
      <c r="F25" s="232" t="s">
        <v>589</v>
      </c>
      <c r="G25" s="232" t="s">
        <v>589</v>
      </c>
      <c r="H25" s="232" t="s">
        <v>589</v>
      </c>
      <c r="I25" s="232" t="s">
        <v>589</v>
      </c>
      <c r="J25" s="232" t="s">
        <v>589</v>
      </c>
      <c r="K25" s="232" t="s">
        <v>589</v>
      </c>
      <c r="L25" s="232" t="s">
        <v>589</v>
      </c>
      <c r="M25" s="232" t="s">
        <v>589</v>
      </c>
      <c r="N25" s="232" t="s">
        <v>589</v>
      </c>
      <c r="O25" s="232" t="s">
        <v>589</v>
      </c>
      <c r="P25" s="232" t="s">
        <v>589</v>
      </c>
      <c r="Q25" s="232" t="s">
        <v>589</v>
      </c>
      <c r="R25" s="232" t="s">
        <v>589</v>
      </c>
      <c r="S25" s="232" t="s">
        <v>589</v>
      </c>
      <c r="T25" s="232" t="s">
        <v>589</v>
      </c>
      <c r="U25" s="232" t="s">
        <v>589</v>
      </c>
      <c r="V25" s="232" t="s">
        <v>589</v>
      </c>
      <c r="W25" s="232" t="s">
        <v>589</v>
      </c>
      <c r="X25" s="232" t="s">
        <v>589</v>
      </c>
      <c r="Y25" s="232" t="s">
        <v>589</v>
      </c>
      <c r="Z25" s="232" t="s">
        <v>589</v>
      </c>
      <c r="AA25" s="232" t="s">
        <v>589</v>
      </c>
      <c r="AB25" s="232" t="s">
        <v>589</v>
      </c>
      <c r="AC25" s="232" t="s">
        <v>589</v>
      </c>
      <c r="AD25" s="232" t="s">
        <v>589</v>
      </c>
      <c r="AE25" s="232" t="s">
        <v>589</v>
      </c>
      <c r="AF25" s="232" t="s">
        <v>589</v>
      </c>
      <c r="AG25" s="232" t="s">
        <v>589</v>
      </c>
      <c r="AH25" s="232" t="s">
        <v>589</v>
      </c>
      <c r="AI25" s="232" t="s">
        <v>589</v>
      </c>
      <c r="AJ25" s="232" t="s">
        <v>589</v>
      </c>
      <c r="AK25" s="232" t="s">
        <v>589</v>
      </c>
      <c r="AL25" s="232" t="s">
        <v>589</v>
      </c>
      <c r="AM25" s="232" t="s">
        <v>589</v>
      </c>
      <c r="AN25" s="232" t="s">
        <v>589</v>
      </c>
      <c r="AO25" s="232" t="s">
        <v>589</v>
      </c>
      <c r="AP25" s="232" t="s">
        <v>589</v>
      </c>
      <c r="AQ25" s="232" t="s">
        <v>589</v>
      </c>
      <c r="AR25" s="232" t="s">
        <v>589</v>
      </c>
      <c r="AS25" s="232" t="s">
        <v>589</v>
      </c>
      <c r="AT25" s="232" t="s">
        <v>589</v>
      </c>
      <c r="AU25" s="232" t="s">
        <v>589</v>
      </c>
      <c r="AV25" s="232" t="s">
        <v>589</v>
      </c>
      <c r="AW25" s="232" t="s">
        <v>589</v>
      </c>
      <c r="AX25" s="232" t="s">
        <v>589</v>
      </c>
      <c r="AY25" s="232" t="s">
        <v>589</v>
      </c>
      <c r="AZ25" s="232" t="s">
        <v>589</v>
      </c>
      <c r="BA25" s="232" t="s">
        <v>589</v>
      </c>
      <c r="BB25" s="232" t="s">
        <v>589</v>
      </c>
      <c r="BC25" s="232" t="s">
        <v>589</v>
      </c>
      <c r="BD25" s="232" t="s">
        <v>589</v>
      </c>
      <c r="BE25" s="232" t="s">
        <v>589</v>
      </c>
      <c r="BF25" s="232" t="s">
        <v>589</v>
      </c>
      <c r="BG25" s="232" t="s">
        <v>589</v>
      </c>
      <c r="BH25" s="232" t="s">
        <v>589</v>
      </c>
      <c r="BI25" s="232" t="s">
        <v>589</v>
      </c>
      <c r="BJ25" s="232" t="s">
        <v>589</v>
      </c>
      <c r="BK25" s="232" t="s">
        <v>589</v>
      </c>
      <c r="BL25" s="232" t="s">
        <v>589</v>
      </c>
      <c r="BM25" s="232" t="s">
        <v>589</v>
      </c>
      <c r="BN25" s="232" t="s">
        <v>589</v>
      </c>
      <c r="BO25" s="232" t="s">
        <v>589</v>
      </c>
      <c r="BP25" s="232" t="s">
        <v>589</v>
      </c>
      <c r="BQ25" s="232" t="s">
        <v>589</v>
      </c>
      <c r="BR25" s="232" t="s">
        <v>589</v>
      </c>
      <c r="BS25" s="232" t="s">
        <v>589</v>
      </c>
      <c r="BT25" s="232" t="s">
        <v>589</v>
      </c>
      <c r="BU25" s="232" t="s">
        <v>589</v>
      </c>
      <c r="BV25" s="232" t="s">
        <v>589</v>
      </c>
      <c r="BW25" s="232" t="s">
        <v>589</v>
      </c>
      <c r="BX25" s="232" t="s">
        <v>589</v>
      </c>
      <c r="BY25" s="232" t="s">
        <v>589</v>
      </c>
      <c r="BZ25" s="232" t="s">
        <v>589</v>
      </c>
      <c r="CA25" s="232" t="s">
        <v>589</v>
      </c>
      <c r="CB25" s="232" t="s">
        <v>589</v>
      </c>
      <c r="CC25" s="232" t="s">
        <v>589</v>
      </c>
      <c r="CD25" s="232" t="s">
        <v>589</v>
      </c>
      <c r="CE25" s="232" t="s">
        <v>589</v>
      </c>
      <c r="CF25" s="232" t="s">
        <v>589</v>
      </c>
      <c r="CG25" s="232" t="s">
        <v>589</v>
      </c>
      <c r="CH25" s="232" t="s">
        <v>589</v>
      </c>
      <c r="CI25" s="232" t="s">
        <v>589</v>
      </c>
      <c r="CJ25" s="232" t="s">
        <v>589</v>
      </c>
      <c r="CK25" s="232" t="s">
        <v>589</v>
      </c>
      <c r="CL25" s="232" t="s">
        <v>589</v>
      </c>
      <c r="CM25" s="232" t="s">
        <v>589</v>
      </c>
      <c r="CN25" s="232" t="s">
        <v>589</v>
      </c>
      <c r="CO25" s="232" t="s">
        <v>589</v>
      </c>
      <c r="CP25" s="232" t="s">
        <v>589</v>
      </c>
      <c r="CQ25" s="232" t="s">
        <v>589</v>
      </c>
      <c r="CR25" s="232" t="s">
        <v>589</v>
      </c>
      <c r="CS25" s="232" t="s">
        <v>589</v>
      </c>
      <c r="CT25" s="232" t="s">
        <v>589</v>
      </c>
      <c r="CU25" s="232" t="s">
        <v>589</v>
      </c>
      <c r="CV25" s="232" t="s">
        <v>589</v>
      </c>
      <c r="CW25" s="232" t="s">
        <v>589</v>
      </c>
      <c r="CX25" s="232" t="s">
        <v>589</v>
      </c>
    </row>
    <row r="26" spans="1:102" s="190" customFormat="1" ht="31.5">
      <c r="A26" s="165" t="s">
        <v>646</v>
      </c>
      <c r="B26" s="166" t="s">
        <v>647</v>
      </c>
      <c r="C26" s="167" t="s">
        <v>700</v>
      </c>
      <c r="D26" s="204" t="s">
        <v>589</v>
      </c>
      <c r="E26" s="204" t="s">
        <v>589</v>
      </c>
      <c r="F26" s="204" t="s">
        <v>589</v>
      </c>
      <c r="G26" s="204" t="s">
        <v>589</v>
      </c>
      <c r="H26" s="204" t="s">
        <v>589</v>
      </c>
      <c r="I26" s="204" t="s">
        <v>589</v>
      </c>
      <c r="J26" s="204" t="s">
        <v>589</v>
      </c>
      <c r="K26" s="204" t="s">
        <v>589</v>
      </c>
      <c r="L26" s="204" t="s">
        <v>589</v>
      </c>
      <c r="M26" s="204" t="s">
        <v>589</v>
      </c>
      <c r="N26" s="204" t="s">
        <v>589</v>
      </c>
      <c r="O26" s="204" t="s">
        <v>589</v>
      </c>
      <c r="P26" s="204" t="s">
        <v>589</v>
      </c>
      <c r="Q26" s="204" t="s">
        <v>589</v>
      </c>
      <c r="R26" s="204" t="s">
        <v>589</v>
      </c>
      <c r="S26" s="204" t="s">
        <v>589</v>
      </c>
      <c r="T26" s="204" t="s">
        <v>589</v>
      </c>
      <c r="U26" s="204" t="s">
        <v>589</v>
      </c>
      <c r="V26" s="204" t="s">
        <v>589</v>
      </c>
      <c r="W26" s="204" t="s">
        <v>589</v>
      </c>
      <c r="X26" s="204" t="s">
        <v>589</v>
      </c>
      <c r="Y26" s="204" t="s">
        <v>589</v>
      </c>
      <c r="Z26" s="204" t="s">
        <v>589</v>
      </c>
      <c r="AA26" s="204" t="s">
        <v>589</v>
      </c>
      <c r="AB26" s="204" t="s">
        <v>589</v>
      </c>
      <c r="AC26" s="204" t="s">
        <v>589</v>
      </c>
      <c r="AD26" s="204" t="s">
        <v>589</v>
      </c>
      <c r="AE26" s="204" t="s">
        <v>589</v>
      </c>
      <c r="AF26" s="204" t="s">
        <v>589</v>
      </c>
      <c r="AG26" s="204" t="s">
        <v>589</v>
      </c>
      <c r="AH26" s="204" t="s">
        <v>589</v>
      </c>
      <c r="AI26" s="204" t="s">
        <v>589</v>
      </c>
      <c r="AJ26" s="204" t="s">
        <v>589</v>
      </c>
      <c r="AK26" s="204" t="s">
        <v>589</v>
      </c>
      <c r="AL26" s="204" t="s">
        <v>589</v>
      </c>
      <c r="AM26" s="204" t="s">
        <v>589</v>
      </c>
      <c r="AN26" s="204" t="s">
        <v>589</v>
      </c>
      <c r="AO26" s="204" t="s">
        <v>589</v>
      </c>
      <c r="AP26" s="204" t="s">
        <v>589</v>
      </c>
      <c r="AQ26" s="204" t="s">
        <v>589</v>
      </c>
      <c r="AR26" s="204" t="s">
        <v>589</v>
      </c>
      <c r="AS26" s="204" t="s">
        <v>589</v>
      </c>
      <c r="AT26" s="204" t="s">
        <v>589</v>
      </c>
      <c r="AU26" s="204" t="s">
        <v>589</v>
      </c>
      <c r="AV26" s="204" t="s">
        <v>589</v>
      </c>
      <c r="AW26" s="204" t="s">
        <v>589</v>
      </c>
      <c r="AX26" s="204" t="s">
        <v>589</v>
      </c>
      <c r="AY26" s="204" t="s">
        <v>589</v>
      </c>
      <c r="AZ26" s="204" t="s">
        <v>589</v>
      </c>
      <c r="BA26" s="204" t="s">
        <v>589</v>
      </c>
      <c r="BB26" s="204" t="s">
        <v>589</v>
      </c>
      <c r="BC26" s="204" t="s">
        <v>589</v>
      </c>
      <c r="BD26" s="204" t="s">
        <v>589</v>
      </c>
      <c r="BE26" s="204" t="s">
        <v>589</v>
      </c>
      <c r="BF26" s="204" t="s">
        <v>589</v>
      </c>
      <c r="BG26" s="204" t="s">
        <v>589</v>
      </c>
      <c r="BH26" s="204" t="s">
        <v>589</v>
      </c>
      <c r="BI26" s="204" t="s">
        <v>589</v>
      </c>
      <c r="BJ26" s="204" t="s">
        <v>589</v>
      </c>
      <c r="BK26" s="204" t="s">
        <v>589</v>
      </c>
      <c r="BL26" s="204" t="s">
        <v>589</v>
      </c>
      <c r="BM26" s="204" t="s">
        <v>589</v>
      </c>
      <c r="BN26" s="204" t="s">
        <v>589</v>
      </c>
      <c r="BO26" s="204" t="s">
        <v>589</v>
      </c>
      <c r="BP26" s="204" t="s">
        <v>589</v>
      </c>
      <c r="BQ26" s="204" t="s">
        <v>589</v>
      </c>
      <c r="BR26" s="204" t="s">
        <v>589</v>
      </c>
      <c r="BS26" s="204" t="s">
        <v>589</v>
      </c>
      <c r="BT26" s="204" t="s">
        <v>589</v>
      </c>
      <c r="BU26" s="204" t="s">
        <v>589</v>
      </c>
      <c r="BV26" s="204" t="s">
        <v>589</v>
      </c>
      <c r="BW26" s="204" t="s">
        <v>589</v>
      </c>
      <c r="BX26" s="204" t="s">
        <v>589</v>
      </c>
      <c r="BY26" s="204" t="s">
        <v>589</v>
      </c>
      <c r="BZ26" s="204" t="s">
        <v>589</v>
      </c>
      <c r="CA26" s="204" t="s">
        <v>589</v>
      </c>
      <c r="CB26" s="204" t="s">
        <v>589</v>
      </c>
      <c r="CC26" s="204" t="s">
        <v>589</v>
      </c>
      <c r="CD26" s="204" t="s">
        <v>589</v>
      </c>
      <c r="CE26" s="204" t="s">
        <v>589</v>
      </c>
      <c r="CF26" s="204" t="s">
        <v>589</v>
      </c>
      <c r="CG26" s="204" t="s">
        <v>589</v>
      </c>
      <c r="CH26" s="204" t="s">
        <v>589</v>
      </c>
      <c r="CI26" s="204" t="s">
        <v>589</v>
      </c>
      <c r="CJ26" s="204" t="s">
        <v>589</v>
      </c>
      <c r="CK26" s="204" t="s">
        <v>589</v>
      </c>
      <c r="CL26" s="204" t="s">
        <v>589</v>
      </c>
      <c r="CM26" s="204" t="s">
        <v>589</v>
      </c>
      <c r="CN26" s="204" t="s">
        <v>589</v>
      </c>
      <c r="CO26" s="204" t="s">
        <v>589</v>
      </c>
      <c r="CP26" s="204" t="s">
        <v>589</v>
      </c>
      <c r="CQ26" s="204" t="s">
        <v>589</v>
      </c>
      <c r="CR26" s="204" t="s">
        <v>589</v>
      </c>
      <c r="CS26" s="204" t="s">
        <v>589</v>
      </c>
      <c r="CT26" s="204" t="s">
        <v>589</v>
      </c>
      <c r="CU26" s="204" t="s">
        <v>589</v>
      </c>
      <c r="CV26" s="204" t="s">
        <v>589</v>
      </c>
      <c r="CW26" s="204" t="s">
        <v>589</v>
      </c>
      <c r="CX26" s="204" t="s">
        <v>589</v>
      </c>
    </row>
    <row r="27" spans="1:102" s="168" customFormat="1" ht="25.9" customHeight="1">
      <c r="A27" s="165" t="s">
        <v>511</v>
      </c>
      <c r="B27" s="166" t="s">
        <v>808</v>
      </c>
      <c r="C27" s="167" t="s">
        <v>700</v>
      </c>
      <c r="D27" s="204">
        <f>D48</f>
        <v>59.224999999999994</v>
      </c>
      <c r="E27" s="204">
        <f t="shared" ref="E27:AR27" si="6">E48</f>
        <v>8.5</v>
      </c>
      <c r="F27" s="204">
        <f t="shared" si="6"/>
        <v>5.1999999999999993</v>
      </c>
      <c r="G27" s="204">
        <f t="shared" si="6"/>
        <v>0</v>
      </c>
      <c r="H27" s="204">
        <f t="shared" si="6"/>
        <v>0</v>
      </c>
      <c r="I27" s="204">
        <f t="shared" si="6"/>
        <v>20.2</v>
      </c>
      <c r="J27" s="204">
        <f t="shared" si="6"/>
        <v>212</v>
      </c>
      <c r="K27" s="204">
        <f t="shared" si="6"/>
        <v>59.224999999999994</v>
      </c>
      <c r="L27" s="204">
        <f t="shared" si="6"/>
        <v>8.5</v>
      </c>
      <c r="M27" s="204">
        <f t="shared" si="6"/>
        <v>5.1999999999999993</v>
      </c>
      <c r="N27" s="204">
        <f t="shared" si="6"/>
        <v>0</v>
      </c>
      <c r="O27" s="204">
        <f t="shared" si="6"/>
        <v>0</v>
      </c>
      <c r="P27" s="204">
        <f t="shared" si="6"/>
        <v>20.2</v>
      </c>
      <c r="Q27" s="204">
        <f t="shared" si="6"/>
        <v>212</v>
      </c>
      <c r="R27" s="204">
        <f t="shared" si="6"/>
        <v>5.87</v>
      </c>
      <c r="S27" s="204">
        <f t="shared" si="6"/>
        <v>2</v>
      </c>
      <c r="T27" s="204">
        <f t="shared" si="6"/>
        <v>56</v>
      </c>
      <c r="U27" s="204">
        <f t="shared" si="6"/>
        <v>0</v>
      </c>
      <c r="V27" s="204">
        <f t="shared" si="6"/>
        <v>0</v>
      </c>
      <c r="W27" s="204">
        <f t="shared" si="6"/>
        <v>0.2</v>
      </c>
      <c r="X27" s="204">
        <f t="shared" si="6"/>
        <v>0</v>
      </c>
      <c r="Y27" s="204">
        <f t="shared" si="6"/>
        <v>4.28</v>
      </c>
      <c r="Z27" s="204">
        <f t="shared" si="6"/>
        <v>0</v>
      </c>
      <c r="AA27" s="204">
        <f t="shared" si="6"/>
        <v>15.07</v>
      </c>
      <c r="AB27" s="204">
        <f t="shared" si="6"/>
        <v>0</v>
      </c>
      <c r="AC27" s="204">
        <f t="shared" si="6"/>
        <v>0</v>
      </c>
      <c r="AD27" s="204">
        <f t="shared" si="6"/>
        <v>0</v>
      </c>
      <c r="AE27" s="204">
        <f t="shared" si="6"/>
        <v>11</v>
      </c>
      <c r="AF27" s="204">
        <f t="shared" si="6"/>
        <v>1.115</v>
      </c>
      <c r="AG27" s="204">
        <f t="shared" si="6"/>
        <v>2</v>
      </c>
      <c r="AH27" s="204">
        <f t="shared" si="6"/>
        <v>0</v>
      </c>
      <c r="AI27" s="204">
        <f t="shared" si="6"/>
        <v>0</v>
      </c>
      <c r="AJ27" s="204">
        <f t="shared" si="6"/>
        <v>0</v>
      </c>
      <c r="AK27" s="204">
        <f t="shared" si="6"/>
        <v>0</v>
      </c>
      <c r="AL27" s="204">
        <f t="shared" si="6"/>
        <v>0</v>
      </c>
      <c r="AM27" s="204">
        <f t="shared" si="6"/>
        <v>2.81</v>
      </c>
      <c r="AN27" s="204">
        <f t="shared" si="6"/>
        <v>0</v>
      </c>
      <c r="AO27" s="204">
        <f t="shared" si="6"/>
        <v>45.13</v>
      </c>
      <c r="AP27" s="204">
        <f t="shared" si="6"/>
        <v>0</v>
      </c>
      <c r="AQ27" s="204">
        <f t="shared" si="6"/>
        <v>0</v>
      </c>
      <c r="AR27" s="204">
        <f t="shared" si="6"/>
        <v>0</v>
      </c>
      <c r="AS27" s="204">
        <f>AS48</f>
        <v>0</v>
      </c>
      <c r="AT27" s="204">
        <f t="shared" ref="AT27:CI27" si="7">AT48</f>
        <v>1.02</v>
      </c>
      <c r="AU27" s="204">
        <f t="shared" si="7"/>
        <v>1.5</v>
      </c>
      <c r="AV27" s="204">
        <f t="shared" si="7"/>
        <v>0</v>
      </c>
      <c r="AW27" s="204">
        <f t="shared" si="7"/>
        <v>0</v>
      </c>
      <c r="AX27" s="204">
        <f t="shared" si="7"/>
        <v>0</v>
      </c>
      <c r="AY27" s="204">
        <f t="shared" si="7"/>
        <v>0</v>
      </c>
      <c r="AZ27" s="204">
        <f t="shared" si="7"/>
        <v>0</v>
      </c>
      <c r="BA27" s="204">
        <f t="shared" si="7"/>
        <v>1.03</v>
      </c>
      <c r="BB27" s="204">
        <f t="shared" si="7"/>
        <v>0</v>
      </c>
      <c r="BC27" s="204">
        <f t="shared" si="7"/>
        <v>81.61</v>
      </c>
      <c r="BD27" s="204">
        <f t="shared" si="7"/>
        <v>0</v>
      </c>
      <c r="BE27" s="204">
        <f t="shared" si="7"/>
        <v>0</v>
      </c>
      <c r="BF27" s="204">
        <f t="shared" si="7"/>
        <v>0</v>
      </c>
      <c r="BG27" s="204">
        <f t="shared" si="7"/>
        <v>0</v>
      </c>
      <c r="BH27" s="204">
        <f t="shared" si="7"/>
        <v>6.94</v>
      </c>
      <c r="BI27" s="204">
        <f t="shared" si="7"/>
        <v>2</v>
      </c>
      <c r="BJ27" s="204">
        <f t="shared" si="7"/>
        <v>1.4</v>
      </c>
      <c r="BK27" s="204">
        <f t="shared" si="7"/>
        <v>0</v>
      </c>
      <c r="BL27" s="204">
        <f t="shared" si="7"/>
        <v>0</v>
      </c>
      <c r="BM27" s="204">
        <f>BM48</f>
        <v>0</v>
      </c>
      <c r="BN27" s="204">
        <f t="shared" si="7"/>
        <v>0</v>
      </c>
      <c r="BO27" s="204">
        <f t="shared" si="7"/>
        <v>10.43</v>
      </c>
      <c r="BP27" s="204">
        <f t="shared" si="7"/>
        <v>0.5</v>
      </c>
      <c r="BQ27" s="204">
        <f t="shared" si="7"/>
        <v>156.04</v>
      </c>
      <c r="BR27" s="204">
        <f t="shared" si="7"/>
        <v>0</v>
      </c>
      <c r="BS27" s="204">
        <f t="shared" si="7"/>
        <v>0</v>
      </c>
      <c r="BT27" s="204">
        <f t="shared" si="7"/>
        <v>0</v>
      </c>
      <c r="BU27" s="204">
        <f t="shared" si="7"/>
        <v>0</v>
      </c>
      <c r="BV27" s="204">
        <f t="shared" si="7"/>
        <v>0</v>
      </c>
      <c r="BW27" s="204">
        <f t="shared" si="7"/>
        <v>0</v>
      </c>
      <c r="BX27" s="204">
        <f t="shared" si="7"/>
        <v>0</v>
      </c>
      <c r="BY27" s="204">
        <f t="shared" si="7"/>
        <v>0</v>
      </c>
      <c r="BZ27" s="204">
        <f t="shared" si="7"/>
        <v>0</v>
      </c>
      <c r="CA27" s="204">
        <f t="shared" si="7"/>
        <v>0</v>
      </c>
      <c r="CB27" s="204">
        <f t="shared" si="7"/>
        <v>0</v>
      </c>
      <c r="CC27" s="204">
        <f t="shared" si="7"/>
        <v>0</v>
      </c>
      <c r="CD27" s="204">
        <f t="shared" si="7"/>
        <v>0</v>
      </c>
      <c r="CE27" s="204">
        <f t="shared" si="7"/>
        <v>0</v>
      </c>
      <c r="CF27" s="204">
        <f t="shared" si="7"/>
        <v>0</v>
      </c>
      <c r="CG27" s="204">
        <f t="shared" si="7"/>
        <v>0</v>
      </c>
      <c r="CH27" s="204">
        <f t="shared" si="7"/>
        <v>0</v>
      </c>
      <c r="CI27" s="204">
        <f t="shared" si="7"/>
        <v>0</v>
      </c>
      <c r="CJ27" s="204">
        <f>CJ48</f>
        <v>37.805</v>
      </c>
      <c r="CK27" s="204">
        <f t="shared" ref="CK27:CW27" si="8">CK48</f>
        <v>7.5</v>
      </c>
      <c r="CL27" s="204">
        <f t="shared" si="8"/>
        <v>294.78999999999996</v>
      </c>
      <c r="CM27" s="204">
        <f t="shared" si="8"/>
        <v>0</v>
      </c>
      <c r="CN27" s="204">
        <f t="shared" si="8"/>
        <v>0</v>
      </c>
      <c r="CO27" s="204">
        <f t="shared" si="8"/>
        <v>0.2</v>
      </c>
      <c r="CP27" s="204">
        <f t="shared" si="8"/>
        <v>0</v>
      </c>
      <c r="CQ27" s="204">
        <f t="shared" si="8"/>
        <v>18.55</v>
      </c>
      <c r="CR27" s="204">
        <f t="shared" si="8"/>
        <v>0.5</v>
      </c>
      <c r="CS27" s="204">
        <f t="shared" si="8"/>
        <v>297.84999999999997</v>
      </c>
      <c r="CT27" s="204">
        <f t="shared" si="8"/>
        <v>0</v>
      </c>
      <c r="CU27" s="204">
        <f t="shared" si="8"/>
        <v>0</v>
      </c>
      <c r="CV27" s="204">
        <f t="shared" si="8"/>
        <v>0</v>
      </c>
      <c r="CW27" s="204">
        <f t="shared" si="8"/>
        <v>11</v>
      </c>
      <c r="CX27" s="204" t="s">
        <v>589</v>
      </c>
    </row>
    <row r="28" spans="1:102" s="190" customFormat="1" ht="47.25">
      <c r="A28" s="67" t="s">
        <v>512</v>
      </c>
      <c r="B28" s="113" t="s">
        <v>648</v>
      </c>
      <c r="C28" s="90" t="s">
        <v>700</v>
      </c>
      <c r="D28" s="232" t="s">
        <v>589</v>
      </c>
      <c r="E28" s="232" t="s">
        <v>589</v>
      </c>
      <c r="F28" s="232" t="s">
        <v>589</v>
      </c>
      <c r="G28" s="232" t="s">
        <v>589</v>
      </c>
      <c r="H28" s="232" t="s">
        <v>589</v>
      </c>
      <c r="I28" s="232" t="s">
        <v>589</v>
      </c>
      <c r="J28" s="232" t="s">
        <v>589</v>
      </c>
      <c r="K28" s="232" t="s">
        <v>589</v>
      </c>
      <c r="L28" s="232" t="s">
        <v>589</v>
      </c>
      <c r="M28" s="232" t="s">
        <v>589</v>
      </c>
      <c r="N28" s="232" t="s">
        <v>589</v>
      </c>
      <c r="O28" s="232" t="s">
        <v>589</v>
      </c>
      <c r="P28" s="232" t="s">
        <v>589</v>
      </c>
      <c r="Q28" s="232" t="s">
        <v>589</v>
      </c>
      <c r="R28" s="232" t="s">
        <v>589</v>
      </c>
      <c r="S28" s="232" t="s">
        <v>589</v>
      </c>
      <c r="T28" s="232" t="s">
        <v>589</v>
      </c>
      <c r="U28" s="232" t="s">
        <v>589</v>
      </c>
      <c r="V28" s="232" t="s">
        <v>589</v>
      </c>
      <c r="W28" s="232" t="s">
        <v>589</v>
      </c>
      <c r="X28" s="232" t="s">
        <v>589</v>
      </c>
      <c r="Y28" s="232" t="s">
        <v>589</v>
      </c>
      <c r="Z28" s="232" t="s">
        <v>589</v>
      </c>
      <c r="AA28" s="232" t="s">
        <v>589</v>
      </c>
      <c r="AB28" s="232" t="s">
        <v>589</v>
      </c>
      <c r="AC28" s="232" t="s">
        <v>589</v>
      </c>
      <c r="AD28" s="232" t="s">
        <v>589</v>
      </c>
      <c r="AE28" s="232" t="s">
        <v>589</v>
      </c>
      <c r="AF28" s="232" t="s">
        <v>589</v>
      </c>
      <c r="AG28" s="232" t="s">
        <v>589</v>
      </c>
      <c r="AH28" s="232" t="s">
        <v>589</v>
      </c>
      <c r="AI28" s="232" t="s">
        <v>589</v>
      </c>
      <c r="AJ28" s="232" t="s">
        <v>589</v>
      </c>
      <c r="AK28" s="232" t="s">
        <v>589</v>
      </c>
      <c r="AL28" s="232" t="s">
        <v>589</v>
      </c>
      <c r="AM28" s="232" t="s">
        <v>589</v>
      </c>
      <c r="AN28" s="232" t="s">
        <v>589</v>
      </c>
      <c r="AO28" s="232" t="s">
        <v>589</v>
      </c>
      <c r="AP28" s="232" t="s">
        <v>589</v>
      </c>
      <c r="AQ28" s="232" t="s">
        <v>589</v>
      </c>
      <c r="AR28" s="232" t="s">
        <v>589</v>
      </c>
      <c r="AS28" s="232" t="s">
        <v>589</v>
      </c>
      <c r="AT28" s="232" t="s">
        <v>589</v>
      </c>
      <c r="AU28" s="232" t="s">
        <v>589</v>
      </c>
      <c r="AV28" s="232" t="s">
        <v>589</v>
      </c>
      <c r="AW28" s="232" t="s">
        <v>589</v>
      </c>
      <c r="AX28" s="232" t="s">
        <v>589</v>
      </c>
      <c r="AY28" s="232" t="s">
        <v>589</v>
      </c>
      <c r="AZ28" s="232" t="s">
        <v>589</v>
      </c>
      <c r="BA28" s="232" t="s">
        <v>589</v>
      </c>
      <c r="BB28" s="232" t="s">
        <v>589</v>
      </c>
      <c r="BC28" s="232" t="s">
        <v>589</v>
      </c>
      <c r="BD28" s="232" t="s">
        <v>589</v>
      </c>
      <c r="BE28" s="232" t="s">
        <v>589</v>
      </c>
      <c r="BF28" s="232" t="s">
        <v>589</v>
      </c>
      <c r="BG28" s="232" t="s">
        <v>589</v>
      </c>
      <c r="BH28" s="232" t="s">
        <v>589</v>
      </c>
      <c r="BI28" s="232" t="s">
        <v>589</v>
      </c>
      <c r="BJ28" s="232" t="s">
        <v>589</v>
      </c>
      <c r="BK28" s="232" t="s">
        <v>589</v>
      </c>
      <c r="BL28" s="232" t="s">
        <v>589</v>
      </c>
      <c r="BM28" s="232" t="s">
        <v>589</v>
      </c>
      <c r="BN28" s="232" t="s">
        <v>589</v>
      </c>
      <c r="BO28" s="232" t="s">
        <v>589</v>
      </c>
      <c r="BP28" s="232" t="s">
        <v>589</v>
      </c>
      <c r="BQ28" s="232" t="s">
        <v>589</v>
      </c>
      <c r="BR28" s="232" t="s">
        <v>589</v>
      </c>
      <c r="BS28" s="232" t="s">
        <v>589</v>
      </c>
      <c r="BT28" s="232" t="s">
        <v>589</v>
      </c>
      <c r="BU28" s="232" t="s">
        <v>589</v>
      </c>
      <c r="BV28" s="232" t="s">
        <v>589</v>
      </c>
      <c r="BW28" s="232" t="s">
        <v>589</v>
      </c>
      <c r="BX28" s="232" t="s">
        <v>589</v>
      </c>
      <c r="BY28" s="232" t="s">
        <v>589</v>
      </c>
      <c r="BZ28" s="232" t="s">
        <v>589</v>
      </c>
      <c r="CA28" s="232" t="s">
        <v>589</v>
      </c>
      <c r="CB28" s="232" t="s">
        <v>589</v>
      </c>
      <c r="CC28" s="232" t="s">
        <v>589</v>
      </c>
      <c r="CD28" s="232" t="s">
        <v>589</v>
      </c>
      <c r="CE28" s="232" t="s">
        <v>589</v>
      </c>
      <c r="CF28" s="232" t="s">
        <v>589</v>
      </c>
      <c r="CG28" s="232" t="s">
        <v>589</v>
      </c>
      <c r="CH28" s="232" t="s">
        <v>589</v>
      </c>
      <c r="CI28" s="232" t="s">
        <v>589</v>
      </c>
      <c r="CJ28" s="232" t="s">
        <v>589</v>
      </c>
      <c r="CK28" s="232" t="s">
        <v>589</v>
      </c>
      <c r="CL28" s="232" t="s">
        <v>589</v>
      </c>
      <c r="CM28" s="232" t="s">
        <v>589</v>
      </c>
      <c r="CN28" s="232" t="s">
        <v>589</v>
      </c>
      <c r="CO28" s="232" t="s">
        <v>589</v>
      </c>
      <c r="CP28" s="232" t="s">
        <v>589</v>
      </c>
      <c r="CQ28" s="232" t="s">
        <v>589</v>
      </c>
      <c r="CR28" s="232" t="s">
        <v>589</v>
      </c>
      <c r="CS28" s="232" t="s">
        <v>589</v>
      </c>
      <c r="CT28" s="232" t="s">
        <v>589</v>
      </c>
      <c r="CU28" s="232" t="s">
        <v>589</v>
      </c>
      <c r="CV28" s="232" t="s">
        <v>589</v>
      </c>
      <c r="CW28" s="232" t="s">
        <v>589</v>
      </c>
      <c r="CX28" s="232" t="s">
        <v>589</v>
      </c>
    </row>
    <row r="29" spans="1:102" s="190" customFormat="1" ht="78.75">
      <c r="A29" s="67" t="s">
        <v>514</v>
      </c>
      <c r="B29" s="113" t="s">
        <v>649</v>
      </c>
      <c r="C29" s="90" t="s">
        <v>700</v>
      </c>
      <c r="D29" s="232" t="s">
        <v>589</v>
      </c>
      <c r="E29" s="232" t="s">
        <v>589</v>
      </c>
      <c r="F29" s="232" t="s">
        <v>589</v>
      </c>
      <c r="G29" s="232" t="s">
        <v>589</v>
      </c>
      <c r="H29" s="232" t="s">
        <v>589</v>
      </c>
      <c r="I29" s="232" t="s">
        <v>589</v>
      </c>
      <c r="J29" s="232" t="s">
        <v>589</v>
      </c>
      <c r="K29" s="232" t="s">
        <v>589</v>
      </c>
      <c r="L29" s="232" t="s">
        <v>589</v>
      </c>
      <c r="M29" s="232" t="s">
        <v>589</v>
      </c>
      <c r="N29" s="232" t="s">
        <v>589</v>
      </c>
      <c r="O29" s="232" t="s">
        <v>589</v>
      </c>
      <c r="P29" s="232" t="s">
        <v>589</v>
      </c>
      <c r="Q29" s="232" t="s">
        <v>589</v>
      </c>
      <c r="R29" s="232" t="s">
        <v>589</v>
      </c>
      <c r="S29" s="232" t="s">
        <v>589</v>
      </c>
      <c r="T29" s="232" t="s">
        <v>589</v>
      </c>
      <c r="U29" s="232" t="s">
        <v>589</v>
      </c>
      <c r="V29" s="232" t="s">
        <v>589</v>
      </c>
      <c r="W29" s="232" t="s">
        <v>589</v>
      </c>
      <c r="X29" s="232" t="s">
        <v>589</v>
      </c>
      <c r="Y29" s="232" t="s">
        <v>589</v>
      </c>
      <c r="Z29" s="232" t="s">
        <v>589</v>
      </c>
      <c r="AA29" s="232" t="s">
        <v>589</v>
      </c>
      <c r="AB29" s="232" t="s">
        <v>589</v>
      </c>
      <c r="AC29" s="232" t="s">
        <v>589</v>
      </c>
      <c r="AD29" s="232" t="s">
        <v>589</v>
      </c>
      <c r="AE29" s="232" t="s">
        <v>589</v>
      </c>
      <c r="AF29" s="232" t="s">
        <v>589</v>
      </c>
      <c r="AG29" s="232" t="s">
        <v>589</v>
      </c>
      <c r="AH29" s="232" t="s">
        <v>589</v>
      </c>
      <c r="AI29" s="232" t="s">
        <v>589</v>
      </c>
      <c r="AJ29" s="232" t="s">
        <v>589</v>
      </c>
      <c r="AK29" s="232" t="s">
        <v>589</v>
      </c>
      <c r="AL29" s="232" t="s">
        <v>589</v>
      </c>
      <c r="AM29" s="232" t="s">
        <v>589</v>
      </c>
      <c r="AN29" s="232" t="s">
        <v>589</v>
      </c>
      <c r="AO29" s="232" t="s">
        <v>589</v>
      </c>
      <c r="AP29" s="232" t="s">
        <v>589</v>
      </c>
      <c r="AQ29" s="232" t="s">
        <v>589</v>
      </c>
      <c r="AR29" s="232" t="s">
        <v>589</v>
      </c>
      <c r="AS29" s="232" t="s">
        <v>589</v>
      </c>
      <c r="AT29" s="232" t="s">
        <v>589</v>
      </c>
      <c r="AU29" s="232" t="s">
        <v>589</v>
      </c>
      <c r="AV29" s="232" t="s">
        <v>589</v>
      </c>
      <c r="AW29" s="232" t="s">
        <v>589</v>
      </c>
      <c r="AX29" s="232" t="s">
        <v>589</v>
      </c>
      <c r="AY29" s="232" t="s">
        <v>589</v>
      </c>
      <c r="AZ29" s="232" t="s">
        <v>589</v>
      </c>
      <c r="BA29" s="232" t="s">
        <v>589</v>
      </c>
      <c r="BB29" s="232" t="s">
        <v>589</v>
      </c>
      <c r="BC29" s="232" t="s">
        <v>589</v>
      </c>
      <c r="BD29" s="232" t="s">
        <v>589</v>
      </c>
      <c r="BE29" s="232" t="s">
        <v>589</v>
      </c>
      <c r="BF29" s="232" t="s">
        <v>589</v>
      </c>
      <c r="BG29" s="232" t="s">
        <v>589</v>
      </c>
      <c r="BH29" s="232" t="s">
        <v>589</v>
      </c>
      <c r="BI29" s="232" t="s">
        <v>589</v>
      </c>
      <c r="BJ29" s="232" t="s">
        <v>589</v>
      </c>
      <c r="BK29" s="232" t="s">
        <v>589</v>
      </c>
      <c r="BL29" s="232" t="s">
        <v>589</v>
      </c>
      <c r="BM29" s="232" t="s">
        <v>589</v>
      </c>
      <c r="BN29" s="232" t="s">
        <v>589</v>
      </c>
      <c r="BO29" s="232" t="s">
        <v>589</v>
      </c>
      <c r="BP29" s="232" t="s">
        <v>589</v>
      </c>
      <c r="BQ29" s="232" t="s">
        <v>589</v>
      </c>
      <c r="BR29" s="232" t="s">
        <v>589</v>
      </c>
      <c r="BS29" s="232" t="s">
        <v>589</v>
      </c>
      <c r="BT29" s="232" t="s">
        <v>589</v>
      </c>
      <c r="BU29" s="232" t="s">
        <v>589</v>
      </c>
      <c r="BV29" s="232" t="s">
        <v>589</v>
      </c>
      <c r="BW29" s="232" t="s">
        <v>589</v>
      </c>
      <c r="BX29" s="232" t="s">
        <v>589</v>
      </c>
      <c r="BY29" s="232" t="s">
        <v>589</v>
      </c>
      <c r="BZ29" s="232" t="s">
        <v>589</v>
      </c>
      <c r="CA29" s="232" t="s">
        <v>589</v>
      </c>
      <c r="CB29" s="232" t="s">
        <v>589</v>
      </c>
      <c r="CC29" s="232" t="s">
        <v>589</v>
      </c>
      <c r="CD29" s="232" t="s">
        <v>589</v>
      </c>
      <c r="CE29" s="232" t="s">
        <v>589</v>
      </c>
      <c r="CF29" s="232" t="s">
        <v>589</v>
      </c>
      <c r="CG29" s="232" t="s">
        <v>589</v>
      </c>
      <c r="CH29" s="232" t="s">
        <v>589</v>
      </c>
      <c r="CI29" s="232" t="s">
        <v>589</v>
      </c>
      <c r="CJ29" s="232" t="s">
        <v>589</v>
      </c>
      <c r="CK29" s="232" t="s">
        <v>589</v>
      </c>
      <c r="CL29" s="232" t="s">
        <v>589</v>
      </c>
      <c r="CM29" s="232" t="s">
        <v>589</v>
      </c>
      <c r="CN29" s="232" t="s">
        <v>589</v>
      </c>
      <c r="CO29" s="232" t="s">
        <v>589</v>
      </c>
      <c r="CP29" s="232" t="s">
        <v>589</v>
      </c>
      <c r="CQ29" s="232" t="s">
        <v>589</v>
      </c>
      <c r="CR29" s="232" t="s">
        <v>589</v>
      </c>
      <c r="CS29" s="232" t="s">
        <v>589</v>
      </c>
      <c r="CT29" s="232" t="s">
        <v>589</v>
      </c>
      <c r="CU29" s="232" t="s">
        <v>589</v>
      </c>
      <c r="CV29" s="232" t="s">
        <v>589</v>
      </c>
      <c r="CW29" s="232" t="s">
        <v>589</v>
      </c>
      <c r="CX29" s="232" t="s">
        <v>589</v>
      </c>
    </row>
    <row r="30" spans="1:102" s="190" customFormat="1" ht="94.5">
      <c r="A30" s="67" t="s">
        <v>537</v>
      </c>
      <c r="B30" s="113" t="s">
        <v>650</v>
      </c>
      <c r="C30" s="90" t="s">
        <v>700</v>
      </c>
      <c r="D30" s="232" t="s">
        <v>589</v>
      </c>
      <c r="E30" s="232" t="s">
        <v>589</v>
      </c>
      <c r="F30" s="232" t="s">
        <v>589</v>
      </c>
      <c r="G30" s="232" t="s">
        <v>589</v>
      </c>
      <c r="H30" s="232" t="s">
        <v>589</v>
      </c>
      <c r="I30" s="232" t="s">
        <v>589</v>
      </c>
      <c r="J30" s="232" t="s">
        <v>589</v>
      </c>
      <c r="K30" s="232" t="s">
        <v>589</v>
      </c>
      <c r="L30" s="232" t="s">
        <v>589</v>
      </c>
      <c r="M30" s="232" t="s">
        <v>589</v>
      </c>
      <c r="N30" s="232" t="s">
        <v>589</v>
      </c>
      <c r="O30" s="232" t="s">
        <v>589</v>
      </c>
      <c r="P30" s="232" t="s">
        <v>589</v>
      </c>
      <c r="Q30" s="232" t="s">
        <v>589</v>
      </c>
      <c r="R30" s="232" t="s">
        <v>589</v>
      </c>
      <c r="S30" s="232" t="s">
        <v>589</v>
      </c>
      <c r="T30" s="232" t="s">
        <v>589</v>
      </c>
      <c r="U30" s="232" t="s">
        <v>589</v>
      </c>
      <c r="V30" s="232" t="s">
        <v>589</v>
      </c>
      <c r="W30" s="232" t="s">
        <v>589</v>
      </c>
      <c r="X30" s="232" t="s">
        <v>589</v>
      </c>
      <c r="Y30" s="232" t="s">
        <v>589</v>
      </c>
      <c r="Z30" s="232" t="s">
        <v>589</v>
      </c>
      <c r="AA30" s="232" t="s">
        <v>589</v>
      </c>
      <c r="AB30" s="232" t="s">
        <v>589</v>
      </c>
      <c r="AC30" s="232" t="s">
        <v>589</v>
      </c>
      <c r="AD30" s="232" t="s">
        <v>589</v>
      </c>
      <c r="AE30" s="232" t="s">
        <v>589</v>
      </c>
      <c r="AF30" s="232" t="s">
        <v>589</v>
      </c>
      <c r="AG30" s="232" t="s">
        <v>589</v>
      </c>
      <c r="AH30" s="232" t="s">
        <v>589</v>
      </c>
      <c r="AI30" s="232" t="s">
        <v>589</v>
      </c>
      <c r="AJ30" s="232" t="s">
        <v>589</v>
      </c>
      <c r="AK30" s="232" t="s">
        <v>589</v>
      </c>
      <c r="AL30" s="232" t="s">
        <v>589</v>
      </c>
      <c r="AM30" s="232" t="s">
        <v>589</v>
      </c>
      <c r="AN30" s="232" t="s">
        <v>589</v>
      </c>
      <c r="AO30" s="232" t="s">
        <v>589</v>
      </c>
      <c r="AP30" s="232" t="s">
        <v>589</v>
      </c>
      <c r="AQ30" s="232" t="s">
        <v>589</v>
      </c>
      <c r="AR30" s="232" t="s">
        <v>589</v>
      </c>
      <c r="AS30" s="232" t="s">
        <v>589</v>
      </c>
      <c r="AT30" s="232" t="s">
        <v>589</v>
      </c>
      <c r="AU30" s="232" t="s">
        <v>589</v>
      </c>
      <c r="AV30" s="232" t="s">
        <v>589</v>
      </c>
      <c r="AW30" s="232" t="s">
        <v>589</v>
      </c>
      <c r="AX30" s="232" t="s">
        <v>589</v>
      </c>
      <c r="AY30" s="232" t="s">
        <v>589</v>
      </c>
      <c r="AZ30" s="232" t="s">
        <v>589</v>
      </c>
      <c r="BA30" s="232" t="s">
        <v>589</v>
      </c>
      <c r="BB30" s="232" t="s">
        <v>589</v>
      </c>
      <c r="BC30" s="232" t="s">
        <v>589</v>
      </c>
      <c r="BD30" s="232" t="s">
        <v>589</v>
      </c>
      <c r="BE30" s="232" t="s">
        <v>589</v>
      </c>
      <c r="BF30" s="232" t="s">
        <v>589</v>
      </c>
      <c r="BG30" s="232" t="s">
        <v>589</v>
      </c>
      <c r="BH30" s="232" t="s">
        <v>589</v>
      </c>
      <c r="BI30" s="232" t="s">
        <v>589</v>
      </c>
      <c r="BJ30" s="232" t="s">
        <v>589</v>
      </c>
      <c r="BK30" s="232" t="s">
        <v>589</v>
      </c>
      <c r="BL30" s="232" t="s">
        <v>589</v>
      </c>
      <c r="BM30" s="232" t="s">
        <v>589</v>
      </c>
      <c r="BN30" s="232" t="s">
        <v>589</v>
      </c>
      <c r="BO30" s="232" t="s">
        <v>589</v>
      </c>
      <c r="BP30" s="232" t="s">
        <v>589</v>
      </c>
      <c r="BQ30" s="232" t="s">
        <v>589</v>
      </c>
      <c r="BR30" s="232" t="s">
        <v>589</v>
      </c>
      <c r="BS30" s="232" t="s">
        <v>589</v>
      </c>
      <c r="BT30" s="232" t="s">
        <v>589</v>
      </c>
      <c r="BU30" s="232" t="s">
        <v>589</v>
      </c>
      <c r="BV30" s="232" t="s">
        <v>589</v>
      </c>
      <c r="BW30" s="232" t="s">
        <v>589</v>
      </c>
      <c r="BX30" s="232" t="s">
        <v>589</v>
      </c>
      <c r="BY30" s="232" t="s">
        <v>589</v>
      </c>
      <c r="BZ30" s="232" t="s">
        <v>589</v>
      </c>
      <c r="CA30" s="232" t="s">
        <v>589</v>
      </c>
      <c r="CB30" s="232" t="s">
        <v>589</v>
      </c>
      <c r="CC30" s="232" t="s">
        <v>589</v>
      </c>
      <c r="CD30" s="232" t="s">
        <v>589</v>
      </c>
      <c r="CE30" s="232" t="s">
        <v>589</v>
      </c>
      <c r="CF30" s="232" t="s">
        <v>589</v>
      </c>
      <c r="CG30" s="232" t="s">
        <v>589</v>
      </c>
      <c r="CH30" s="232" t="s">
        <v>589</v>
      </c>
      <c r="CI30" s="232" t="s">
        <v>589</v>
      </c>
      <c r="CJ30" s="232" t="s">
        <v>589</v>
      </c>
      <c r="CK30" s="232" t="s">
        <v>589</v>
      </c>
      <c r="CL30" s="232" t="s">
        <v>589</v>
      </c>
      <c r="CM30" s="232" t="s">
        <v>589</v>
      </c>
      <c r="CN30" s="232" t="s">
        <v>589</v>
      </c>
      <c r="CO30" s="232" t="s">
        <v>589</v>
      </c>
      <c r="CP30" s="232" t="s">
        <v>589</v>
      </c>
      <c r="CQ30" s="232" t="s">
        <v>589</v>
      </c>
      <c r="CR30" s="232" t="s">
        <v>589</v>
      </c>
      <c r="CS30" s="232" t="s">
        <v>589</v>
      </c>
      <c r="CT30" s="232" t="s">
        <v>589</v>
      </c>
      <c r="CU30" s="232" t="s">
        <v>589</v>
      </c>
      <c r="CV30" s="232" t="s">
        <v>589</v>
      </c>
      <c r="CW30" s="232" t="s">
        <v>589</v>
      </c>
      <c r="CX30" s="232" t="s">
        <v>589</v>
      </c>
    </row>
    <row r="31" spans="1:102" s="190" customFormat="1" ht="94.5">
      <c r="A31" s="67" t="s">
        <v>538</v>
      </c>
      <c r="B31" s="113" t="s">
        <v>651</v>
      </c>
      <c r="C31" s="90" t="s">
        <v>700</v>
      </c>
      <c r="D31" s="232" t="s">
        <v>589</v>
      </c>
      <c r="E31" s="232" t="s">
        <v>589</v>
      </c>
      <c r="F31" s="232" t="s">
        <v>589</v>
      </c>
      <c r="G31" s="232" t="s">
        <v>589</v>
      </c>
      <c r="H31" s="232" t="s">
        <v>589</v>
      </c>
      <c r="I31" s="232" t="s">
        <v>589</v>
      </c>
      <c r="J31" s="232" t="s">
        <v>589</v>
      </c>
      <c r="K31" s="232" t="s">
        <v>589</v>
      </c>
      <c r="L31" s="232" t="s">
        <v>589</v>
      </c>
      <c r="M31" s="232" t="s">
        <v>589</v>
      </c>
      <c r="N31" s="232" t="s">
        <v>589</v>
      </c>
      <c r="O31" s="232" t="s">
        <v>589</v>
      </c>
      <c r="P31" s="232" t="s">
        <v>589</v>
      </c>
      <c r="Q31" s="232" t="s">
        <v>589</v>
      </c>
      <c r="R31" s="232" t="s">
        <v>589</v>
      </c>
      <c r="S31" s="232" t="s">
        <v>589</v>
      </c>
      <c r="T31" s="232" t="s">
        <v>589</v>
      </c>
      <c r="U31" s="232" t="s">
        <v>589</v>
      </c>
      <c r="V31" s="232" t="s">
        <v>589</v>
      </c>
      <c r="W31" s="232" t="s">
        <v>589</v>
      </c>
      <c r="X31" s="232" t="s">
        <v>589</v>
      </c>
      <c r="Y31" s="232" t="s">
        <v>589</v>
      </c>
      <c r="Z31" s="232" t="s">
        <v>589</v>
      </c>
      <c r="AA31" s="232" t="s">
        <v>589</v>
      </c>
      <c r="AB31" s="232" t="s">
        <v>589</v>
      </c>
      <c r="AC31" s="232" t="s">
        <v>589</v>
      </c>
      <c r="AD31" s="232" t="s">
        <v>589</v>
      </c>
      <c r="AE31" s="232" t="s">
        <v>589</v>
      </c>
      <c r="AF31" s="232" t="s">
        <v>589</v>
      </c>
      <c r="AG31" s="232" t="s">
        <v>589</v>
      </c>
      <c r="AH31" s="232" t="s">
        <v>589</v>
      </c>
      <c r="AI31" s="232" t="s">
        <v>589</v>
      </c>
      <c r="AJ31" s="232" t="s">
        <v>589</v>
      </c>
      <c r="AK31" s="232" t="s">
        <v>589</v>
      </c>
      <c r="AL31" s="232" t="s">
        <v>589</v>
      </c>
      <c r="AM31" s="232" t="s">
        <v>589</v>
      </c>
      <c r="AN31" s="232" t="s">
        <v>589</v>
      </c>
      <c r="AO31" s="232" t="s">
        <v>589</v>
      </c>
      <c r="AP31" s="232" t="s">
        <v>589</v>
      </c>
      <c r="AQ31" s="232" t="s">
        <v>589</v>
      </c>
      <c r="AR31" s="232" t="s">
        <v>589</v>
      </c>
      <c r="AS31" s="232" t="s">
        <v>589</v>
      </c>
      <c r="AT31" s="232" t="s">
        <v>589</v>
      </c>
      <c r="AU31" s="232" t="s">
        <v>589</v>
      </c>
      <c r="AV31" s="232" t="s">
        <v>589</v>
      </c>
      <c r="AW31" s="232" t="s">
        <v>589</v>
      </c>
      <c r="AX31" s="232" t="s">
        <v>589</v>
      </c>
      <c r="AY31" s="232" t="s">
        <v>589</v>
      </c>
      <c r="AZ31" s="232" t="s">
        <v>589</v>
      </c>
      <c r="BA31" s="232" t="s">
        <v>589</v>
      </c>
      <c r="BB31" s="232" t="s">
        <v>589</v>
      </c>
      <c r="BC31" s="232" t="s">
        <v>589</v>
      </c>
      <c r="BD31" s="232" t="s">
        <v>589</v>
      </c>
      <c r="BE31" s="232" t="s">
        <v>589</v>
      </c>
      <c r="BF31" s="232" t="s">
        <v>589</v>
      </c>
      <c r="BG31" s="232" t="s">
        <v>589</v>
      </c>
      <c r="BH31" s="232" t="s">
        <v>589</v>
      </c>
      <c r="BI31" s="232" t="s">
        <v>589</v>
      </c>
      <c r="BJ31" s="232" t="s">
        <v>589</v>
      </c>
      <c r="BK31" s="232" t="s">
        <v>589</v>
      </c>
      <c r="BL31" s="232" t="s">
        <v>589</v>
      </c>
      <c r="BM31" s="232" t="s">
        <v>589</v>
      </c>
      <c r="BN31" s="232" t="s">
        <v>589</v>
      </c>
      <c r="BO31" s="232" t="s">
        <v>589</v>
      </c>
      <c r="BP31" s="232" t="s">
        <v>589</v>
      </c>
      <c r="BQ31" s="232" t="s">
        <v>589</v>
      </c>
      <c r="BR31" s="232" t="s">
        <v>589</v>
      </c>
      <c r="BS31" s="232" t="s">
        <v>589</v>
      </c>
      <c r="BT31" s="232" t="s">
        <v>589</v>
      </c>
      <c r="BU31" s="232" t="s">
        <v>589</v>
      </c>
      <c r="BV31" s="232" t="s">
        <v>589</v>
      </c>
      <c r="BW31" s="232" t="s">
        <v>589</v>
      </c>
      <c r="BX31" s="232" t="s">
        <v>589</v>
      </c>
      <c r="BY31" s="232" t="s">
        <v>589</v>
      </c>
      <c r="BZ31" s="232" t="s">
        <v>589</v>
      </c>
      <c r="CA31" s="232" t="s">
        <v>589</v>
      </c>
      <c r="CB31" s="232" t="s">
        <v>589</v>
      </c>
      <c r="CC31" s="232" t="s">
        <v>589</v>
      </c>
      <c r="CD31" s="232" t="s">
        <v>589</v>
      </c>
      <c r="CE31" s="232" t="s">
        <v>589</v>
      </c>
      <c r="CF31" s="232" t="s">
        <v>589</v>
      </c>
      <c r="CG31" s="232" t="s">
        <v>589</v>
      </c>
      <c r="CH31" s="232" t="s">
        <v>589</v>
      </c>
      <c r="CI31" s="232" t="s">
        <v>589</v>
      </c>
      <c r="CJ31" s="232" t="s">
        <v>589</v>
      </c>
      <c r="CK31" s="232" t="s">
        <v>589</v>
      </c>
      <c r="CL31" s="232" t="s">
        <v>589</v>
      </c>
      <c r="CM31" s="232" t="s">
        <v>589</v>
      </c>
      <c r="CN31" s="232" t="s">
        <v>589</v>
      </c>
      <c r="CO31" s="232" t="s">
        <v>589</v>
      </c>
      <c r="CP31" s="232" t="s">
        <v>589</v>
      </c>
      <c r="CQ31" s="232" t="s">
        <v>589</v>
      </c>
      <c r="CR31" s="232" t="s">
        <v>589</v>
      </c>
      <c r="CS31" s="232" t="s">
        <v>589</v>
      </c>
      <c r="CT31" s="232" t="s">
        <v>589</v>
      </c>
      <c r="CU31" s="232" t="s">
        <v>589</v>
      </c>
      <c r="CV31" s="232" t="s">
        <v>589</v>
      </c>
      <c r="CW31" s="232" t="s">
        <v>589</v>
      </c>
      <c r="CX31" s="232" t="s">
        <v>589</v>
      </c>
    </row>
    <row r="32" spans="1:102" s="190" customFormat="1" ht="78.75">
      <c r="A32" s="67" t="s">
        <v>539</v>
      </c>
      <c r="B32" s="113" t="s">
        <v>652</v>
      </c>
      <c r="C32" s="90" t="s">
        <v>700</v>
      </c>
      <c r="D32" s="232" t="s">
        <v>589</v>
      </c>
      <c r="E32" s="232" t="s">
        <v>589</v>
      </c>
      <c r="F32" s="232" t="s">
        <v>589</v>
      </c>
      <c r="G32" s="232" t="s">
        <v>589</v>
      </c>
      <c r="H32" s="232" t="s">
        <v>589</v>
      </c>
      <c r="I32" s="232" t="s">
        <v>589</v>
      </c>
      <c r="J32" s="232" t="s">
        <v>589</v>
      </c>
      <c r="K32" s="232" t="s">
        <v>589</v>
      </c>
      <c r="L32" s="232" t="s">
        <v>589</v>
      </c>
      <c r="M32" s="232" t="s">
        <v>589</v>
      </c>
      <c r="N32" s="232" t="s">
        <v>589</v>
      </c>
      <c r="O32" s="232" t="s">
        <v>589</v>
      </c>
      <c r="P32" s="232" t="s">
        <v>589</v>
      </c>
      <c r="Q32" s="232" t="s">
        <v>589</v>
      </c>
      <c r="R32" s="232" t="s">
        <v>589</v>
      </c>
      <c r="S32" s="232" t="s">
        <v>589</v>
      </c>
      <c r="T32" s="232" t="s">
        <v>589</v>
      </c>
      <c r="U32" s="232" t="s">
        <v>589</v>
      </c>
      <c r="V32" s="232" t="s">
        <v>589</v>
      </c>
      <c r="W32" s="232" t="s">
        <v>589</v>
      </c>
      <c r="X32" s="232" t="s">
        <v>589</v>
      </c>
      <c r="Y32" s="232" t="s">
        <v>589</v>
      </c>
      <c r="Z32" s="232" t="s">
        <v>589</v>
      </c>
      <c r="AA32" s="232" t="s">
        <v>589</v>
      </c>
      <c r="AB32" s="232" t="s">
        <v>589</v>
      </c>
      <c r="AC32" s="232" t="s">
        <v>589</v>
      </c>
      <c r="AD32" s="232" t="s">
        <v>589</v>
      </c>
      <c r="AE32" s="232" t="s">
        <v>589</v>
      </c>
      <c r="AF32" s="232" t="s">
        <v>589</v>
      </c>
      <c r="AG32" s="232" t="s">
        <v>589</v>
      </c>
      <c r="AH32" s="232" t="s">
        <v>589</v>
      </c>
      <c r="AI32" s="232" t="s">
        <v>589</v>
      </c>
      <c r="AJ32" s="232" t="s">
        <v>589</v>
      </c>
      <c r="AK32" s="232" t="s">
        <v>589</v>
      </c>
      <c r="AL32" s="232" t="s">
        <v>589</v>
      </c>
      <c r="AM32" s="232" t="s">
        <v>589</v>
      </c>
      <c r="AN32" s="232" t="s">
        <v>589</v>
      </c>
      <c r="AO32" s="232" t="s">
        <v>589</v>
      </c>
      <c r="AP32" s="232" t="s">
        <v>589</v>
      </c>
      <c r="AQ32" s="232" t="s">
        <v>589</v>
      </c>
      <c r="AR32" s="232" t="s">
        <v>589</v>
      </c>
      <c r="AS32" s="232" t="s">
        <v>589</v>
      </c>
      <c r="AT32" s="232" t="s">
        <v>589</v>
      </c>
      <c r="AU32" s="232" t="s">
        <v>589</v>
      </c>
      <c r="AV32" s="232" t="s">
        <v>589</v>
      </c>
      <c r="AW32" s="232" t="s">
        <v>589</v>
      </c>
      <c r="AX32" s="232" t="s">
        <v>589</v>
      </c>
      <c r="AY32" s="232" t="s">
        <v>589</v>
      </c>
      <c r="AZ32" s="232" t="s">
        <v>589</v>
      </c>
      <c r="BA32" s="232" t="s">
        <v>589</v>
      </c>
      <c r="BB32" s="232" t="s">
        <v>589</v>
      </c>
      <c r="BC32" s="232" t="s">
        <v>589</v>
      </c>
      <c r="BD32" s="232" t="s">
        <v>589</v>
      </c>
      <c r="BE32" s="232" t="s">
        <v>589</v>
      </c>
      <c r="BF32" s="232" t="s">
        <v>589</v>
      </c>
      <c r="BG32" s="232" t="s">
        <v>589</v>
      </c>
      <c r="BH32" s="232" t="s">
        <v>589</v>
      </c>
      <c r="BI32" s="232" t="s">
        <v>589</v>
      </c>
      <c r="BJ32" s="232" t="s">
        <v>589</v>
      </c>
      <c r="BK32" s="232" t="s">
        <v>589</v>
      </c>
      <c r="BL32" s="232" t="s">
        <v>589</v>
      </c>
      <c r="BM32" s="232" t="s">
        <v>589</v>
      </c>
      <c r="BN32" s="232" t="s">
        <v>589</v>
      </c>
      <c r="BO32" s="232" t="s">
        <v>589</v>
      </c>
      <c r="BP32" s="232" t="s">
        <v>589</v>
      </c>
      <c r="BQ32" s="232" t="s">
        <v>589</v>
      </c>
      <c r="BR32" s="232" t="s">
        <v>589</v>
      </c>
      <c r="BS32" s="232" t="s">
        <v>589</v>
      </c>
      <c r="BT32" s="232" t="s">
        <v>589</v>
      </c>
      <c r="BU32" s="232" t="s">
        <v>589</v>
      </c>
      <c r="BV32" s="232" t="s">
        <v>589</v>
      </c>
      <c r="BW32" s="232" t="s">
        <v>589</v>
      </c>
      <c r="BX32" s="232" t="s">
        <v>589</v>
      </c>
      <c r="BY32" s="232" t="s">
        <v>589</v>
      </c>
      <c r="BZ32" s="232" t="s">
        <v>589</v>
      </c>
      <c r="CA32" s="232" t="s">
        <v>589</v>
      </c>
      <c r="CB32" s="232" t="s">
        <v>589</v>
      </c>
      <c r="CC32" s="232" t="s">
        <v>589</v>
      </c>
      <c r="CD32" s="232" t="s">
        <v>589</v>
      </c>
      <c r="CE32" s="232" t="s">
        <v>589</v>
      </c>
      <c r="CF32" s="232" t="s">
        <v>589</v>
      </c>
      <c r="CG32" s="232" t="s">
        <v>589</v>
      </c>
      <c r="CH32" s="232" t="s">
        <v>589</v>
      </c>
      <c r="CI32" s="232" t="s">
        <v>589</v>
      </c>
      <c r="CJ32" s="232" t="s">
        <v>589</v>
      </c>
      <c r="CK32" s="232" t="s">
        <v>589</v>
      </c>
      <c r="CL32" s="232" t="s">
        <v>589</v>
      </c>
      <c r="CM32" s="232" t="s">
        <v>589</v>
      </c>
      <c r="CN32" s="232" t="s">
        <v>589</v>
      </c>
      <c r="CO32" s="232" t="s">
        <v>589</v>
      </c>
      <c r="CP32" s="232" t="s">
        <v>589</v>
      </c>
      <c r="CQ32" s="232" t="s">
        <v>589</v>
      </c>
      <c r="CR32" s="232" t="s">
        <v>589</v>
      </c>
      <c r="CS32" s="232" t="s">
        <v>589</v>
      </c>
      <c r="CT32" s="232" t="s">
        <v>589</v>
      </c>
      <c r="CU32" s="232" t="s">
        <v>589</v>
      </c>
      <c r="CV32" s="232" t="s">
        <v>589</v>
      </c>
      <c r="CW32" s="232" t="s">
        <v>589</v>
      </c>
      <c r="CX32" s="232" t="s">
        <v>589</v>
      </c>
    </row>
    <row r="33" spans="1:102" s="190" customFormat="1" ht="63">
      <c r="A33" s="67" t="s">
        <v>515</v>
      </c>
      <c r="B33" s="113" t="s">
        <v>653</v>
      </c>
      <c r="C33" s="90" t="s">
        <v>700</v>
      </c>
      <c r="D33" s="232" t="s">
        <v>589</v>
      </c>
      <c r="E33" s="232" t="s">
        <v>589</v>
      </c>
      <c r="F33" s="232" t="s">
        <v>589</v>
      </c>
      <c r="G33" s="232" t="s">
        <v>589</v>
      </c>
      <c r="H33" s="232" t="s">
        <v>589</v>
      </c>
      <c r="I33" s="232" t="s">
        <v>589</v>
      </c>
      <c r="J33" s="232" t="s">
        <v>589</v>
      </c>
      <c r="K33" s="232" t="s">
        <v>589</v>
      </c>
      <c r="L33" s="232" t="s">
        <v>589</v>
      </c>
      <c r="M33" s="232" t="s">
        <v>589</v>
      </c>
      <c r="N33" s="232" t="s">
        <v>589</v>
      </c>
      <c r="O33" s="232" t="s">
        <v>589</v>
      </c>
      <c r="P33" s="232" t="s">
        <v>589</v>
      </c>
      <c r="Q33" s="232" t="s">
        <v>589</v>
      </c>
      <c r="R33" s="232" t="s">
        <v>589</v>
      </c>
      <c r="S33" s="232" t="s">
        <v>589</v>
      </c>
      <c r="T33" s="232" t="s">
        <v>589</v>
      </c>
      <c r="U33" s="232" t="s">
        <v>589</v>
      </c>
      <c r="V33" s="232" t="s">
        <v>589</v>
      </c>
      <c r="W33" s="232" t="s">
        <v>589</v>
      </c>
      <c r="X33" s="232" t="s">
        <v>589</v>
      </c>
      <c r="Y33" s="232" t="s">
        <v>589</v>
      </c>
      <c r="Z33" s="232" t="s">
        <v>589</v>
      </c>
      <c r="AA33" s="232" t="s">
        <v>589</v>
      </c>
      <c r="AB33" s="232" t="s">
        <v>589</v>
      </c>
      <c r="AC33" s="232" t="s">
        <v>589</v>
      </c>
      <c r="AD33" s="232" t="s">
        <v>589</v>
      </c>
      <c r="AE33" s="232" t="s">
        <v>589</v>
      </c>
      <c r="AF33" s="232" t="s">
        <v>589</v>
      </c>
      <c r="AG33" s="232" t="s">
        <v>589</v>
      </c>
      <c r="AH33" s="232" t="s">
        <v>589</v>
      </c>
      <c r="AI33" s="232" t="s">
        <v>589</v>
      </c>
      <c r="AJ33" s="232" t="s">
        <v>589</v>
      </c>
      <c r="AK33" s="232" t="s">
        <v>589</v>
      </c>
      <c r="AL33" s="232" t="s">
        <v>589</v>
      </c>
      <c r="AM33" s="232" t="s">
        <v>589</v>
      </c>
      <c r="AN33" s="232" t="s">
        <v>589</v>
      </c>
      <c r="AO33" s="232" t="s">
        <v>589</v>
      </c>
      <c r="AP33" s="232" t="s">
        <v>589</v>
      </c>
      <c r="AQ33" s="232" t="s">
        <v>589</v>
      </c>
      <c r="AR33" s="232" t="s">
        <v>589</v>
      </c>
      <c r="AS33" s="232" t="s">
        <v>589</v>
      </c>
      <c r="AT33" s="232" t="s">
        <v>589</v>
      </c>
      <c r="AU33" s="232" t="s">
        <v>589</v>
      </c>
      <c r="AV33" s="232" t="s">
        <v>589</v>
      </c>
      <c r="AW33" s="232" t="s">
        <v>589</v>
      </c>
      <c r="AX33" s="232" t="s">
        <v>589</v>
      </c>
      <c r="AY33" s="232" t="s">
        <v>589</v>
      </c>
      <c r="AZ33" s="232" t="s">
        <v>589</v>
      </c>
      <c r="BA33" s="232" t="s">
        <v>589</v>
      </c>
      <c r="BB33" s="232" t="s">
        <v>589</v>
      </c>
      <c r="BC33" s="232" t="s">
        <v>589</v>
      </c>
      <c r="BD33" s="232" t="s">
        <v>589</v>
      </c>
      <c r="BE33" s="232" t="s">
        <v>589</v>
      </c>
      <c r="BF33" s="232" t="s">
        <v>589</v>
      </c>
      <c r="BG33" s="232" t="s">
        <v>589</v>
      </c>
      <c r="BH33" s="232" t="s">
        <v>589</v>
      </c>
      <c r="BI33" s="232" t="s">
        <v>589</v>
      </c>
      <c r="BJ33" s="232" t="s">
        <v>589</v>
      </c>
      <c r="BK33" s="232" t="s">
        <v>589</v>
      </c>
      <c r="BL33" s="232" t="s">
        <v>589</v>
      </c>
      <c r="BM33" s="232" t="s">
        <v>589</v>
      </c>
      <c r="BN33" s="232" t="s">
        <v>589</v>
      </c>
      <c r="BO33" s="232" t="s">
        <v>589</v>
      </c>
      <c r="BP33" s="232" t="s">
        <v>589</v>
      </c>
      <c r="BQ33" s="232" t="s">
        <v>589</v>
      </c>
      <c r="BR33" s="232" t="s">
        <v>589</v>
      </c>
      <c r="BS33" s="232" t="s">
        <v>589</v>
      </c>
      <c r="BT33" s="232" t="s">
        <v>589</v>
      </c>
      <c r="BU33" s="232" t="s">
        <v>589</v>
      </c>
      <c r="BV33" s="232" t="s">
        <v>589</v>
      </c>
      <c r="BW33" s="232" t="s">
        <v>589</v>
      </c>
      <c r="BX33" s="232" t="s">
        <v>589</v>
      </c>
      <c r="BY33" s="232" t="s">
        <v>589</v>
      </c>
      <c r="BZ33" s="232" t="s">
        <v>589</v>
      </c>
      <c r="CA33" s="232" t="s">
        <v>589</v>
      </c>
      <c r="CB33" s="232" t="s">
        <v>589</v>
      </c>
      <c r="CC33" s="232" t="s">
        <v>589</v>
      </c>
      <c r="CD33" s="232" t="s">
        <v>589</v>
      </c>
      <c r="CE33" s="232" t="s">
        <v>589</v>
      </c>
      <c r="CF33" s="232" t="s">
        <v>589</v>
      </c>
      <c r="CG33" s="232" t="s">
        <v>589</v>
      </c>
      <c r="CH33" s="232" t="s">
        <v>589</v>
      </c>
      <c r="CI33" s="232" t="s">
        <v>589</v>
      </c>
      <c r="CJ33" s="232" t="s">
        <v>589</v>
      </c>
      <c r="CK33" s="232" t="s">
        <v>589</v>
      </c>
      <c r="CL33" s="232" t="s">
        <v>589</v>
      </c>
      <c r="CM33" s="232" t="s">
        <v>589</v>
      </c>
      <c r="CN33" s="232" t="s">
        <v>589</v>
      </c>
      <c r="CO33" s="232" t="s">
        <v>589</v>
      </c>
      <c r="CP33" s="232" t="s">
        <v>589</v>
      </c>
      <c r="CQ33" s="232" t="s">
        <v>589</v>
      </c>
      <c r="CR33" s="232" t="s">
        <v>589</v>
      </c>
      <c r="CS33" s="232" t="s">
        <v>589</v>
      </c>
      <c r="CT33" s="232" t="s">
        <v>589</v>
      </c>
      <c r="CU33" s="232" t="s">
        <v>589</v>
      </c>
      <c r="CV33" s="232" t="s">
        <v>589</v>
      </c>
      <c r="CW33" s="232" t="s">
        <v>589</v>
      </c>
      <c r="CX33" s="232" t="s">
        <v>589</v>
      </c>
    </row>
    <row r="34" spans="1:102" s="190" customFormat="1" ht="94.5">
      <c r="A34" s="67" t="s">
        <v>541</v>
      </c>
      <c r="B34" s="113" t="s">
        <v>654</v>
      </c>
      <c r="C34" s="90" t="s">
        <v>700</v>
      </c>
      <c r="D34" s="232" t="s">
        <v>589</v>
      </c>
      <c r="E34" s="232" t="s">
        <v>589</v>
      </c>
      <c r="F34" s="232" t="s">
        <v>589</v>
      </c>
      <c r="G34" s="232" t="s">
        <v>589</v>
      </c>
      <c r="H34" s="232" t="s">
        <v>589</v>
      </c>
      <c r="I34" s="232" t="s">
        <v>589</v>
      </c>
      <c r="J34" s="232" t="s">
        <v>589</v>
      </c>
      <c r="K34" s="232" t="s">
        <v>589</v>
      </c>
      <c r="L34" s="232" t="s">
        <v>589</v>
      </c>
      <c r="M34" s="232" t="s">
        <v>589</v>
      </c>
      <c r="N34" s="232" t="s">
        <v>589</v>
      </c>
      <c r="O34" s="232" t="s">
        <v>589</v>
      </c>
      <c r="P34" s="232" t="s">
        <v>589</v>
      </c>
      <c r="Q34" s="232" t="s">
        <v>589</v>
      </c>
      <c r="R34" s="232" t="s">
        <v>589</v>
      </c>
      <c r="S34" s="232" t="s">
        <v>589</v>
      </c>
      <c r="T34" s="232" t="s">
        <v>589</v>
      </c>
      <c r="U34" s="232" t="s">
        <v>589</v>
      </c>
      <c r="V34" s="232" t="s">
        <v>589</v>
      </c>
      <c r="W34" s="232" t="s">
        <v>589</v>
      </c>
      <c r="X34" s="232" t="s">
        <v>589</v>
      </c>
      <c r="Y34" s="232" t="s">
        <v>589</v>
      </c>
      <c r="Z34" s="232" t="s">
        <v>589</v>
      </c>
      <c r="AA34" s="232" t="s">
        <v>589</v>
      </c>
      <c r="AB34" s="232" t="s">
        <v>589</v>
      </c>
      <c r="AC34" s="232" t="s">
        <v>589</v>
      </c>
      <c r="AD34" s="232" t="s">
        <v>589</v>
      </c>
      <c r="AE34" s="232" t="s">
        <v>589</v>
      </c>
      <c r="AF34" s="232" t="s">
        <v>589</v>
      </c>
      <c r="AG34" s="232" t="s">
        <v>589</v>
      </c>
      <c r="AH34" s="232" t="s">
        <v>589</v>
      </c>
      <c r="AI34" s="232" t="s">
        <v>589</v>
      </c>
      <c r="AJ34" s="232" t="s">
        <v>589</v>
      </c>
      <c r="AK34" s="232" t="s">
        <v>589</v>
      </c>
      <c r="AL34" s="232" t="s">
        <v>589</v>
      </c>
      <c r="AM34" s="232" t="s">
        <v>589</v>
      </c>
      <c r="AN34" s="232" t="s">
        <v>589</v>
      </c>
      <c r="AO34" s="232" t="s">
        <v>589</v>
      </c>
      <c r="AP34" s="232" t="s">
        <v>589</v>
      </c>
      <c r="AQ34" s="232" t="s">
        <v>589</v>
      </c>
      <c r="AR34" s="232" t="s">
        <v>589</v>
      </c>
      <c r="AS34" s="232" t="s">
        <v>589</v>
      </c>
      <c r="AT34" s="232" t="s">
        <v>589</v>
      </c>
      <c r="AU34" s="232" t="s">
        <v>589</v>
      </c>
      <c r="AV34" s="232" t="s">
        <v>589</v>
      </c>
      <c r="AW34" s="232" t="s">
        <v>589</v>
      </c>
      <c r="AX34" s="232" t="s">
        <v>589</v>
      </c>
      <c r="AY34" s="232" t="s">
        <v>589</v>
      </c>
      <c r="AZ34" s="232" t="s">
        <v>589</v>
      </c>
      <c r="BA34" s="232" t="s">
        <v>589</v>
      </c>
      <c r="BB34" s="232" t="s">
        <v>589</v>
      </c>
      <c r="BC34" s="232" t="s">
        <v>589</v>
      </c>
      <c r="BD34" s="232" t="s">
        <v>589</v>
      </c>
      <c r="BE34" s="232" t="s">
        <v>589</v>
      </c>
      <c r="BF34" s="232" t="s">
        <v>589</v>
      </c>
      <c r="BG34" s="232" t="s">
        <v>589</v>
      </c>
      <c r="BH34" s="232" t="s">
        <v>589</v>
      </c>
      <c r="BI34" s="232" t="s">
        <v>589</v>
      </c>
      <c r="BJ34" s="232" t="s">
        <v>589</v>
      </c>
      <c r="BK34" s="232" t="s">
        <v>589</v>
      </c>
      <c r="BL34" s="232" t="s">
        <v>589</v>
      </c>
      <c r="BM34" s="232" t="s">
        <v>589</v>
      </c>
      <c r="BN34" s="232" t="s">
        <v>589</v>
      </c>
      <c r="BO34" s="232" t="s">
        <v>589</v>
      </c>
      <c r="BP34" s="232" t="s">
        <v>589</v>
      </c>
      <c r="BQ34" s="232" t="s">
        <v>589</v>
      </c>
      <c r="BR34" s="232" t="s">
        <v>589</v>
      </c>
      <c r="BS34" s="232" t="s">
        <v>589</v>
      </c>
      <c r="BT34" s="232" t="s">
        <v>589</v>
      </c>
      <c r="BU34" s="232" t="s">
        <v>589</v>
      </c>
      <c r="BV34" s="232" t="s">
        <v>589</v>
      </c>
      <c r="BW34" s="232" t="s">
        <v>589</v>
      </c>
      <c r="BX34" s="232" t="s">
        <v>589</v>
      </c>
      <c r="BY34" s="232" t="s">
        <v>589</v>
      </c>
      <c r="BZ34" s="232" t="s">
        <v>589</v>
      </c>
      <c r="CA34" s="232" t="s">
        <v>589</v>
      </c>
      <c r="CB34" s="232" t="s">
        <v>589</v>
      </c>
      <c r="CC34" s="232" t="s">
        <v>589</v>
      </c>
      <c r="CD34" s="232" t="s">
        <v>589</v>
      </c>
      <c r="CE34" s="232" t="s">
        <v>589</v>
      </c>
      <c r="CF34" s="232" t="s">
        <v>589</v>
      </c>
      <c r="CG34" s="232" t="s">
        <v>589</v>
      </c>
      <c r="CH34" s="232" t="s">
        <v>589</v>
      </c>
      <c r="CI34" s="232" t="s">
        <v>589</v>
      </c>
      <c r="CJ34" s="232" t="s">
        <v>589</v>
      </c>
      <c r="CK34" s="232" t="s">
        <v>589</v>
      </c>
      <c r="CL34" s="232" t="s">
        <v>589</v>
      </c>
      <c r="CM34" s="232" t="s">
        <v>589</v>
      </c>
      <c r="CN34" s="232" t="s">
        <v>589</v>
      </c>
      <c r="CO34" s="232" t="s">
        <v>589</v>
      </c>
      <c r="CP34" s="232" t="s">
        <v>589</v>
      </c>
      <c r="CQ34" s="232" t="s">
        <v>589</v>
      </c>
      <c r="CR34" s="232" t="s">
        <v>589</v>
      </c>
      <c r="CS34" s="232" t="s">
        <v>589</v>
      </c>
      <c r="CT34" s="232" t="s">
        <v>589</v>
      </c>
      <c r="CU34" s="232" t="s">
        <v>589</v>
      </c>
      <c r="CV34" s="232" t="s">
        <v>589</v>
      </c>
      <c r="CW34" s="232" t="s">
        <v>589</v>
      </c>
      <c r="CX34" s="232" t="s">
        <v>589</v>
      </c>
    </row>
    <row r="35" spans="1:102" s="190" customFormat="1" ht="78.75">
      <c r="A35" s="67" t="s">
        <v>542</v>
      </c>
      <c r="B35" s="113" t="s">
        <v>655</v>
      </c>
      <c r="C35" s="90" t="s">
        <v>700</v>
      </c>
      <c r="D35" s="232" t="s">
        <v>589</v>
      </c>
      <c r="E35" s="232" t="s">
        <v>589</v>
      </c>
      <c r="F35" s="232" t="s">
        <v>589</v>
      </c>
      <c r="G35" s="232" t="s">
        <v>589</v>
      </c>
      <c r="H35" s="232" t="s">
        <v>589</v>
      </c>
      <c r="I35" s="232" t="s">
        <v>589</v>
      </c>
      <c r="J35" s="232" t="s">
        <v>589</v>
      </c>
      <c r="K35" s="232" t="s">
        <v>589</v>
      </c>
      <c r="L35" s="232" t="s">
        <v>589</v>
      </c>
      <c r="M35" s="232" t="s">
        <v>589</v>
      </c>
      <c r="N35" s="232" t="s">
        <v>589</v>
      </c>
      <c r="O35" s="232" t="s">
        <v>589</v>
      </c>
      <c r="P35" s="232" t="s">
        <v>589</v>
      </c>
      <c r="Q35" s="232" t="s">
        <v>589</v>
      </c>
      <c r="R35" s="232" t="s">
        <v>589</v>
      </c>
      <c r="S35" s="232" t="s">
        <v>589</v>
      </c>
      <c r="T35" s="232" t="s">
        <v>589</v>
      </c>
      <c r="U35" s="232" t="s">
        <v>589</v>
      </c>
      <c r="V35" s="232" t="s">
        <v>589</v>
      </c>
      <c r="W35" s="232" t="s">
        <v>589</v>
      </c>
      <c r="X35" s="232" t="s">
        <v>589</v>
      </c>
      <c r="Y35" s="232" t="s">
        <v>589</v>
      </c>
      <c r="Z35" s="232" t="s">
        <v>589</v>
      </c>
      <c r="AA35" s="232" t="s">
        <v>589</v>
      </c>
      <c r="AB35" s="232" t="s">
        <v>589</v>
      </c>
      <c r="AC35" s="232" t="s">
        <v>589</v>
      </c>
      <c r="AD35" s="232" t="s">
        <v>589</v>
      </c>
      <c r="AE35" s="232" t="s">
        <v>589</v>
      </c>
      <c r="AF35" s="232" t="s">
        <v>589</v>
      </c>
      <c r="AG35" s="232" t="s">
        <v>589</v>
      </c>
      <c r="AH35" s="232" t="s">
        <v>589</v>
      </c>
      <c r="AI35" s="232" t="s">
        <v>589</v>
      </c>
      <c r="AJ35" s="232" t="s">
        <v>589</v>
      </c>
      <c r="AK35" s="232" t="s">
        <v>589</v>
      </c>
      <c r="AL35" s="232" t="s">
        <v>589</v>
      </c>
      <c r="AM35" s="232" t="s">
        <v>589</v>
      </c>
      <c r="AN35" s="232" t="s">
        <v>589</v>
      </c>
      <c r="AO35" s="232" t="s">
        <v>589</v>
      </c>
      <c r="AP35" s="232" t="s">
        <v>589</v>
      </c>
      <c r="AQ35" s="232" t="s">
        <v>589</v>
      </c>
      <c r="AR35" s="232" t="s">
        <v>589</v>
      </c>
      <c r="AS35" s="232" t="s">
        <v>589</v>
      </c>
      <c r="AT35" s="232" t="s">
        <v>589</v>
      </c>
      <c r="AU35" s="232" t="s">
        <v>589</v>
      </c>
      <c r="AV35" s="232" t="s">
        <v>589</v>
      </c>
      <c r="AW35" s="232" t="s">
        <v>589</v>
      </c>
      <c r="AX35" s="232" t="s">
        <v>589</v>
      </c>
      <c r="AY35" s="232" t="s">
        <v>589</v>
      </c>
      <c r="AZ35" s="232" t="s">
        <v>589</v>
      </c>
      <c r="BA35" s="232" t="s">
        <v>589</v>
      </c>
      <c r="BB35" s="232" t="s">
        <v>589</v>
      </c>
      <c r="BC35" s="232" t="s">
        <v>589</v>
      </c>
      <c r="BD35" s="232" t="s">
        <v>589</v>
      </c>
      <c r="BE35" s="232" t="s">
        <v>589</v>
      </c>
      <c r="BF35" s="232" t="s">
        <v>589</v>
      </c>
      <c r="BG35" s="232" t="s">
        <v>589</v>
      </c>
      <c r="BH35" s="232" t="s">
        <v>589</v>
      </c>
      <c r="BI35" s="232" t="s">
        <v>589</v>
      </c>
      <c r="BJ35" s="232" t="s">
        <v>589</v>
      </c>
      <c r="BK35" s="232" t="s">
        <v>589</v>
      </c>
      <c r="BL35" s="232" t="s">
        <v>589</v>
      </c>
      <c r="BM35" s="232" t="s">
        <v>589</v>
      </c>
      <c r="BN35" s="232" t="s">
        <v>589</v>
      </c>
      <c r="BO35" s="232" t="s">
        <v>589</v>
      </c>
      <c r="BP35" s="232" t="s">
        <v>589</v>
      </c>
      <c r="BQ35" s="232" t="s">
        <v>589</v>
      </c>
      <c r="BR35" s="232" t="s">
        <v>589</v>
      </c>
      <c r="BS35" s="232" t="s">
        <v>589</v>
      </c>
      <c r="BT35" s="232" t="s">
        <v>589</v>
      </c>
      <c r="BU35" s="232" t="s">
        <v>589</v>
      </c>
      <c r="BV35" s="232" t="s">
        <v>589</v>
      </c>
      <c r="BW35" s="232" t="s">
        <v>589</v>
      </c>
      <c r="BX35" s="232" t="s">
        <v>589</v>
      </c>
      <c r="BY35" s="232" t="s">
        <v>589</v>
      </c>
      <c r="BZ35" s="232" t="s">
        <v>589</v>
      </c>
      <c r="CA35" s="232" t="s">
        <v>589</v>
      </c>
      <c r="CB35" s="232" t="s">
        <v>589</v>
      </c>
      <c r="CC35" s="232" t="s">
        <v>589</v>
      </c>
      <c r="CD35" s="232" t="s">
        <v>589</v>
      </c>
      <c r="CE35" s="232" t="s">
        <v>589</v>
      </c>
      <c r="CF35" s="232" t="s">
        <v>589</v>
      </c>
      <c r="CG35" s="232" t="s">
        <v>589</v>
      </c>
      <c r="CH35" s="232" t="s">
        <v>589</v>
      </c>
      <c r="CI35" s="232" t="s">
        <v>589</v>
      </c>
      <c r="CJ35" s="232" t="s">
        <v>589</v>
      </c>
      <c r="CK35" s="232" t="s">
        <v>589</v>
      </c>
      <c r="CL35" s="232" t="s">
        <v>589</v>
      </c>
      <c r="CM35" s="232" t="s">
        <v>589</v>
      </c>
      <c r="CN35" s="232" t="s">
        <v>589</v>
      </c>
      <c r="CO35" s="232" t="s">
        <v>589</v>
      </c>
      <c r="CP35" s="232" t="s">
        <v>589</v>
      </c>
      <c r="CQ35" s="232" t="s">
        <v>589</v>
      </c>
      <c r="CR35" s="232" t="s">
        <v>589</v>
      </c>
      <c r="CS35" s="232" t="s">
        <v>589</v>
      </c>
      <c r="CT35" s="232" t="s">
        <v>589</v>
      </c>
      <c r="CU35" s="232" t="s">
        <v>589</v>
      </c>
      <c r="CV35" s="232" t="s">
        <v>589</v>
      </c>
      <c r="CW35" s="232" t="s">
        <v>589</v>
      </c>
      <c r="CX35" s="232" t="s">
        <v>589</v>
      </c>
    </row>
    <row r="36" spans="1:102" s="190" customFormat="1" ht="63">
      <c r="A36" s="67" t="s">
        <v>516</v>
      </c>
      <c r="B36" s="113" t="s">
        <v>656</v>
      </c>
      <c r="C36" s="90" t="s">
        <v>700</v>
      </c>
      <c r="D36" s="232" t="s">
        <v>589</v>
      </c>
      <c r="E36" s="232" t="s">
        <v>589</v>
      </c>
      <c r="F36" s="232" t="s">
        <v>589</v>
      </c>
      <c r="G36" s="232" t="s">
        <v>589</v>
      </c>
      <c r="H36" s="232" t="s">
        <v>589</v>
      </c>
      <c r="I36" s="232" t="s">
        <v>589</v>
      </c>
      <c r="J36" s="232" t="s">
        <v>589</v>
      </c>
      <c r="K36" s="232" t="s">
        <v>589</v>
      </c>
      <c r="L36" s="232" t="s">
        <v>589</v>
      </c>
      <c r="M36" s="232" t="s">
        <v>589</v>
      </c>
      <c r="N36" s="232" t="s">
        <v>589</v>
      </c>
      <c r="O36" s="232" t="s">
        <v>589</v>
      </c>
      <c r="P36" s="232" t="s">
        <v>589</v>
      </c>
      <c r="Q36" s="232" t="s">
        <v>589</v>
      </c>
      <c r="R36" s="232" t="s">
        <v>589</v>
      </c>
      <c r="S36" s="232" t="s">
        <v>589</v>
      </c>
      <c r="T36" s="232" t="s">
        <v>589</v>
      </c>
      <c r="U36" s="232" t="s">
        <v>589</v>
      </c>
      <c r="V36" s="232" t="s">
        <v>589</v>
      </c>
      <c r="W36" s="232" t="s">
        <v>589</v>
      </c>
      <c r="X36" s="232" t="s">
        <v>589</v>
      </c>
      <c r="Y36" s="232" t="s">
        <v>589</v>
      </c>
      <c r="Z36" s="232" t="s">
        <v>589</v>
      </c>
      <c r="AA36" s="232" t="s">
        <v>589</v>
      </c>
      <c r="AB36" s="232" t="s">
        <v>589</v>
      </c>
      <c r="AC36" s="232" t="s">
        <v>589</v>
      </c>
      <c r="AD36" s="232" t="s">
        <v>589</v>
      </c>
      <c r="AE36" s="232" t="s">
        <v>589</v>
      </c>
      <c r="AF36" s="232" t="s">
        <v>589</v>
      </c>
      <c r="AG36" s="232" t="s">
        <v>589</v>
      </c>
      <c r="AH36" s="232" t="s">
        <v>589</v>
      </c>
      <c r="AI36" s="232" t="s">
        <v>589</v>
      </c>
      <c r="AJ36" s="232" t="s">
        <v>589</v>
      </c>
      <c r="AK36" s="232" t="s">
        <v>589</v>
      </c>
      <c r="AL36" s="232" t="s">
        <v>589</v>
      </c>
      <c r="AM36" s="232" t="s">
        <v>589</v>
      </c>
      <c r="AN36" s="232" t="s">
        <v>589</v>
      </c>
      <c r="AO36" s="232" t="s">
        <v>589</v>
      </c>
      <c r="AP36" s="232" t="s">
        <v>589</v>
      </c>
      <c r="AQ36" s="232" t="s">
        <v>589</v>
      </c>
      <c r="AR36" s="232" t="s">
        <v>589</v>
      </c>
      <c r="AS36" s="232" t="s">
        <v>589</v>
      </c>
      <c r="AT36" s="232" t="s">
        <v>589</v>
      </c>
      <c r="AU36" s="232" t="s">
        <v>589</v>
      </c>
      <c r="AV36" s="232" t="s">
        <v>589</v>
      </c>
      <c r="AW36" s="232" t="s">
        <v>589</v>
      </c>
      <c r="AX36" s="232" t="s">
        <v>589</v>
      </c>
      <c r="AY36" s="232" t="s">
        <v>589</v>
      </c>
      <c r="AZ36" s="232" t="s">
        <v>589</v>
      </c>
      <c r="BA36" s="232" t="s">
        <v>589</v>
      </c>
      <c r="BB36" s="232" t="s">
        <v>589</v>
      </c>
      <c r="BC36" s="232" t="s">
        <v>589</v>
      </c>
      <c r="BD36" s="232" t="s">
        <v>589</v>
      </c>
      <c r="BE36" s="232" t="s">
        <v>589</v>
      </c>
      <c r="BF36" s="232" t="s">
        <v>589</v>
      </c>
      <c r="BG36" s="232" t="s">
        <v>589</v>
      </c>
      <c r="BH36" s="232" t="s">
        <v>589</v>
      </c>
      <c r="BI36" s="232" t="s">
        <v>589</v>
      </c>
      <c r="BJ36" s="232" t="s">
        <v>589</v>
      </c>
      <c r="BK36" s="232" t="s">
        <v>589</v>
      </c>
      <c r="BL36" s="232" t="s">
        <v>589</v>
      </c>
      <c r="BM36" s="232" t="s">
        <v>589</v>
      </c>
      <c r="BN36" s="232" t="s">
        <v>589</v>
      </c>
      <c r="BO36" s="232" t="s">
        <v>589</v>
      </c>
      <c r="BP36" s="232" t="s">
        <v>589</v>
      </c>
      <c r="BQ36" s="232" t="s">
        <v>589</v>
      </c>
      <c r="BR36" s="232" t="s">
        <v>589</v>
      </c>
      <c r="BS36" s="232" t="s">
        <v>589</v>
      </c>
      <c r="BT36" s="232" t="s">
        <v>589</v>
      </c>
      <c r="BU36" s="232" t="s">
        <v>589</v>
      </c>
      <c r="BV36" s="232" t="s">
        <v>589</v>
      </c>
      <c r="BW36" s="232" t="s">
        <v>589</v>
      </c>
      <c r="BX36" s="232" t="s">
        <v>589</v>
      </c>
      <c r="BY36" s="232" t="s">
        <v>589</v>
      </c>
      <c r="BZ36" s="232" t="s">
        <v>589</v>
      </c>
      <c r="CA36" s="232" t="s">
        <v>589</v>
      </c>
      <c r="CB36" s="232" t="s">
        <v>589</v>
      </c>
      <c r="CC36" s="232" t="s">
        <v>589</v>
      </c>
      <c r="CD36" s="232" t="s">
        <v>589</v>
      </c>
      <c r="CE36" s="232" t="s">
        <v>589</v>
      </c>
      <c r="CF36" s="232" t="s">
        <v>589</v>
      </c>
      <c r="CG36" s="232" t="s">
        <v>589</v>
      </c>
      <c r="CH36" s="232" t="s">
        <v>589</v>
      </c>
      <c r="CI36" s="232" t="s">
        <v>589</v>
      </c>
      <c r="CJ36" s="232" t="s">
        <v>589</v>
      </c>
      <c r="CK36" s="232" t="s">
        <v>589</v>
      </c>
      <c r="CL36" s="232" t="s">
        <v>589</v>
      </c>
      <c r="CM36" s="232" t="s">
        <v>589</v>
      </c>
      <c r="CN36" s="232" t="s">
        <v>589</v>
      </c>
      <c r="CO36" s="232" t="s">
        <v>589</v>
      </c>
      <c r="CP36" s="232" t="s">
        <v>589</v>
      </c>
      <c r="CQ36" s="232" t="s">
        <v>589</v>
      </c>
      <c r="CR36" s="232" t="s">
        <v>589</v>
      </c>
      <c r="CS36" s="232" t="s">
        <v>589</v>
      </c>
      <c r="CT36" s="232" t="s">
        <v>589</v>
      </c>
      <c r="CU36" s="232" t="s">
        <v>589</v>
      </c>
      <c r="CV36" s="232" t="s">
        <v>589</v>
      </c>
      <c r="CW36" s="232" t="s">
        <v>589</v>
      </c>
      <c r="CX36" s="232" t="s">
        <v>589</v>
      </c>
    </row>
    <row r="37" spans="1:102" s="190" customFormat="1" ht="47.25">
      <c r="A37" s="67" t="s">
        <v>545</v>
      </c>
      <c r="B37" s="113" t="s">
        <v>657</v>
      </c>
      <c r="C37" s="90" t="s">
        <v>700</v>
      </c>
      <c r="D37" s="232" t="s">
        <v>589</v>
      </c>
      <c r="E37" s="232" t="s">
        <v>589</v>
      </c>
      <c r="F37" s="232" t="s">
        <v>589</v>
      </c>
      <c r="G37" s="232" t="s">
        <v>589</v>
      </c>
      <c r="H37" s="232" t="s">
        <v>589</v>
      </c>
      <c r="I37" s="232" t="s">
        <v>589</v>
      </c>
      <c r="J37" s="232" t="s">
        <v>589</v>
      </c>
      <c r="K37" s="232" t="s">
        <v>589</v>
      </c>
      <c r="L37" s="232" t="s">
        <v>589</v>
      </c>
      <c r="M37" s="232" t="s">
        <v>589</v>
      </c>
      <c r="N37" s="232" t="s">
        <v>589</v>
      </c>
      <c r="O37" s="232" t="s">
        <v>589</v>
      </c>
      <c r="P37" s="232" t="s">
        <v>589</v>
      </c>
      <c r="Q37" s="232" t="s">
        <v>589</v>
      </c>
      <c r="R37" s="232" t="s">
        <v>589</v>
      </c>
      <c r="S37" s="232" t="s">
        <v>589</v>
      </c>
      <c r="T37" s="232" t="s">
        <v>589</v>
      </c>
      <c r="U37" s="232" t="s">
        <v>589</v>
      </c>
      <c r="V37" s="232" t="s">
        <v>589</v>
      </c>
      <c r="W37" s="232" t="s">
        <v>589</v>
      </c>
      <c r="X37" s="232" t="s">
        <v>589</v>
      </c>
      <c r="Y37" s="232" t="s">
        <v>589</v>
      </c>
      <c r="Z37" s="232" t="s">
        <v>589</v>
      </c>
      <c r="AA37" s="232" t="s">
        <v>589</v>
      </c>
      <c r="AB37" s="232" t="s">
        <v>589</v>
      </c>
      <c r="AC37" s="232" t="s">
        <v>589</v>
      </c>
      <c r="AD37" s="232" t="s">
        <v>589</v>
      </c>
      <c r="AE37" s="232" t="s">
        <v>589</v>
      </c>
      <c r="AF37" s="232" t="s">
        <v>589</v>
      </c>
      <c r="AG37" s="232" t="s">
        <v>589</v>
      </c>
      <c r="AH37" s="232" t="s">
        <v>589</v>
      </c>
      <c r="AI37" s="232" t="s">
        <v>589</v>
      </c>
      <c r="AJ37" s="232" t="s">
        <v>589</v>
      </c>
      <c r="AK37" s="232" t="s">
        <v>589</v>
      </c>
      <c r="AL37" s="232" t="s">
        <v>589</v>
      </c>
      <c r="AM37" s="232" t="s">
        <v>589</v>
      </c>
      <c r="AN37" s="232" t="s">
        <v>589</v>
      </c>
      <c r="AO37" s="232" t="s">
        <v>589</v>
      </c>
      <c r="AP37" s="232" t="s">
        <v>589</v>
      </c>
      <c r="AQ37" s="232" t="s">
        <v>589</v>
      </c>
      <c r="AR37" s="232" t="s">
        <v>589</v>
      </c>
      <c r="AS37" s="232" t="s">
        <v>589</v>
      </c>
      <c r="AT37" s="232" t="s">
        <v>589</v>
      </c>
      <c r="AU37" s="232" t="s">
        <v>589</v>
      </c>
      <c r="AV37" s="232" t="s">
        <v>589</v>
      </c>
      <c r="AW37" s="232" t="s">
        <v>589</v>
      </c>
      <c r="AX37" s="232" t="s">
        <v>589</v>
      </c>
      <c r="AY37" s="232" t="s">
        <v>589</v>
      </c>
      <c r="AZ37" s="232" t="s">
        <v>589</v>
      </c>
      <c r="BA37" s="232" t="s">
        <v>589</v>
      </c>
      <c r="BB37" s="232" t="s">
        <v>589</v>
      </c>
      <c r="BC37" s="232" t="s">
        <v>589</v>
      </c>
      <c r="BD37" s="232" t="s">
        <v>589</v>
      </c>
      <c r="BE37" s="232" t="s">
        <v>589</v>
      </c>
      <c r="BF37" s="232" t="s">
        <v>589</v>
      </c>
      <c r="BG37" s="232" t="s">
        <v>589</v>
      </c>
      <c r="BH37" s="232" t="s">
        <v>589</v>
      </c>
      <c r="BI37" s="232" t="s">
        <v>589</v>
      </c>
      <c r="BJ37" s="232" t="s">
        <v>589</v>
      </c>
      <c r="BK37" s="232" t="s">
        <v>589</v>
      </c>
      <c r="BL37" s="232" t="s">
        <v>589</v>
      </c>
      <c r="BM37" s="232" t="s">
        <v>589</v>
      </c>
      <c r="BN37" s="232" t="s">
        <v>589</v>
      </c>
      <c r="BO37" s="232" t="s">
        <v>589</v>
      </c>
      <c r="BP37" s="232" t="s">
        <v>589</v>
      </c>
      <c r="BQ37" s="232" t="s">
        <v>589</v>
      </c>
      <c r="BR37" s="232" t="s">
        <v>589</v>
      </c>
      <c r="BS37" s="232" t="s">
        <v>589</v>
      </c>
      <c r="BT37" s="232" t="s">
        <v>589</v>
      </c>
      <c r="BU37" s="232" t="s">
        <v>589</v>
      </c>
      <c r="BV37" s="232" t="s">
        <v>589</v>
      </c>
      <c r="BW37" s="232" t="s">
        <v>589</v>
      </c>
      <c r="BX37" s="232" t="s">
        <v>589</v>
      </c>
      <c r="BY37" s="232" t="s">
        <v>589</v>
      </c>
      <c r="BZ37" s="232" t="s">
        <v>589</v>
      </c>
      <c r="CA37" s="232" t="s">
        <v>589</v>
      </c>
      <c r="CB37" s="232" t="s">
        <v>589</v>
      </c>
      <c r="CC37" s="232" t="s">
        <v>589</v>
      </c>
      <c r="CD37" s="232" t="s">
        <v>589</v>
      </c>
      <c r="CE37" s="232" t="s">
        <v>589</v>
      </c>
      <c r="CF37" s="232" t="s">
        <v>589</v>
      </c>
      <c r="CG37" s="232" t="s">
        <v>589</v>
      </c>
      <c r="CH37" s="232" t="s">
        <v>589</v>
      </c>
      <c r="CI37" s="232" t="s">
        <v>589</v>
      </c>
      <c r="CJ37" s="232" t="s">
        <v>589</v>
      </c>
      <c r="CK37" s="232" t="s">
        <v>589</v>
      </c>
      <c r="CL37" s="232" t="s">
        <v>589</v>
      </c>
      <c r="CM37" s="232" t="s">
        <v>589</v>
      </c>
      <c r="CN37" s="232" t="s">
        <v>589</v>
      </c>
      <c r="CO37" s="232" t="s">
        <v>589</v>
      </c>
      <c r="CP37" s="232" t="s">
        <v>589</v>
      </c>
      <c r="CQ37" s="232" t="s">
        <v>589</v>
      </c>
      <c r="CR37" s="232" t="s">
        <v>589</v>
      </c>
      <c r="CS37" s="232" t="s">
        <v>589</v>
      </c>
      <c r="CT37" s="232" t="s">
        <v>589</v>
      </c>
      <c r="CU37" s="232" t="s">
        <v>589</v>
      </c>
      <c r="CV37" s="232" t="s">
        <v>589</v>
      </c>
      <c r="CW37" s="232" t="s">
        <v>589</v>
      </c>
      <c r="CX37" s="232" t="s">
        <v>589</v>
      </c>
    </row>
    <row r="38" spans="1:102" s="190" customFormat="1" ht="141.75">
      <c r="A38" s="67" t="s">
        <v>545</v>
      </c>
      <c r="B38" s="113" t="s">
        <v>658</v>
      </c>
      <c r="C38" s="90" t="s">
        <v>700</v>
      </c>
      <c r="D38" s="232" t="s">
        <v>589</v>
      </c>
      <c r="E38" s="232" t="s">
        <v>589</v>
      </c>
      <c r="F38" s="232" t="s">
        <v>589</v>
      </c>
      <c r="G38" s="232" t="s">
        <v>589</v>
      </c>
      <c r="H38" s="232" t="s">
        <v>589</v>
      </c>
      <c r="I38" s="232" t="s">
        <v>589</v>
      </c>
      <c r="J38" s="232" t="s">
        <v>589</v>
      </c>
      <c r="K38" s="232" t="s">
        <v>589</v>
      </c>
      <c r="L38" s="232" t="s">
        <v>589</v>
      </c>
      <c r="M38" s="232" t="s">
        <v>589</v>
      </c>
      <c r="N38" s="232" t="s">
        <v>589</v>
      </c>
      <c r="O38" s="232" t="s">
        <v>589</v>
      </c>
      <c r="P38" s="232" t="s">
        <v>589</v>
      </c>
      <c r="Q38" s="232" t="s">
        <v>589</v>
      </c>
      <c r="R38" s="232" t="s">
        <v>589</v>
      </c>
      <c r="S38" s="232" t="s">
        <v>589</v>
      </c>
      <c r="T38" s="232" t="s">
        <v>589</v>
      </c>
      <c r="U38" s="232" t="s">
        <v>589</v>
      </c>
      <c r="V38" s="232" t="s">
        <v>589</v>
      </c>
      <c r="W38" s="232" t="s">
        <v>589</v>
      </c>
      <c r="X38" s="232" t="s">
        <v>589</v>
      </c>
      <c r="Y38" s="232" t="s">
        <v>589</v>
      </c>
      <c r="Z38" s="232" t="s">
        <v>589</v>
      </c>
      <c r="AA38" s="232" t="s">
        <v>589</v>
      </c>
      <c r="AB38" s="232" t="s">
        <v>589</v>
      </c>
      <c r="AC38" s="232" t="s">
        <v>589</v>
      </c>
      <c r="AD38" s="232" t="s">
        <v>589</v>
      </c>
      <c r="AE38" s="232" t="s">
        <v>589</v>
      </c>
      <c r="AF38" s="232" t="s">
        <v>589</v>
      </c>
      <c r="AG38" s="232" t="s">
        <v>589</v>
      </c>
      <c r="AH38" s="232" t="s">
        <v>589</v>
      </c>
      <c r="AI38" s="232" t="s">
        <v>589</v>
      </c>
      <c r="AJ38" s="232" t="s">
        <v>589</v>
      </c>
      <c r="AK38" s="232" t="s">
        <v>589</v>
      </c>
      <c r="AL38" s="232" t="s">
        <v>589</v>
      </c>
      <c r="AM38" s="232" t="s">
        <v>589</v>
      </c>
      <c r="AN38" s="232" t="s">
        <v>589</v>
      </c>
      <c r="AO38" s="232" t="s">
        <v>589</v>
      </c>
      <c r="AP38" s="232" t="s">
        <v>589</v>
      </c>
      <c r="AQ38" s="232" t="s">
        <v>589</v>
      </c>
      <c r="AR38" s="232" t="s">
        <v>589</v>
      </c>
      <c r="AS38" s="232" t="s">
        <v>589</v>
      </c>
      <c r="AT38" s="232" t="s">
        <v>589</v>
      </c>
      <c r="AU38" s="232" t="s">
        <v>589</v>
      </c>
      <c r="AV38" s="232" t="s">
        <v>589</v>
      </c>
      <c r="AW38" s="232" t="s">
        <v>589</v>
      </c>
      <c r="AX38" s="232" t="s">
        <v>589</v>
      </c>
      <c r="AY38" s="232" t="s">
        <v>589</v>
      </c>
      <c r="AZ38" s="232" t="s">
        <v>589</v>
      </c>
      <c r="BA38" s="232" t="s">
        <v>589</v>
      </c>
      <c r="BB38" s="232" t="s">
        <v>589</v>
      </c>
      <c r="BC38" s="232" t="s">
        <v>589</v>
      </c>
      <c r="BD38" s="232" t="s">
        <v>589</v>
      </c>
      <c r="BE38" s="232" t="s">
        <v>589</v>
      </c>
      <c r="BF38" s="232" t="s">
        <v>589</v>
      </c>
      <c r="BG38" s="232" t="s">
        <v>589</v>
      </c>
      <c r="BH38" s="232" t="s">
        <v>589</v>
      </c>
      <c r="BI38" s="232" t="s">
        <v>589</v>
      </c>
      <c r="BJ38" s="232" t="s">
        <v>589</v>
      </c>
      <c r="BK38" s="232" t="s">
        <v>589</v>
      </c>
      <c r="BL38" s="232" t="s">
        <v>589</v>
      </c>
      <c r="BM38" s="232" t="s">
        <v>589</v>
      </c>
      <c r="BN38" s="232" t="s">
        <v>589</v>
      </c>
      <c r="BO38" s="232" t="s">
        <v>589</v>
      </c>
      <c r="BP38" s="232" t="s">
        <v>589</v>
      </c>
      <c r="BQ38" s="232" t="s">
        <v>589</v>
      </c>
      <c r="BR38" s="232" t="s">
        <v>589</v>
      </c>
      <c r="BS38" s="232" t="s">
        <v>589</v>
      </c>
      <c r="BT38" s="232" t="s">
        <v>589</v>
      </c>
      <c r="BU38" s="232" t="s">
        <v>589</v>
      </c>
      <c r="BV38" s="232" t="s">
        <v>589</v>
      </c>
      <c r="BW38" s="232" t="s">
        <v>589</v>
      </c>
      <c r="BX38" s="232" t="s">
        <v>589</v>
      </c>
      <c r="BY38" s="232" t="s">
        <v>589</v>
      </c>
      <c r="BZ38" s="232" t="s">
        <v>589</v>
      </c>
      <c r="CA38" s="232" t="s">
        <v>589</v>
      </c>
      <c r="CB38" s="232" t="s">
        <v>589</v>
      </c>
      <c r="CC38" s="232" t="s">
        <v>589</v>
      </c>
      <c r="CD38" s="232" t="s">
        <v>589</v>
      </c>
      <c r="CE38" s="232" t="s">
        <v>589</v>
      </c>
      <c r="CF38" s="232" t="s">
        <v>589</v>
      </c>
      <c r="CG38" s="232" t="s">
        <v>589</v>
      </c>
      <c r="CH38" s="232" t="s">
        <v>589</v>
      </c>
      <c r="CI38" s="232" t="s">
        <v>589</v>
      </c>
      <c r="CJ38" s="232" t="s">
        <v>589</v>
      </c>
      <c r="CK38" s="232" t="s">
        <v>589</v>
      </c>
      <c r="CL38" s="232" t="s">
        <v>589</v>
      </c>
      <c r="CM38" s="232" t="s">
        <v>589</v>
      </c>
      <c r="CN38" s="232" t="s">
        <v>589</v>
      </c>
      <c r="CO38" s="232" t="s">
        <v>589</v>
      </c>
      <c r="CP38" s="232" t="s">
        <v>589</v>
      </c>
      <c r="CQ38" s="232" t="s">
        <v>589</v>
      </c>
      <c r="CR38" s="232" t="s">
        <v>589</v>
      </c>
      <c r="CS38" s="232" t="s">
        <v>589</v>
      </c>
      <c r="CT38" s="232" t="s">
        <v>589</v>
      </c>
      <c r="CU38" s="232" t="s">
        <v>589</v>
      </c>
      <c r="CV38" s="232" t="s">
        <v>589</v>
      </c>
      <c r="CW38" s="232" t="s">
        <v>589</v>
      </c>
      <c r="CX38" s="232" t="s">
        <v>589</v>
      </c>
    </row>
    <row r="39" spans="1:102" s="190" customFormat="1" ht="126">
      <c r="A39" s="67" t="s">
        <v>545</v>
      </c>
      <c r="B39" s="113" t="s">
        <v>659</v>
      </c>
      <c r="C39" s="90" t="s">
        <v>700</v>
      </c>
      <c r="D39" s="232" t="s">
        <v>589</v>
      </c>
      <c r="E39" s="232" t="s">
        <v>589</v>
      </c>
      <c r="F39" s="232" t="s">
        <v>589</v>
      </c>
      <c r="G39" s="232" t="s">
        <v>589</v>
      </c>
      <c r="H39" s="232" t="s">
        <v>589</v>
      </c>
      <c r="I39" s="232" t="s">
        <v>589</v>
      </c>
      <c r="J39" s="232" t="s">
        <v>589</v>
      </c>
      <c r="K39" s="232" t="s">
        <v>589</v>
      </c>
      <c r="L39" s="232" t="s">
        <v>589</v>
      </c>
      <c r="M39" s="232" t="s">
        <v>589</v>
      </c>
      <c r="N39" s="232" t="s">
        <v>589</v>
      </c>
      <c r="O39" s="232" t="s">
        <v>589</v>
      </c>
      <c r="P39" s="232" t="s">
        <v>589</v>
      </c>
      <c r="Q39" s="232" t="s">
        <v>589</v>
      </c>
      <c r="R39" s="232" t="s">
        <v>589</v>
      </c>
      <c r="S39" s="232" t="s">
        <v>589</v>
      </c>
      <c r="T39" s="232" t="s">
        <v>589</v>
      </c>
      <c r="U39" s="232" t="s">
        <v>589</v>
      </c>
      <c r="V39" s="232" t="s">
        <v>589</v>
      </c>
      <c r="W39" s="232" t="s">
        <v>589</v>
      </c>
      <c r="X39" s="232" t="s">
        <v>589</v>
      </c>
      <c r="Y39" s="232" t="s">
        <v>589</v>
      </c>
      <c r="Z39" s="232" t="s">
        <v>589</v>
      </c>
      <c r="AA39" s="232" t="s">
        <v>589</v>
      </c>
      <c r="AB39" s="232" t="s">
        <v>589</v>
      </c>
      <c r="AC39" s="232" t="s">
        <v>589</v>
      </c>
      <c r="AD39" s="232" t="s">
        <v>589</v>
      </c>
      <c r="AE39" s="232" t="s">
        <v>589</v>
      </c>
      <c r="AF39" s="232" t="s">
        <v>589</v>
      </c>
      <c r="AG39" s="232" t="s">
        <v>589</v>
      </c>
      <c r="AH39" s="232" t="s">
        <v>589</v>
      </c>
      <c r="AI39" s="232" t="s">
        <v>589</v>
      </c>
      <c r="AJ39" s="232" t="s">
        <v>589</v>
      </c>
      <c r="AK39" s="232" t="s">
        <v>589</v>
      </c>
      <c r="AL39" s="232" t="s">
        <v>589</v>
      </c>
      <c r="AM39" s="232" t="s">
        <v>589</v>
      </c>
      <c r="AN39" s="232" t="s">
        <v>589</v>
      </c>
      <c r="AO39" s="232" t="s">
        <v>589</v>
      </c>
      <c r="AP39" s="232" t="s">
        <v>589</v>
      </c>
      <c r="AQ39" s="232" t="s">
        <v>589</v>
      </c>
      <c r="AR39" s="232" t="s">
        <v>589</v>
      </c>
      <c r="AS39" s="232" t="s">
        <v>589</v>
      </c>
      <c r="AT39" s="232" t="s">
        <v>589</v>
      </c>
      <c r="AU39" s="232" t="s">
        <v>589</v>
      </c>
      <c r="AV39" s="232" t="s">
        <v>589</v>
      </c>
      <c r="AW39" s="232" t="s">
        <v>589</v>
      </c>
      <c r="AX39" s="232" t="s">
        <v>589</v>
      </c>
      <c r="AY39" s="232" t="s">
        <v>589</v>
      </c>
      <c r="AZ39" s="232" t="s">
        <v>589</v>
      </c>
      <c r="BA39" s="232" t="s">
        <v>589</v>
      </c>
      <c r="BB39" s="232" t="s">
        <v>589</v>
      </c>
      <c r="BC39" s="232" t="s">
        <v>589</v>
      </c>
      <c r="BD39" s="232" t="s">
        <v>589</v>
      </c>
      <c r="BE39" s="232" t="s">
        <v>589</v>
      </c>
      <c r="BF39" s="232" t="s">
        <v>589</v>
      </c>
      <c r="BG39" s="232" t="s">
        <v>589</v>
      </c>
      <c r="BH39" s="232" t="s">
        <v>589</v>
      </c>
      <c r="BI39" s="232" t="s">
        <v>589</v>
      </c>
      <c r="BJ39" s="232" t="s">
        <v>589</v>
      </c>
      <c r="BK39" s="232" t="s">
        <v>589</v>
      </c>
      <c r="BL39" s="232" t="s">
        <v>589</v>
      </c>
      <c r="BM39" s="232" t="s">
        <v>589</v>
      </c>
      <c r="BN39" s="232" t="s">
        <v>589</v>
      </c>
      <c r="BO39" s="232" t="s">
        <v>589</v>
      </c>
      <c r="BP39" s="232" t="s">
        <v>589</v>
      </c>
      <c r="BQ39" s="232" t="s">
        <v>589</v>
      </c>
      <c r="BR39" s="232" t="s">
        <v>589</v>
      </c>
      <c r="BS39" s="232" t="s">
        <v>589</v>
      </c>
      <c r="BT39" s="232" t="s">
        <v>589</v>
      </c>
      <c r="BU39" s="232" t="s">
        <v>589</v>
      </c>
      <c r="BV39" s="232" t="s">
        <v>589</v>
      </c>
      <c r="BW39" s="232" t="s">
        <v>589</v>
      </c>
      <c r="BX39" s="232" t="s">
        <v>589</v>
      </c>
      <c r="BY39" s="232" t="s">
        <v>589</v>
      </c>
      <c r="BZ39" s="232" t="s">
        <v>589</v>
      </c>
      <c r="CA39" s="232" t="s">
        <v>589</v>
      </c>
      <c r="CB39" s="232" t="s">
        <v>589</v>
      </c>
      <c r="CC39" s="232" t="s">
        <v>589</v>
      </c>
      <c r="CD39" s="232" t="s">
        <v>589</v>
      </c>
      <c r="CE39" s="232" t="s">
        <v>589</v>
      </c>
      <c r="CF39" s="232" t="s">
        <v>589</v>
      </c>
      <c r="CG39" s="232" t="s">
        <v>589</v>
      </c>
      <c r="CH39" s="232" t="s">
        <v>589</v>
      </c>
      <c r="CI39" s="232" t="s">
        <v>589</v>
      </c>
      <c r="CJ39" s="232" t="s">
        <v>589</v>
      </c>
      <c r="CK39" s="232" t="s">
        <v>589</v>
      </c>
      <c r="CL39" s="232" t="s">
        <v>589</v>
      </c>
      <c r="CM39" s="232" t="s">
        <v>589</v>
      </c>
      <c r="CN39" s="232" t="s">
        <v>589</v>
      </c>
      <c r="CO39" s="232" t="s">
        <v>589</v>
      </c>
      <c r="CP39" s="232" t="s">
        <v>589</v>
      </c>
      <c r="CQ39" s="232" t="s">
        <v>589</v>
      </c>
      <c r="CR39" s="232" t="s">
        <v>589</v>
      </c>
      <c r="CS39" s="232" t="s">
        <v>589</v>
      </c>
      <c r="CT39" s="232" t="s">
        <v>589</v>
      </c>
      <c r="CU39" s="232" t="s">
        <v>589</v>
      </c>
      <c r="CV39" s="232" t="s">
        <v>589</v>
      </c>
      <c r="CW39" s="232" t="s">
        <v>589</v>
      </c>
      <c r="CX39" s="232" t="s">
        <v>589</v>
      </c>
    </row>
    <row r="40" spans="1:102" s="190" customFormat="1" ht="141.75">
      <c r="A40" s="67" t="s">
        <v>545</v>
      </c>
      <c r="B40" s="113" t="s">
        <v>660</v>
      </c>
      <c r="C40" s="90" t="s">
        <v>700</v>
      </c>
      <c r="D40" s="232" t="s">
        <v>589</v>
      </c>
      <c r="E40" s="232" t="s">
        <v>589</v>
      </c>
      <c r="F40" s="232" t="s">
        <v>589</v>
      </c>
      <c r="G40" s="232" t="s">
        <v>589</v>
      </c>
      <c r="H40" s="232" t="s">
        <v>589</v>
      </c>
      <c r="I40" s="232" t="s">
        <v>589</v>
      </c>
      <c r="J40" s="232" t="s">
        <v>589</v>
      </c>
      <c r="K40" s="232" t="s">
        <v>589</v>
      </c>
      <c r="L40" s="232" t="s">
        <v>589</v>
      </c>
      <c r="M40" s="232" t="s">
        <v>589</v>
      </c>
      <c r="N40" s="232" t="s">
        <v>589</v>
      </c>
      <c r="O40" s="232" t="s">
        <v>589</v>
      </c>
      <c r="P40" s="232" t="s">
        <v>589</v>
      </c>
      <c r="Q40" s="232" t="s">
        <v>589</v>
      </c>
      <c r="R40" s="232" t="s">
        <v>589</v>
      </c>
      <c r="S40" s="232" t="s">
        <v>589</v>
      </c>
      <c r="T40" s="232" t="s">
        <v>589</v>
      </c>
      <c r="U40" s="232" t="s">
        <v>589</v>
      </c>
      <c r="V40" s="232" t="s">
        <v>589</v>
      </c>
      <c r="W40" s="232" t="s">
        <v>589</v>
      </c>
      <c r="X40" s="232" t="s">
        <v>589</v>
      </c>
      <c r="Y40" s="232" t="s">
        <v>589</v>
      </c>
      <c r="Z40" s="232" t="s">
        <v>589</v>
      </c>
      <c r="AA40" s="232" t="s">
        <v>589</v>
      </c>
      <c r="AB40" s="232" t="s">
        <v>589</v>
      </c>
      <c r="AC40" s="232" t="s">
        <v>589</v>
      </c>
      <c r="AD40" s="232" t="s">
        <v>589</v>
      </c>
      <c r="AE40" s="232" t="s">
        <v>589</v>
      </c>
      <c r="AF40" s="232" t="s">
        <v>589</v>
      </c>
      <c r="AG40" s="232" t="s">
        <v>589</v>
      </c>
      <c r="AH40" s="232" t="s">
        <v>589</v>
      </c>
      <c r="AI40" s="232" t="s">
        <v>589</v>
      </c>
      <c r="AJ40" s="232" t="s">
        <v>589</v>
      </c>
      <c r="AK40" s="232" t="s">
        <v>589</v>
      </c>
      <c r="AL40" s="232" t="s">
        <v>589</v>
      </c>
      <c r="AM40" s="232" t="s">
        <v>589</v>
      </c>
      <c r="AN40" s="232" t="s">
        <v>589</v>
      </c>
      <c r="AO40" s="232" t="s">
        <v>589</v>
      </c>
      <c r="AP40" s="232" t="s">
        <v>589</v>
      </c>
      <c r="AQ40" s="232" t="s">
        <v>589</v>
      </c>
      <c r="AR40" s="232" t="s">
        <v>589</v>
      </c>
      <c r="AS40" s="232" t="s">
        <v>589</v>
      </c>
      <c r="AT40" s="232" t="s">
        <v>589</v>
      </c>
      <c r="AU40" s="232" t="s">
        <v>589</v>
      </c>
      <c r="AV40" s="232" t="s">
        <v>589</v>
      </c>
      <c r="AW40" s="232" t="s">
        <v>589</v>
      </c>
      <c r="AX40" s="232" t="s">
        <v>589</v>
      </c>
      <c r="AY40" s="232" t="s">
        <v>589</v>
      </c>
      <c r="AZ40" s="232" t="s">
        <v>589</v>
      </c>
      <c r="BA40" s="232" t="s">
        <v>589</v>
      </c>
      <c r="BB40" s="232" t="s">
        <v>589</v>
      </c>
      <c r="BC40" s="232" t="s">
        <v>589</v>
      </c>
      <c r="BD40" s="232" t="s">
        <v>589</v>
      </c>
      <c r="BE40" s="232" t="s">
        <v>589</v>
      </c>
      <c r="BF40" s="232" t="s">
        <v>589</v>
      </c>
      <c r="BG40" s="232" t="s">
        <v>589</v>
      </c>
      <c r="BH40" s="232" t="s">
        <v>589</v>
      </c>
      <c r="BI40" s="232" t="s">
        <v>589</v>
      </c>
      <c r="BJ40" s="232" t="s">
        <v>589</v>
      </c>
      <c r="BK40" s="232" t="s">
        <v>589</v>
      </c>
      <c r="BL40" s="232" t="s">
        <v>589</v>
      </c>
      <c r="BM40" s="232" t="s">
        <v>589</v>
      </c>
      <c r="BN40" s="232" t="s">
        <v>589</v>
      </c>
      <c r="BO40" s="232" t="s">
        <v>589</v>
      </c>
      <c r="BP40" s="232" t="s">
        <v>589</v>
      </c>
      <c r="BQ40" s="232" t="s">
        <v>589</v>
      </c>
      <c r="BR40" s="232" t="s">
        <v>589</v>
      </c>
      <c r="BS40" s="232" t="s">
        <v>589</v>
      </c>
      <c r="BT40" s="232" t="s">
        <v>589</v>
      </c>
      <c r="BU40" s="232" t="s">
        <v>589</v>
      </c>
      <c r="BV40" s="232" t="s">
        <v>589</v>
      </c>
      <c r="BW40" s="232" t="s">
        <v>589</v>
      </c>
      <c r="BX40" s="232" t="s">
        <v>589</v>
      </c>
      <c r="BY40" s="232" t="s">
        <v>589</v>
      </c>
      <c r="BZ40" s="232" t="s">
        <v>589</v>
      </c>
      <c r="CA40" s="232" t="s">
        <v>589</v>
      </c>
      <c r="CB40" s="232" t="s">
        <v>589</v>
      </c>
      <c r="CC40" s="232" t="s">
        <v>589</v>
      </c>
      <c r="CD40" s="232" t="s">
        <v>589</v>
      </c>
      <c r="CE40" s="232" t="s">
        <v>589</v>
      </c>
      <c r="CF40" s="232" t="s">
        <v>589</v>
      </c>
      <c r="CG40" s="232" t="s">
        <v>589</v>
      </c>
      <c r="CH40" s="232" t="s">
        <v>589</v>
      </c>
      <c r="CI40" s="232" t="s">
        <v>589</v>
      </c>
      <c r="CJ40" s="232" t="s">
        <v>589</v>
      </c>
      <c r="CK40" s="232" t="s">
        <v>589</v>
      </c>
      <c r="CL40" s="232" t="s">
        <v>589</v>
      </c>
      <c r="CM40" s="232" t="s">
        <v>589</v>
      </c>
      <c r="CN40" s="232" t="s">
        <v>589</v>
      </c>
      <c r="CO40" s="232" t="s">
        <v>589</v>
      </c>
      <c r="CP40" s="232" t="s">
        <v>589</v>
      </c>
      <c r="CQ40" s="232" t="s">
        <v>589</v>
      </c>
      <c r="CR40" s="232" t="s">
        <v>589</v>
      </c>
      <c r="CS40" s="232" t="s">
        <v>589</v>
      </c>
      <c r="CT40" s="232" t="s">
        <v>589</v>
      </c>
      <c r="CU40" s="232" t="s">
        <v>589</v>
      </c>
      <c r="CV40" s="232" t="s">
        <v>589</v>
      </c>
      <c r="CW40" s="232" t="s">
        <v>589</v>
      </c>
      <c r="CX40" s="232" t="s">
        <v>589</v>
      </c>
    </row>
    <row r="41" spans="1:102" s="190" customFormat="1" ht="47.25">
      <c r="A41" s="67" t="s">
        <v>546</v>
      </c>
      <c r="B41" s="113" t="s">
        <v>657</v>
      </c>
      <c r="C41" s="90" t="s">
        <v>700</v>
      </c>
      <c r="D41" s="232" t="s">
        <v>589</v>
      </c>
      <c r="E41" s="232" t="s">
        <v>589</v>
      </c>
      <c r="F41" s="232" t="s">
        <v>589</v>
      </c>
      <c r="G41" s="232" t="s">
        <v>589</v>
      </c>
      <c r="H41" s="232" t="s">
        <v>589</v>
      </c>
      <c r="I41" s="232" t="s">
        <v>589</v>
      </c>
      <c r="J41" s="232" t="s">
        <v>589</v>
      </c>
      <c r="K41" s="232" t="s">
        <v>589</v>
      </c>
      <c r="L41" s="232" t="s">
        <v>589</v>
      </c>
      <c r="M41" s="232" t="s">
        <v>589</v>
      </c>
      <c r="N41" s="232" t="s">
        <v>589</v>
      </c>
      <c r="O41" s="232" t="s">
        <v>589</v>
      </c>
      <c r="P41" s="232" t="s">
        <v>589</v>
      </c>
      <c r="Q41" s="232" t="s">
        <v>589</v>
      </c>
      <c r="R41" s="232" t="s">
        <v>589</v>
      </c>
      <c r="S41" s="232" t="s">
        <v>589</v>
      </c>
      <c r="T41" s="232" t="s">
        <v>589</v>
      </c>
      <c r="U41" s="232" t="s">
        <v>589</v>
      </c>
      <c r="V41" s="232" t="s">
        <v>589</v>
      </c>
      <c r="W41" s="232" t="s">
        <v>589</v>
      </c>
      <c r="X41" s="232" t="s">
        <v>589</v>
      </c>
      <c r="Y41" s="232" t="s">
        <v>589</v>
      </c>
      <c r="Z41" s="232" t="s">
        <v>589</v>
      </c>
      <c r="AA41" s="232" t="s">
        <v>589</v>
      </c>
      <c r="AB41" s="232" t="s">
        <v>589</v>
      </c>
      <c r="AC41" s="232" t="s">
        <v>589</v>
      </c>
      <c r="AD41" s="232" t="s">
        <v>589</v>
      </c>
      <c r="AE41" s="232" t="s">
        <v>589</v>
      </c>
      <c r="AF41" s="232" t="s">
        <v>589</v>
      </c>
      <c r="AG41" s="232" t="s">
        <v>589</v>
      </c>
      <c r="AH41" s="232" t="s">
        <v>589</v>
      </c>
      <c r="AI41" s="232" t="s">
        <v>589</v>
      </c>
      <c r="AJ41" s="232" t="s">
        <v>589</v>
      </c>
      <c r="AK41" s="232" t="s">
        <v>589</v>
      </c>
      <c r="AL41" s="232" t="s">
        <v>589</v>
      </c>
      <c r="AM41" s="232" t="s">
        <v>589</v>
      </c>
      <c r="AN41" s="232" t="s">
        <v>589</v>
      </c>
      <c r="AO41" s="232" t="s">
        <v>589</v>
      </c>
      <c r="AP41" s="232" t="s">
        <v>589</v>
      </c>
      <c r="AQ41" s="232" t="s">
        <v>589</v>
      </c>
      <c r="AR41" s="232" t="s">
        <v>589</v>
      </c>
      <c r="AS41" s="232" t="s">
        <v>589</v>
      </c>
      <c r="AT41" s="232" t="s">
        <v>589</v>
      </c>
      <c r="AU41" s="232" t="s">
        <v>589</v>
      </c>
      <c r="AV41" s="232" t="s">
        <v>589</v>
      </c>
      <c r="AW41" s="232" t="s">
        <v>589</v>
      </c>
      <c r="AX41" s="232" t="s">
        <v>589</v>
      </c>
      <c r="AY41" s="232" t="s">
        <v>589</v>
      </c>
      <c r="AZ41" s="232" t="s">
        <v>589</v>
      </c>
      <c r="BA41" s="232" t="s">
        <v>589</v>
      </c>
      <c r="BB41" s="232" t="s">
        <v>589</v>
      </c>
      <c r="BC41" s="232" t="s">
        <v>589</v>
      </c>
      <c r="BD41" s="232" t="s">
        <v>589</v>
      </c>
      <c r="BE41" s="232" t="s">
        <v>589</v>
      </c>
      <c r="BF41" s="232" t="s">
        <v>589</v>
      </c>
      <c r="BG41" s="232" t="s">
        <v>589</v>
      </c>
      <c r="BH41" s="232" t="s">
        <v>589</v>
      </c>
      <c r="BI41" s="232" t="s">
        <v>589</v>
      </c>
      <c r="BJ41" s="232" t="s">
        <v>589</v>
      </c>
      <c r="BK41" s="232" t="s">
        <v>589</v>
      </c>
      <c r="BL41" s="232" t="s">
        <v>589</v>
      </c>
      <c r="BM41" s="232" t="s">
        <v>589</v>
      </c>
      <c r="BN41" s="232" t="s">
        <v>589</v>
      </c>
      <c r="BO41" s="232" t="s">
        <v>589</v>
      </c>
      <c r="BP41" s="232" t="s">
        <v>589</v>
      </c>
      <c r="BQ41" s="232" t="s">
        <v>589</v>
      </c>
      <c r="BR41" s="232" t="s">
        <v>589</v>
      </c>
      <c r="BS41" s="232" t="s">
        <v>589</v>
      </c>
      <c r="BT41" s="232" t="s">
        <v>589</v>
      </c>
      <c r="BU41" s="232" t="s">
        <v>589</v>
      </c>
      <c r="BV41" s="232" t="s">
        <v>589</v>
      </c>
      <c r="BW41" s="232" t="s">
        <v>589</v>
      </c>
      <c r="BX41" s="232" t="s">
        <v>589</v>
      </c>
      <c r="BY41" s="232" t="s">
        <v>589</v>
      </c>
      <c r="BZ41" s="232" t="s">
        <v>589</v>
      </c>
      <c r="CA41" s="232" t="s">
        <v>589</v>
      </c>
      <c r="CB41" s="232" t="s">
        <v>589</v>
      </c>
      <c r="CC41" s="232" t="s">
        <v>589</v>
      </c>
      <c r="CD41" s="232" t="s">
        <v>589</v>
      </c>
      <c r="CE41" s="232" t="s">
        <v>589</v>
      </c>
      <c r="CF41" s="232" t="s">
        <v>589</v>
      </c>
      <c r="CG41" s="232" t="s">
        <v>589</v>
      </c>
      <c r="CH41" s="232" t="s">
        <v>589</v>
      </c>
      <c r="CI41" s="232" t="s">
        <v>589</v>
      </c>
      <c r="CJ41" s="232" t="s">
        <v>589</v>
      </c>
      <c r="CK41" s="232" t="s">
        <v>589</v>
      </c>
      <c r="CL41" s="232" t="s">
        <v>589</v>
      </c>
      <c r="CM41" s="232" t="s">
        <v>589</v>
      </c>
      <c r="CN41" s="232" t="s">
        <v>589</v>
      </c>
      <c r="CO41" s="232" t="s">
        <v>589</v>
      </c>
      <c r="CP41" s="232" t="s">
        <v>589</v>
      </c>
      <c r="CQ41" s="232" t="s">
        <v>589</v>
      </c>
      <c r="CR41" s="232" t="s">
        <v>589</v>
      </c>
      <c r="CS41" s="232" t="s">
        <v>589</v>
      </c>
      <c r="CT41" s="232" t="s">
        <v>589</v>
      </c>
      <c r="CU41" s="232" t="s">
        <v>589</v>
      </c>
      <c r="CV41" s="232" t="s">
        <v>589</v>
      </c>
      <c r="CW41" s="232" t="s">
        <v>589</v>
      </c>
      <c r="CX41" s="232" t="s">
        <v>589</v>
      </c>
    </row>
    <row r="42" spans="1:102" s="190" customFormat="1" ht="141.75">
      <c r="A42" s="67" t="s">
        <v>546</v>
      </c>
      <c r="B42" s="113" t="s">
        <v>658</v>
      </c>
      <c r="C42" s="90" t="s">
        <v>700</v>
      </c>
      <c r="D42" s="232" t="s">
        <v>589</v>
      </c>
      <c r="E42" s="232" t="s">
        <v>589</v>
      </c>
      <c r="F42" s="232" t="s">
        <v>589</v>
      </c>
      <c r="G42" s="232" t="s">
        <v>589</v>
      </c>
      <c r="H42" s="232" t="s">
        <v>589</v>
      </c>
      <c r="I42" s="232" t="s">
        <v>589</v>
      </c>
      <c r="J42" s="232" t="s">
        <v>589</v>
      </c>
      <c r="K42" s="232" t="s">
        <v>589</v>
      </c>
      <c r="L42" s="232" t="s">
        <v>589</v>
      </c>
      <c r="M42" s="232" t="s">
        <v>589</v>
      </c>
      <c r="N42" s="232" t="s">
        <v>589</v>
      </c>
      <c r="O42" s="232" t="s">
        <v>589</v>
      </c>
      <c r="P42" s="232" t="s">
        <v>589</v>
      </c>
      <c r="Q42" s="232" t="s">
        <v>589</v>
      </c>
      <c r="R42" s="232" t="s">
        <v>589</v>
      </c>
      <c r="S42" s="232" t="s">
        <v>589</v>
      </c>
      <c r="T42" s="232" t="s">
        <v>589</v>
      </c>
      <c r="U42" s="232" t="s">
        <v>589</v>
      </c>
      <c r="V42" s="232" t="s">
        <v>589</v>
      </c>
      <c r="W42" s="232" t="s">
        <v>589</v>
      </c>
      <c r="X42" s="232" t="s">
        <v>589</v>
      </c>
      <c r="Y42" s="232" t="s">
        <v>589</v>
      </c>
      <c r="Z42" s="232" t="s">
        <v>589</v>
      </c>
      <c r="AA42" s="232" t="s">
        <v>589</v>
      </c>
      <c r="AB42" s="232" t="s">
        <v>589</v>
      </c>
      <c r="AC42" s="232" t="s">
        <v>589</v>
      </c>
      <c r="AD42" s="232" t="s">
        <v>589</v>
      </c>
      <c r="AE42" s="232" t="s">
        <v>589</v>
      </c>
      <c r="AF42" s="232" t="s">
        <v>589</v>
      </c>
      <c r="AG42" s="232" t="s">
        <v>589</v>
      </c>
      <c r="AH42" s="232" t="s">
        <v>589</v>
      </c>
      <c r="AI42" s="232" t="s">
        <v>589</v>
      </c>
      <c r="AJ42" s="232" t="s">
        <v>589</v>
      </c>
      <c r="AK42" s="232" t="s">
        <v>589</v>
      </c>
      <c r="AL42" s="232" t="s">
        <v>589</v>
      </c>
      <c r="AM42" s="232" t="s">
        <v>589</v>
      </c>
      <c r="AN42" s="232" t="s">
        <v>589</v>
      </c>
      <c r="AO42" s="232" t="s">
        <v>589</v>
      </c>
      <c r="AP42" s="232" t="s">
        <v>589</v>
      </c>
      <c r="AQ42" s="232" t="s">
        <v>589</v>
      </c>
      <c r="AR42" s="232" t="s">
        <v>589</v>
      </c>
      <c r="AS42" s="232" t="s">
        <v>589</v>
      </c>
      <c r="AT42" s="232" t="s">
        <v>589</v>
      </c>
      <c r="AU42" s="232" t="s">
        <v>589</v>
      </c>
      <c r="AV42" s="232" t="s">
        <v>589</v>
      </c>
      <c r="AW42" s="232" t="s">
        <v>589</v>
      </c>
      <c r="AX42" s="232" t="s">
        <v>589</v>
      </c>
      <c r="AY42" s="232" t="s">
        <v>589</v>
      </c>
      <c r="AZ42" s="232" t="s">
        <v>589</v>
      </c>
      <c r="BA42" s="232" t="s">
        <v>589</v>
      </c>
      <c r="BB42" s="232" t="s">
        <v>589</v>
      </c>
      <c r="BC42" s="232" t="s">
        <v>589</v>
      </c>
      <c r="BD42" s="232" t="s">
        <v>589</v>
      </c>
      <c r="BE42" s="232" t="s">
        <v>589</v>
      </c>
      <c r="BF42" s="232" t="s">
        <v>589</v>
      </c>
      <c r="BG42" s="232" t="s">
        <v>589</v>
      </c>
      <c r="BH42" s="232" t="s">
        <v>589</v>
      </c>
      <c r="BI42" s="232" t="s">
        <v>589</v>
      </c>
      <c r="BJ42" s="232" t="s">
        <v>589</v>
      </c>
      <c r="BK42" s="232" t="s">
        <v>589</v>
      </c>
      <c r="BL42" s="232" t="s">
        <v>589</v>
      </c>
      <c r="BM42" s="232" t="s">
        <v>589</v>
      </c>
      <c r="BN42" s="232" t="s">
        <v>589</v>
      </c>
      <c r="BO42" s="232" t="s">
        <v>589</v>
      </c>
      <c r="BP42" s="232" t="s">
        <v>589</v>
      </c>
      <c r="BQ42" s="232" t="s">
        <v>589</v>
      </c>
      <c r="BR42" s="232" t="s">
        <v>589</v>
      </c>
      <c r="BS42" s="232" t="s">
        <v>589</v>
      </c>
      <c r="BT42" s="232" t="s">
        <v>589</v>
      </c>
      <c r="BU42" s="232" t="s">
        <v>589</v>
      </c>
      <c r="BV42" s="232" t="s">
        <v>589</v>
      </c>
      <c r="BW42" s="232" t="s">
        <v>589</v>
      </c>
      <c r="BX42" s="232" t="s">
        <v>589</v>
      </c>
      <c r="BY42" s="232" t="s">
        <v>589</v>
      </c>
      <c r="BZ42" s="232" t="s">
        <v>589</v>
      </c>
      <c r="CA42" s="232" t="s">
        <v>589</v>
      </c>
      <c r="CB42" s="232" t="s">
        <v>589</v>
      </c>
      <c r="CC42" s="232" t="s">
        <v>589</v>
      </c>
      <c r="CD42" s="232" t="s">
        <v>589</v>
      </c>
      <c r="CE42" s="232" t="s">
        <v>589</v>
      </c>
      <c r="CF42" s="232" t="s">
        <v>589</v>
      </c>
      <c r="CG42" s="232" t="s">
        <v>589</v>
      </c>
      <c r="CH42" s="232" t="s">
        <v>589</v>
      </c>
      <c r="CI42" s="232" t="s">
        <v>589</v>
      </c>
      <c r="CJ42" s="232" t="s">
        <v>589</v>
      </c>
      <c r="CK42" s="232" t="s">
        <v>589</v>
      </c>
      <c r="CL42" s="232" t="s">
        <v>589</v>
      </c>
      <c r="CM42" s="232" t="s">
        <v>589</v>
      </c>
      <c r="CN42" s="232" t="s">
        <v>589</v>
      </c>
      <c r="CO42" s="232" t="s">
        <v>589</v>
      </c>
      <c r="CP42" s="232" t="s">
        <v>589</v>
      </c>
      <c r="CQ42" s="232" t="s">
        <v>589</v>
      </c>
      <c r="CR42" s="232" t="s">
        <v>589</v>
      </c>
      <c r="CS42" s="232" t="s">
        <v>589</v>
      </c>
      <c r="CT42" s="232" t="s">
        <v>589</v>
      </c>
      <c r="CU42" s="232" t="s">
        <v>589</v>
      </c>
      <c r="CV42" s="232" t="s">
        <v>589</v>
      </c>
      <c r="CW42" s="232" t="s">
        <v>589</v>
      </c>
      <c r="CX42" s="232" t="s">
        <v>589</v>
      </c>
    </row>
    <row r="43" spans="1:102" s="190" customFormat="1" ht="126">
      <c r="A43" s="67" t="s">
        <v>546</v>
      </c>
      <c r="B43" s="113" t="s">
        <v>659</v>
      </c>
      <c r="C43" s="90" t="s">
        <v>700</v>
      </c>
      <c r="D43" s="232" t="s">
        <v>589</v>
      </c>
      <c r="E43" s="232" t="s">
        <v>589</v>
      </c>
      <c r="F43" s="232" t="s">
        <v>589</v>
      </c>
      <c r="G43" s="232" t="s">
        <v>589</v>
      </c>
      <c r="H43" s="232" t="s">
        <v>589</v>
      </c>
      <c r="I43" s="232" t="s">
        <v>589</v>
      </c>
      <c r="J43" s="232" t="s">
        <v>589</v>
      </c>
      <c r="K43" s="232" t="s">
        <v>589</v>
      </c>
      <c r="L43" s="232" t="s">
        <v>589</v>
      </c>
      <c r="M43" s="232" t="s">
        <v>589</v>
      </c>
      <c r="N43" s="232" t="s">
        <v>589</v>
      </c>
      <c r="O43" s="232" t="s">
        <v>589</v>
      </c>
      <c r="P43" s="232" t="s">
        <v>589</v>
      </c>
      <c r="Q43" s="232" t="s">
        <v>589</v>
      </c>
      <c r="R43" s="232" t="s">
        <v>589</v>
      </c>
      <c r="S43" s="232" t="s">
        <v>589</v>
      </c>
      <c r="T43" s="232" t="s">
        <v>589</v>
      </c>
      <c r="U43" s="232" t="s">
        <v>589</v>
      </c>
      <c r="V43" s="232" t="s">
        <v>589</v>
      </c>
      <c r="W43" s="232" t="s">
        <v>589</v>
      </c>
      <c r="X43" s="232" t="s">
        <v>589</v>
      </c>
      <c r="Y43" s="232" t="s">
        <v>589</v>
      </c>
      <c r="Z43" s="232" t="s">
        <v>589</v>
      </c>
      <c r="AA43" s="232" t="s">
        <v>589</v>
      </c>
      <c r="AB43" s="232" t="s">
        <v>589</v>
      </c>
      <c r="AC43" s="232" t="s">
        <v>589</v>
      </c>
      <c r="AD43" s="232" t="s">
        <v>589</v>
      </c>
      <c r="AE43" s="232" t="s">
        <v>589</v>
      </c>
      <c r="AF43" s="232" t="s">
        <v>589</v>
      </c>
      <c r="AG43" s="232" t="s">
        <v>589</v>
      </c>
      <c r="AH43" s="232" t="s">
        <v>589</v>
      </c>
      <c r="AI43" s="232" t="s">
        <v>589</v>
      </c>
      <c r="AJ43" s="232" t="s">
        <v>589</v>
      </c>
      <c r="AK43" s="232" t="s">
        <v>589</v>
      </c>
      <c r="AL43" s="232" t="s">
        <v>589</v>
      </c>
      <c r="AM43" s="232" t="s">
        <v>589</v>
      </c>
      <c r="AN43" s="232" t="s">
        <v>589</v>
      </c>
      <c r="AO43" s="232" t="s">
        <v>589</v>
      </c>
      <c r="AP43" s="232" t="s">
        <v>589</v>
      </c>
      <c r="AQ43" s="232" t="s">
        <v>589</v>
      </c>
      <c r="AR43" s="232" t="s">
        <v>589</v>
      </c>
      <c r="AS43" s="232" t="s">
        <v>589</v>
      </c>
      <c r="AT43" s="232" t="s">
        <v>589</v>
      </c>
      <c r="AU43" s="232" t="s">
        <v>589</v>
      </c>
      <c r="AV43" s="232" t="s">
        <v>589</v>
      </c>
      <c r="AW43" s="232" t="s">
        <v>589</v>
      </c>
      <c r="AX43" s="232" t="s">
        <v>589</v>
      </c>
      <c r="AY43" s="232" t="s">
        <v>589</v>
      </c>
      <c r="AZ43" s="232" t="s">
        <v>589</v>
      </c>
      <c r="BA43" s="232" t="s">
        <v>589</v>
      </c>
      <c r="BB43" s="232" t="s">
        <v>589</v>
      </c>
      <c r="BC43" s="232" t="s">
        <v>589</v>
      </c>
      <c r="BD43" s="232" t="s">
        <v>589</v>
      </c>
      <c r="BE43" s="232" t="s">
        <v>589</v>
      </c>
      <c r="BF43" s="232" t="s">
        <v>589</v>
      </c>
      <c r="BG43" s="232" t="s">
        <v>589</v>
      </c>
      <c r="BH43" s="232" t="s">
        <v>589</v>
      </c>
      <c r="BI43" s="232" t="s">
        <v>589</v>
      </c>
      <c r="BJ43" s="232" t="s">
        <v>589</v>
      </c>
      <c r="BK43" s="232" t="s">
        <v>589</v>
      </c>
      <c r="BL43" s="232" t="s">
        <v>589</v>
      </c>
      <c r="BM43" s="232" t="s">
        <v>589</v>
      </c>
      <c r="BN43" s="232" t="s">
        <v>589</v>
      </c>
      <c r="BO43" s="232" t="s">
        <v>589</v>
      </c>
      <c r="BP43" s="232" t="s">
        <v>589</v>
      </c>
      <c r="BQ43" s="232" t="s">
        <v>589</v>
      </c>
      <c r="BR43" s="232" t="s">
        <v>589</v>
      </c>
      <c r="BS43" s="232" t="s">
        <v>589</v>
      </c>
      <c r="BT43" s="232" t="s">
        <v>589</v>
      </c>
      <c r="BU43" s="232" t="s">
        <v>589</v>
      </c>
      <c r="BV43" s="232" t="s">
        <v>589</v>
      </c>
      <c r="BW43" s="232" t="s">
        <v>589</v>
      </c>
      <c r="BX43" s="232" t="s">
        <v>589</v>
      </c>
      <c r="BY43" s="232" t="s">
        <v>589</v>
      </c>
      <c r="BZ43" s="232" t="s">
        <v>589</v>
      </c>
      <c r="CA43" s="232" t="s">
        <v>589</v>
      </c>
      <c r="CB43" s="232" t="s">
        <v>589</v>
      </c>
      <c r="CC43" s="232" t="s">
        <v>589</v>
      </c>
      <c r="CD43" s="232" t="s">
        <v>589</v>
      </c>
      <c r="CE43" s="232" t="s">
        <v>589</v>
      </c>
      <c r="CF43" s="232" t="s">
        <v>589</v>
      </c>
      <c r="CG43" s="232" t="s">
        <v>589</v>
      </c>
      <c r="CH43" s="232" t="s">
        <v>589</v>
      </c>
      <c r="CI43" s="232" t="s">
        <v>589</v>
      </c>
      <c r="CJ43" s="232" t="s">
        <v>589</v>
      </c>
      <c r="CK43" s="232" t="s">
        <v>589</v>
      </c>
      <c r="CL43" s="232" t="s">
        <v>589</v>
      </c>
      <c r="CM43" s="232" t="s">
        <v>589</v>
      </c>
      <c r="CN43" s="232" t="s">
        <v>589</v>
      </c>
      <c r="CO43" s="232" t="s">
        <v>589</v>
      </c>
      <c r="CP43" s="232" t="s">
        <v>589</v>
      </c>
      <c r="CQ43" s="232" t="s">
        <v>589</v>
      </c>
      <c r="CR43" s="232" t="s">
        <v>589</v>
      </c>
      <c r="CS43" s="232" t="s">
        <v>589</v>
      </c>
      <c r="CT43" s="232" t="s">
        <v>589</v>
      </c>
      <c r="CU43" s="232" t="s">
        <v>589</v>
      </c>
      <c r="CV43" s="232" t="s">
        <v>589</v>
      </c>
      <c r="CW43" s="232" t="s">
        <v>589</v>
      </c>
      <c r="CX43" s="232" t="s">
        <v>589</v>
      </c>
    </row>
    <row r="44" spans="1:102" s="190" customFormat="1" ht="141.75">
      <c r="A44" s="67" t="s">
        <v>546</v>
      </c>
      <c r="B44" s="113" t="s">
        <v>661</v>
      </c>
      <c r="C44" s="90" t="s">
        <v>700</v>
      </c>
      <c r="D44" s="232" t="s">
        <v>589</v>
      </c>
      <c r="E44" s="232" t="s">
        <v>589</v>
      </c>
      <c r="F44" s="232" t="s">
        <v>589</v>
      </c>
      <c r="G44" s="232" t="s">
        <v>589</v>
      </c>
      <c r="H44" s="232" t="s">
        <v>589</v>
      </c>
      <c r="I44" s="232" t="s">
        <v>589</v>
      </c>
      <c r="J44" s="232" t="s">
        <v>589</v>
      </c>
      <c r="K44" s="232" t="s">
        <v>589</v>
      </c>
      <c r="L44" s="232" t="s">
        <v>589</v>
      </c>
      <c r="M44" s="232" t="s">
        <v>589</v>
      </c>
      <c r="N44" s="232" t="s">
        <v>589</v>
      </c>
      <c r="O44" s="232" t="s">
        <v>589</v>
      </c>
      <c r="P44" s="232" t="s">
        <v>589</v>
      </c>
      <c r="Q44" s="232" t="s">
        <v>589</v>
      </c>
      <c r="R44" s="232" t="s">
        <v>589</v>
      </c>
      <c r="S44" s="232" t="s">
        <v>589</v>
      </c>
      <c r="T44" s="232" t="s">
        <v>589</v>
      </c>
      <c r="U44" s="232" t="s">
        <v>589</v>
      </c>
      <c r="V44" s="232" t="s">
        <v>589</v>
      </c>
      <c r="W44" s="232" t="s">
        <v>589</v>
      </c>
      <c r="X44" s="232" t="s">
        <v>589</v>
      </c>
      <c r="Y44" s="232" t="s">
        <v>589</v>
      </c>
      <c r="Z44" s="232" t="s">
        <v>589</v>
      </c>
      <c r="AA44" s="232" t="s">
        <v>589</v>
      </c>
      <c r="AB44" s="232" t="s">
        <v>589</v>
      </c>
      <c r="AC44" s="232" t="s">
        <v>589</v>
      </c>
      <c r="AD44" s="232" t="s">
        <v>589</v>
      </c>
      <c r="AE44" s="232" t="s">
        <v>589</v>
      </c>
      <c r="AF44" s="232" t="s">
        <v>589</v>
      </c>
      <c r="AG44" s="232" t="s">
        <v>589</v>
      </c>
      <c r="AH44" s="232" t="s">
        <v>589</v>
      </c>
      <c r="AI44" s="232" t="s">
        <v>589</v>
      </c>
      <c r="AJ44" s="232" t="s">
        <v>589</v>
      </c>
      <c r="AK44" s="232" t="s">
        <v>589</v>
      </c>
      <c r="AL44" s="232" t="s">
        <v>589</v>
      </c>
      <c r="AM44" s="232" t="s">
        <v>589</v>
      </c>
      <c r="AN44" s="232" t="s">
        <v>589</v>
      </c>
      <c r="AO44" s="232" t="s">
        <v>589</v>
      </c>
      <c r="AP44" s="232" t="s">
        <v>589</v>
      </c>
      <c r="AQ44" s="232" t="s">
        <v>589</v>
      </c>
      <c r="AR44" s="232" t="s">
        <v>589</v>
      </c>
      <c r="AS44" s="232" t="s">
        <v>589</v>
      </c>
      <c r="AT44" s="232" t="s">
        <v>589</v>
      </c>
      <c r="AU44" s="232" t="s">
        <v>589</v>
      </c>
      <c r="AV44" s="232" t="s">
        <v>589</v>
      </c>
      <c r="AW44" s="232" t="s">
        <v>589</v>
      </c>
      <c r="AX44" s="232" t="s">
        <v>589</v>
      </c>
      <c r="AY44" s="232" t="s">
        <v>589</v>
      </c>
      <c r="AZ44" s="232" t="s">
        <v>589</v>
      </c>
      <c r="BA44" s="232" t="s">
        <v>589</v>
      </c>
      <c r="BB44" s="232" t="s">
        <v>589</v>
      </c>
      <c r="BC44" s="232" t="s">
        <v>589</v>
      </c>
      <c r="BD44" s="232" t="s">
        <v>589</v>
      </c>
      <c r="BE44" s="232" t="s">
        <v>589</v>
      </c>
      <c r="BF44" s="232" t="s">
        <v>589</v>
      </c>
      <c r="BG44" s="232" t="s">
        <v>589</v>
      </c>
      <c r="BH44" s="232" t="s">
        <v>589</v>
      </c>
      <c r="BI44" s="232" t="s">
        <v>589</v>
      </c>
      <c r="BJ44" s="232" t="s">
        <v>589</v>
      </c>
      <c r="BK44" s="232" t="s">
        <v>589</v>
      </c>
      <c r="BL44" s="232" t="s">
        <v>589</v>
      </c>
      <c r="BM44" s="232" t="s">
        <v>589</v>
      </c>
      <c r="BN44" s="232" t="s">
        <v>589</v>
      </c>
      <c r="BO44" s="232" t="s">
        <v>589</v>
      </c>
      <c r="BP44" s="232" t="s">
        <v>589</v>
      </c>
      <c r="BQ44" s="232" t="s">
        <v>589</v>
      </c>
      <c r="BR44" s="232" t="s">
        <v>589</v>
      </c>
      <c r="BS44" s="232" t="s">
        <v>589</v>
      </c>
      <c r="BT44" s="232" t="s">
        <v>589</v>
      </c>
      <c r="BU44" s="232" t="s">
        <v>589</v>
      </c>
      <c r="BV44" s="232" t="s">
        <v>589</v>
      </c>
      <c r="BW44" s="232" t="s">
        <v>589</v>
      </c>
      <c r="BX44" s="232" t="s">
        <v>589</v>
      </c>
      <c r="BY44" s="232" t="s">
        <v>589</v>
      </c>
      <c r="BZ44" s="232" t="s">
        <v>589</v>
      </c>
      <c r="CA44" s="232" t="s">
        <v>589</v>
      </c>
      <c r="CB44" s="232" t="s">
        <v>589</v>
      </c>
      <c r="CC44" s="232" t="s">
        <v>589</v>
      </c>
      <c r="CD44" s="232" t="s">
        <v>589</v>
      </c>
      <c r="CE44" s="232" t="s">
        <v>589</v>
      </c>
      <c r="CF44" s="232" t="s">
        <v>589</v>
      </c>
      <c r="CG44" s="232" t="s">
        <v>589</v>
      </c>
      <c r="CH44" s="232" t="s">
        <v>589</v>
      </c>
      <c r="CI44" s="232" t="s">
        <v>589</v>
      </c>
      <c r="CJ44" s="232" t="s">
        <v>589</v>
      </c>
      <c r="CK44" s="232" t="s">
        <v>589</v>
      </c>
      <c r="CL44" s="232" t="s">
        <v>589</v>
      </c>
      <c r="CM44" s="232" t="s">
        <v>589</v>
      </c>
      <c r="CN44" s="232" t="s">
        <v>589</v>
      </c>
      <c r="CO44" s="232" t="s">
        <v>589</v>
      </c>
      <c r="CP44" s="232" t="s">
        <v>589</v>
      </c>
      <c r="CQ44" s="232" t="s">
        <v>589</v>
      </c>
      <c r="CR44" s="232" t="s">
        <v>589</v>
      </c>
      <c r="CS44" s="232" t="s">
        <v>589</v>
      </c>
      <c r="CT44" s="232" t="s">
        <v>589</v>
      </c>
      <c r="CU44" s="232" t="s">
        <v>589</v>
      </c>
      <c r="CV44" s="232" t="s">
        <v>589</v>
      </c>
      <c r="CW44" s="232" t="s">
        <v>589</v>
      </c>
      <c r="CX44" s="232" t="s">
        <v>589</v>
      </c>
    </row>
    <row r="45" spans="1:102" s="190" customFormat="1" ht="141.75">
      <c r="A45" s="67" t="s">
        <v>517</v>
      </c>
      <c r="B45" s="113" t="s">
        <v>662</v>
      </c>
      <c r="C45" s="90" t="s">
        <v>700</v>
      </c>
      <c r="D45" s="232" t="s">
        <v>589</v>
      </c>
      <c r="E45" s="232" t="s">
        <v>589</v>
      </c>
      <c r="F45" s="232" t="s">
        <v>589</v>
      </c>
      <c r="G45" s="232" t="s">
        <v>589</v>
      </c>
      <c r="H45" s="232" t="s">
        <v>589</v>
      </c>
      <c r="I45" s="232" t="s">
        <v>589</v>
      </c>
      <c r="J45" s="232" t="s">
        <v>589</v>
      </c>
      <c r="K45" s="232" t="s">
        <v>589</v>
      </c>
      <c r="L45" s="232" t="s">
        <v>589</v>
      </c>
      <c r="M45" s="232" t="s">
        <v>589</v>
      </c>
      <c r="N45" s="232" t="s">
        <v>589</v>
      </c>
      <c r="O45" s="232" t="s">
        <v>589</v>
      </c>
      <c r="P45" s="232" t="s">
        <v>589</v>
      </c>
      <c r="Q45" s="232" t="s">
        <v>589</v>
      </c>
      <c r="R45" s="232" t="s">
        <v>589</v>
      </c>
      <c r="S45" s="232" t="s">
        <v>589</v>
      </c>
      <c r="T45" s="232" t="s">
        <v>589</v>
      </c>
      <c r="U45" s="232" t="s">
        <v>589</v>
      </c>
      <c r="V45" s="232" t="s">
        <v>589</v>
      </c>
      <c r="W45" s="232" t="s">
        <v>589</v>
      </c>
      <c r="X45" s="232" t="s">
        <v>589</v>
      </c>
      <c r="Y45" s="232" t="s">
        <v>589</v>
      </c>
      <c r="Z45" s="232" t="s">
        <v>589</v>
      </c>
      <c r="AA45" s="232" t="s">
        <v>589</v>
      </c>
      <c r="AB45" s="232" t="s">
        <v>589</v>
      </c>
      <c r="AC45" s="232" t="s">
        <v>589</v>
      </c>
      <c r="AD45" s="232" t="s">
        <v>589</v>
      </c>
      <c r="AE45" s="232" t="s">
        <v>589</v>
      </c>
      <c r="AF45" s="232" t="s">
        <v>589</v>
      </c>
      <c r="AG45" s="232" t="s">
        <v>589</v>
      </c>
      <c r="AH45" s="232" t="s">
        <v>589</v>
      </c>
      <c r="AI45" s="232" t="s">
        <v>589</v>
      </c>
      <c r="AJ45" s="232" t="s">
        <v>589</v>
      </c>
      <c r="AK45" s="232" t="s">
        <v>589</v>
      </c>
      <c r="AL45" s="232" t="s">
        <v>589</v>
      </c>
      <c r="AM45" s="232" t="s">
        <v>589</v>
      </c>
      <c r="AN45" s="232" t="s">
        <v>589</v>
      </c>
      <c r="AO45" s="232" t="s">
        <v>589</v>
      </c>
      <c r="AP45" s="232" t="s">
        <v>589</v>
      </c>
      <c r="AQ45" s="232" t="s">
        <v>589</v>
      </c>
      <c r="AR45" s="232" t="s">
        <v>589</v>
      </c>
      <c r="AS45" s="232" t="s">
        <v>589</v>
      </c>
      <c r="AT45" s="232" t="s">
        <v>589</v>
      </c>
      <c r="AU45" s="232" t="s">
        <v>589</v>
      </c>
      <c r="AV45" s="232" t="s">
        <v>589</v>
      </c>
      <c r="AW45" s="232" t="s">
        <v>589</v>
      </c>
      <c r="AX45" s="232" t="s">
        <v>589</v>
      </c>
      <c r="AY45" s="232" t="s">
        <v>589</v>
      </c>
      <c r="AZ45" s="232" t="s">
        <v>589</v>
      </c>
      <c r="BA45" s="232" t="s">
        <v>589</v>
      </c>
      <c r="BB45" s="232" t="s">
        <v>589</v>
      </c>
      <c r="BC45" s="232" t="s">
        <v>589</v>
      </c>
      <c r="BD45" s="232" t="s">
        <v>589</v>
      </c>
      <c r="BE45" s="232" t="s">
        <v>589</v>
      </c>
      <c r="BF45" s="232" t="s">
        <v>589</v>
      </c>
      <c r="BG45" s="232" t="s">
        <v>589</v>
      </c>
      <c r="BH45" s="232" t="s">
        <v>589</v>
      </c>
      <c r="BI45" s="232" t="s">
        <v>589</v>
      </c>
      <c r="BJ45" s="232" t="s">
        <v>589</v>
      </c>
      <c r="BK45" s="232" t="s">
        <v>589</v>
      </c>
      <c r="BL45" s="232" t="s">
        <v>589</v>
      </c>
      <c r="BM45" s="232" t="s">
        <v>589</v>
      </c>
      <c r="BN45" s="232" t="s">
        <v>589</v>
      </c>
      <c r="BO45" s="232" t="s">
        <v>589</v>
      </c>
      <c r="BP45" s="232" t="s">
        <v>589</v>
      </c>
      <c r="BQ45" s="232" t="s">
        <v>589</v>
      </c>
      <c r="BR45" s="232" t="s">
        <v>589</v>
      </c>
      <c r="BS45" s="232" t="s">
        <v>589</v>
      </c>
      <c r="BT45" s="232" t="s">
        <v>589</v>
      </c>
      <c r="BU45" s="232" t="s">
        <v>589</v>
      </c>
      <c r="BV45" s="232" t="s">
        <v>589</v>
      </c>
      <c r="BW45" s="232" t="s">
        <v>589</v>
      </c>
      <c r="BX45" s="232" t="s">
        <v>589</v>
      </c>
      <c r="BY45" s="232" t="s">
        <v>589</v>
      </c>
      <c r="BZ45" s="232" t="s">
        <v>589</v>
      </c>
      <c r="CA45" s="232" t="s">
        <v>589</v>
      </c>
      <c r="CB45" s="232" t="s">
        <v>589</v>
      </c>
      <c r="CC45" s="232" t="s">
        <v>589</v>
      </c>
      <c r="CD45" s="232" t="s">
        <v>589</v>
      </c>
      <c r="CE45" s="232" t="s">
        <v>589</v>
      </c>
      <c r="CF45" s="232" t="s">
        <v>589</v>
      </c>
      <c r="CG45" s="232" t="s">
        <v>589</v>
      </c>
      <c r="CH45" s="232" t="s">
        <v>589</v>
      </c>
      <c r="CI45" s="232" t="s">
        <v>589</v>
      </c>
      <c r="CJ45" s="232" t="s">
        <v>589</v>
      </c>
      <c r="CK45" s="232" t="s">
        <v>589</v>
      </c>
      <c r="CL45" s="232" t="s">
        <v>589</v>
      </c>
      <c r="CM45" s="232" t="s">
        <v>589</v>
      </c>
      <c r="CN45" s="232" t="s">
        <v>589</v>
      </c>
      <c r="CO45" s="232" t="s">
        <v>589</v>
      </c>
      <c r="CP45" s="232" t="s">
        <v>589</v>
      </c>
      <c r="CQ45" s="232" t="s">
        <v>589</v>
      </c>
      <c r="CR45" s="232" t="s">
        <v>589</v>
      </c>
      <c r="CS45" s="232" t="s">
        <v>589</v>
      </c>
      <c r="CT45" s="232" t="s">
        <v>589</v>
      </c>
      <c r="CU45" s="232" t="s">
        <v>589</v>
      </c>
      <c r="CV45" s="232" t="s">
        <v>589</v>
      </c>
      <c r="CW45" s="232" t="s">
        <v>589</v>
      </c>
      <c r="CX45" s="232" t="s">
        <v>589</v>
      </c>
    </row>
    <row r="46" spans="1:102" s="190" customFormat="1" ht="110.25">
      <c r="A46" s="67" t="s">
        <v>549</v>
      </c>
      <c r="B46" s="113" t="s">
        <v>663</v>
      </c>
      <c r="C46" s="90" t="s">
        <v>700</v>
      </c>
      <c r="D46" s="232" t="s">
        <v>589</v>
      </c>
      <c r="E46" s="232" t="s">
        <v>589</v>
      </c>
      <c r="F46" s="232" t="s">
        <v>589</v>
      </c>
      <c r="G46" s="232" t="s">
        <v>589</v>
      </c>
      <c r="H46" s="232" t="s">
        <v>589</v>
      </c>
      <c r="I46" s="232" t="s">
        <v>589</v>
      </c>
      <c r="J46" s="232" t="s">
        <v>589</v>
      </c>
      <c r="K46" s="232" t="s">
        <v>589</v>
      </c>
      <c r="L46" s="232" t="s">
        <v>589</v>
      </c>
      <c r="M46" s="232" t="s">
        <v>589</v>
      </c>
      <c r="N46" s="232" t="s">
        <v>589</v>
      </c>
      <c r="O46" s="232" t="s">
        <v>589</v>
      </c>
      <c r="P46" s="232" t="s">
        <v>589</v>
      </c>
      <c r="Q46" s="232" t="s">
        <v>589</v>
      </c>
      <c r="R46" s="232" t="s">
        <v>589</v>
      </c>
      <c r="S46" s="232" t="s">
        <v>589</v>
      </c>
      <c r="T46" s="232" t="s">
        <v>589</v>
      </c>
      <c r="U46" s="232" t="s">
        <v>589</v>
      </c>
      <c r="V46" s="232" t="s">
        <v>589</v>
      </c>
      <c r="W46" s="232" t="s">
        <v>589</v>
      </c>
      <c r="X46" s="232" t="s">
        <v>589</v>
      </c>
      <c r="Y46" s="232" t="s">
        <v>589</v>
      </c>
      <c r="Z46" s="232" t="s">
        <v>589</v>
      </c>
      <c r="AA46" s="232" t="s">
        <v>589</v>
      </c>
      <c r="AB46" s="232" t="s">
        <v>589</v>
      </c>
      <c r="AC46" s="232" t="s">
        <v>589</v>
      </c>
      <c r="AD46" s="232" t="s">
        <v>589</v>
      </c>
      <c r="AE46" s="232" t="s">
        <v>589</v>
      </c>
      <c r="AF46" s="232" t="s">
        <v>589</v>
      </c>
      <c r="AG46" s="232" t="s">
        <v>589</v>
      </c>
      <c r="AH46" s="232" t="s">
        <v>589</v>
      </c>
      <c r="AI46" s="232" t="s">
        <v>589</v>
      </c>
      <c r="AJ46" s="232" t="s">
        <v>589</v>
      </c>
      <c r="AK46" s="232" t="s">
        <v>589</v>
      </c>
      <c r="AL46" s="232" t="s">
        <v>589</v>
      </c>
      <c r="AM46" s="232" t="s">
        <v>589</v>
      </c>
      <c r="AN46" s="232" t="s">
        <v>589</v>
      </c>
      <c r="AO46" s="232" t="s">
        <v>589</v>
      </c>
      <c r="AP46" s="232" t="s">
        <v>589</v>
      </c>
      <c r="AQ46" s="232" t="s">
        <v>589</v>
      </c>
      <c r="AR46" s="232" t="s">
        <v>589</v>
      </c>
      <c r="AS46" s="232" t="s">
        <v>589</v>
      </c>
      <c r="AT46" s="232" t="s">
        <v>589</v>
      </c>
      <c r="AU46" s="232" t="s">
        <v>589</v>
      </c>
      <c r="AV46" s="232" t="s">
        <v>589</v>
      </c>
      <c r="AW46" s="232" t="s">
        <v>589</v>
      </c>
      <c r="AX46" s="232" t="s">
        <v>589</v>
      </c>
      <c r="AY46" s="232" t="s">
        <v>589</v>
      </c>
      <c r="AZ46" s="232" t="s">
        <v>589</v>
      </c>
      <c r="BA46" s="232" t="s">
        <v>589</v>
      </c>
      <c r="BB46" s="232" t="s">
        <v>589</v>
      </c>
      <c r="BC46" s="232" t="s">
        <v>589</v>
      </c>
      <c r="BD46" s="232" t="s">
        <v>589</v>
      </c>
      <c r="BE46" s="232" t="s">
        <v>589</v>
      </c>
      <c r="BF46" s="232" t="s">
        <v>589</v>
      </c>
      <c r="BG46" s="232" t="s">
        <v>589</v>
      </c>
      <c r="BH46" s="232" t="s">
        <v>589</v>
      </c>
      <c r="BI46" s="232" t="s">
        <v>589</v>
      </c>
      <c r="BJ46" s="232" t="s">
        <v>589</v>
      </c>
      <c r="BK46" s="232" t="s">
        <v>589</v>
      </c>
      <c r="BL46" s="232" t="s">
        <v>589</v>
      </c>
      <c r="BM46" s="232" t="s">
        <v>589</v>
      </c>
      <c r="BN46" s="232" t="s">
        <v>589</v>
      </c>
      <c r="BO46" s="232" t="s">
        <v>589</v>
      </c>
      <c r="BP46" s="232" t="s">
        <v>589</v>
      </c>
      <c r="BQ46" s="232" t="s">
        <v>589</v>
      </c>
      <c r="BR46" s="232" t="s">
        <v>589</v>
      </c>
      <c r="BS46" s="232" t="s">
        <v>589</v>
      </c>
      <c r="BT46" s="232" t="s">
        <v>589</v>
      </c>
      <c r="BU46" s="232" t="s">
        <v>589</v>
      </c>
      <c r="BV46" s="232" t="s">
        <v>589</v>
      </c>
      <c r="BW46" s="232" t="s">
        <v>589</v>
      </c>
      <c r="BX46" s="232" t="s">
        <v>589</v>
      </c>
      <c r="BY46" s="232" t="s">
        <v>589</v>
      </c>
      <c r="BZ46" s="232" t="s">
        <v>589</v>
      </c>
      <c r="CA46" s="232" t="s">
        <v>589</v>
      </c>
      <c r="CB46" s="232" t="s">
        <v>589</v>
      </c>
      <c r="CC46" s="232" t="s">
        <v>589</v>
      </c>
      <c r="CD46" s="232" t="s">
        <v>589</v>
      </c>
      <c r="CE46" s="232" t="s">
        <v>589</v>
      </c>
      <c r="CF46" s="232" t="s">
        <v>589</v>
      </c>
      <c r="CG46" s="232" t="s">
        <v>589</v>
      </c>
      <c r="CH46" s="232" t="s">
        <v>589</v>
      </c>
      <c r="CI46" s="232" t="s">
        <v>589</v>
      </c>
      <c r="CJ46" s="232" t="s">
        <v>589</v>
      </c>
      <c r="CK46" s="232" t="s">
        <v>589</v>
      </c>
      <c r="CL46" s="232" t="s">
        <v>589</v>
      </c>
      <c r="CM46" s="232" t="s">
        <v>589</v>
      </c>
      <c r="CN46" s="232" t="s">
        <v>589</v>
      </c>
      <c r="CO46" s="232" t="s">
        <v>589</v>
      </c>
      <c r="CP46" s="232" t="s">
        <v>589</v>
      </c>
      <c r="CQ46" s="232" t="s">
        <v>589</v>
      </c>
      <c r="CR46" s="232" t="s">
        <v>589</v>
      </c>
      <c r="CS46" s="232" t="s">
        <v>589</v>
      </c>
      <c r="CT46" s="232" t="s">
        <v>589</v>
      </c>
      <c r="CU46" s="232" t="s">
        <v>589</v>
      </c>
      <c r="CV46" s="232" t="s">
        <v>589</v>
      </c>
      <c r="CW46" s="232" t="s">
        <v>589</v>
      </c>
      <c r="CX46" s="232" t="s">
        <v>589</v>
      </c>
    </row>
    <row r="47" spans="1:102" s="190" customFormat="1" ht="126">
      <c r="A47" s="67" t="s">
        <v>550</v>
      </c>
      <c r="B47" s="113" t="s">
        <v>664</v>
      </c>
      <c r="C47" s="90" t="s">
        <v>700</v>
      </c>
      <c r="D47" s="232" t="s">
        <v>589</v>
      </c>
      <c r="E47" s="232" t="s">
        <v>589</v>
      </c>
      <c r="F47" s="232" t="s">
        <v>589</v>
      </c>
      <c r="G47" s="232" t="s">
        <v>589</v>
      </c>
      <c r="H47" s="232" t="s">
        <v>589</v>
      </c>
      <c r="I47" s="232" t="s">
        <v>589</v>
      </c>
      <c r="J47" s="232" t="s">
        <v>589</v>
      </c>
      <c r="K47" s="232" t="s">
        <v>589</v>
      </c>
      <c r="L47" s="232" t="s">
        <v>589</v>
      </c>
      <c r="M47" s="232" t="s">
        <v>589</v>
      </c>
      <c r="N47" s="232" t="s">
        <v>589</v>
      </c>
      <c r="O47" s="232" t="s">
        <v>589</v>
      </c>
      <c r="P47" s="232" t="s">
        <v>589</v>
      </c>
      <c r="Q47" s="232" t="s">
        <v>589</v>
      </c>
      <c r="R47" s="232" t="s">
        <v>589</v>
      </c>
      <c r="S47" s="232" t="s">
        <v>589</v>
      </c>
      <c r="T47" s="232" t="s">
        <v>589</v>
      </c>
      <c r="U47" s="232" t="s">
        <v>589</v>
      </c>
      <c r="V47" s="232" t="s">
        <v>589</v>
      </c>
      <c r="W47" s="232" t="s">
        <v>589</v>
      </c>
      <c r="X47" s="232" t="s">
        <v>589</v>
      </c>
      <c r="Y47" s="232" t="s">
        <v>589</v>
      </c>
      <c r="Z47" s="232" t="s">
        <v>589</v>
      </c>
      <c r="AA47" s="232" t="s">
        <v>589</v>
      </c>
      <c r="AB47" s="232" t="s">
        <v>589</v>
      </c>
      <c r="AC47" s="232" t="s">
        <v>589</v>
      </c>
      <c r="AD47" s="232" t="s">
        <v>589</v>
      </c>
      <c r="AE47" s="232" t="s">
        <v>589</v>
      </c>
      <c r="AF47" s="232" t="s">
        <v>589</v>
      </c>
      <c r="AG47" s="232" t="s">
        <v>589</v>
      </c>
      <c r="AH47" s="232" t="s">
        <v>589</v>
      </c>
      <c r="AI47" s="232" t="s">
        <v>589</v>
      </c>
      <c r="AJ47" s="232" t="s">
        <v>589</v>
      </c>
      <c r="AK47" s="232" t="s">
        <v>589</v>
      </c>
      <c r="AL47" s="232" t="s">
        <v>589</v>
      </c>
      <c r="AM47" s="232" t="s">
        <v>589</v>
      </c>
      <c r="AN47" s="232" t="s">
        <v>589</v>
      </c>
      <c r="AO47" s="232" t="s">
        <v>589</v>
      </c>
      <c r="AP47" s="232" t="s">
        <v>589</v>
      </c>
      <c r="AQ47" s="232" t="s">
        <v>589</v>
      </c>
      <c r="AR47" s="232" t="s">
        <v>589</v>
      </c>
      <c r="AS47" s="232" t="s">
        <v>589</v>
      </c>
      <c r="AT47" s="232" t="s">
        <v>589</v>
      </c>
      <c r="AU47" s="232" t="s">
        <v>589</v>
      </c>
      <c r="AV47" s="232" t="s">
        <v>589</v>
      </c>
      <c r="AW47" s="232" t="s">
        <v>589</v>
      </c>
      <c r="AX47" s="232" t="s">
        <v>589</v>
      </c>
      <c r="AY47" s="232" t="s">
        <v>589</v>
      </c>
      <c r="AZ47" s="232" t="s">
        <v>589</v>
      </c>
      <c r="BA47" s="232" t="s">
        <v>589</v>
      </c>
      <c r="BB47" s="232" t="s">
        <v>589</v>
      </c>
      <c r="BC47" s="232" t="s">
        <v>589</v>
      </c>
      <c r="BD47" s="232" t="s">
        <v>589</v>
      </c>
      <c r="BE47" s="232" t="s">
        <v>589</v>
      </c>
      <c r="BF47" s="232" t="s">
        <v>589</v>
      </c>
      <c r="BG47" s="232" t="s">
        <v>589</v>
      </c>
      <c r="BH47" s="232" t="s">
        <v>589</v>
      </c>
      <c r="BI47" s="232" t="s">
        <v>589</v>
      </c>
      <c r="BJ47" s="232" t="s">
        <v>589</v>
      </c>
      <c r="BK47" s="232" t="s">
        <v>589</v>
      </c>
      <c r="BL47" s="232" t="s">
        <v>589</v>
      </c>
      <c r="BM47" s="232" t="s">
        <v>589</v>
      </c>
      <c r="BN47" s="232" t="s">
        <v>589</v>
      </c>
      <c r="BO47" s="232" t="s">
        <v>589</v>
      </c>
      <c r="BP47" s="232" t="s">
        <v>589</v>
      </c>
      <c r="BQ47" s="232" t="s">
        <v>589</v>
      </c>
      <c r="BR47" s="232" t="s">
        <v>589</v>
      </c>
      <c r="BS47" s="232" t="s">
        <v>589</v>
      </c>
      <c r="BT47" s="232" t="s">
        <v>589</v>
      </c>
      <c r="BU47" s="232" t="s">
        <v>589</v>
      </c>
      <c r="BV47" s="232" t="s">
        <v>589</v>
      </c>
      <c r="BW47" s="232" t="s">
        <v>589</v>
      </c>
      <c r="BX47" s="232" t="s">
        <v>589</v>
      </c>
      <c r="BY47" s="232" t="s">
        <v>589</v>
      </c>
      <c r="BZ47" s="232" t="s">
        <v>589</v>
      </c>
      <c r="CA47" s="232" t="s">
        <v>589</v>
      </c>
      <c r="CB47" s="232" t="s">
        <v>589</v>
      </c>
      <c r="CC47" s="232" t="s">
        <v>589</v>
      </c>
      <c r="CD47" s="232" t="s">
        <v>589</v>
      </c>
      <c r="CE47" s="232" t="s">
        <v>589</v>
      </c>
      <c r="CF47" s="232" t="s">
        <v>589</v>
      </c>
      <c r="CG47" s="232" t="s">
        <v>589</v>
      </c>
      <c r="CH47" s="232" t="s">
        <v>589</v>
      </c>
      <c r="CI47" s="232" t="s">
        <v>589</v>
      </c>
      <c r="CJ47" s="232" t="s">
        <v>589</v>
      </c>
      <c r="CK47" s="232" t="s">
        <v>589</v>
      </c>
      <c r="CL47" s="232" t="s">
        <v>589</v>
      </c>
      <c r="CM47" s="232" t="s">
        <v>589</v>
      </c>
      <c r="CN47" s="232" t="s">
        <v>589</v>
      </c>
      <c r="CO47" s="232" t="s">
        <v>589</v>
      </c>
      <c r="CP47" s="232" t="s">
        <v>589</v>
      </c>
      <c r="CQ47" s="232" t="s">
        <v>589</v>
      </c>
      <c r="CR47" s="232" t="s">
        <v>589</v>
      </c>
      <c r="CS47" s="232" t="s">
        <v>589</v>
      </c>
      <c r="CT47" s="232" t="s">
        <v>589</v>
      </c>
      <c r="CU47" s="232" t="s">
        <v>589</v>
      </c>
      <c r="CV47" s="232" t="s">
        <v>589</v>
      </c>
      <c r="CW47" s="232" t="s">
        <v>589</v>
      </c>
      <c r="CX47" s="232" t="s">
        <v>589</v>
      </c>
    </row>
    <row r="48" spans="1:102" s="168" customFormat="1" ht="47.25">
      <c r="A48" s="165" t="s">
        <v>513</v>
      </c>
      <c r="B48" s="166" t="s">
        <v>665</v>
      </c>
      <c r="C48" s="167" t="s">
        <v>700</v>
      </c>
      <c r="D48" s="204">
        <f t="shared" ref="D48:AI48" si="9">D49+D118</f>
        <v>59.224999999999994</v>
      </c>
      <c r="E48" s="204">
        <f t="shared" si="9"/>
        <v>8.5</v>
      </c>
      <c r="F48" s="204">
        <f t="shared" si="9"/>
        <v>5.1999999999999993</v>
      </c>
      <c r="G48" s="204">
        <f t="shared" si="9"/>
        <v>0</v>
      </c>
      <c r="H48" s="204">
        <f t="shared" si="9"/>
        <v>0</v>
      </c>
      <c r="I48" s="204">
        <f t="shared" si="9"/>
        <v>20.2</v>
      </c>
      <c r="J48" s="204">
        <f t="shared" si="9"/>
        <v>212</v>
      </c>
      <c r="K48" s="204">
        <f t="shared" si="9"/>
        <v>59.224999999999994</v>
      </c>
      <c r="L48" s="204">
        <f t="shared" si="9"/>
        <v>8.5</v>
      </c>
      <c r="M48" s="204">
        <f t="shared" si="9"/>
        <v>5.1999999999999993</v>
      </c>
      <c r="N48" s="204">
        <f t="shared" si="9"/>
        <v>0</v>
      </c>
      <c r="O48" s="204">
        <f t="shared" si="9"/>
        <v>0</v>
      </c>
      <c r="P48" s="204">
        <f t="shared" si="9"/>
        <v>20.2</v>
      </c>
      <c r="Q48" s="204">
        <f t="shared" si="9"/>
        <v>212</v>
      </c>
      <c r="R48" s="204">
        <f t="shared" si="9"/>
        <v>5.87</v>
      </c>
      <c r="S48" s="204">
        <f t="shared" si="9"/>
        <v>2</v>
      </c>
      <c r="T48" s="204">
        <f t="shared" si="9"/>
        <v>56</v>
      </c>
      <c r="U48" s="204">
        <f t="shared" si="9"/>
        <v>0</v>
      </c>
      <c r="V48" s="204">
        <f t="shared" si="9"/>
        <v>0</v>
      </c>
      <c r="W48" s="204">
        <f t="shared" si="9"/>
        <v>0.2</v>
      </c>
      <c r="X48" s="204">
        <f t="shared" si="9"/>
        <v>0</v>
      </c>
      <c r="Y48" s="204">
        <f t="shared" si="9"/>
        <v>4.28</v>
      </c>
      <c r="Z48" s="204">
        <f t="shared" si="9"/>
        <v>0</v>
      </c>
      <c r="AA48" s="204">
        <f t="shared" si="9"/>
        <v>15.07</v>
      </c>
      <c r="AB48" s="204">
        <f t="shared" si="9"/>
        <v>0</v>
      </c>
      <c r="AC48" s="204">
        <f t="shared" si="9"/>
        <v>0</v>
      </c>
      <c r="AD48" s="204">
        <f t="shared" si="9"/>
        <v>0</v>
      </c>
      <c r="AE48" s="204">
        <f t="shared" si="9"/>
        <v>11</v>
      </c>
      <c r="AF48" s="204">
        <f t="shared" si="9"/>
        <v>1.115</v>
      </c>
      <c r="AG48" s="204">
        <f t="shared" si="9"/>
        <v>2</v>
      </c>
      <c r="AH48" s="204">
        <f t="shared" si="9"/>
        <v>0</v>
      </c>
      <c r="AI48" s="204">
        <f t="shared" si="9"/>
        <v>0</v>
      </c>
      <c r="AJ48" s="204">
        <f t="shared" ref="AJ48:BO48" si="10">AJ49+AJ118</f>
        <v>0</v>
      </c>
      <c r="AK48" s="204">
        <f t="shared" si="10"/>
        <v>0</v>
      </c>
      <c r="AL48" s="204">
        <f t="shared" si="10"/>
        <v>0</v>
      </c>
      <c r="AM48" s="204">
        <f t="shared" si="10"/>
        <v>2.81</v>
      </c>
      <c r="AN48" s="204">
        <f t="shared" si="10"/>
        <v>0</v>
      </c>
      <c r="AO48" s="204">
        <f t="shared" si="10"/>
        <v>45.13</v>
      </c>
      <c r="AP48" s="204">
        <f t="shared" si="10"/>
        <v>0</v>
      </c>
      <c r="AQ48" s="204">
        <f t="shared" si="10"/>
        <v>0</v>
      </c>
      <c r="AR48" s="204">
        <f t="shared" si="10"/>
        <v>0</v>
      </c>
      <c r="AS48" s="204">
        <f t="shared" si="10"/>
        <v>0</v>
      </c>
      <c r="AT48" s="204">
        <f t="shared" si="10"/>
        <v>1.02</v>
      </c>
      <c r="AU48" s="204">
        <f t="shared" si="10"/>
        <v>1.5</v>
      </c>
      <c r="AV48" s="204">
        <f t="shared" si="10"/>
        <v>0</v>
      </c>
      <c r="AW48" s="204">
        <f t="shared" si="10"/>
        <v>0</v>
      </c>
      <c r="AX48" s="204">
        <f t="shared" si="10"/>
        <v>0</v>
      </c>
      <c r="AY48" s="204">
        <f t="shared" si="10"/>
        <v>0</v>
      </c>
      <c r="AZ48" s="204">
        <f t="shared" si="10"/>
        <v>0</v>
      </c>
      <c r="BA48" s="204">
        <f t="shared" si="10"/>
        <v>1.03</v>
      </c>
      <c r="BB48" s="204">
        <f t="shared" si="10"/>
        <v>0</v>
      </c>
      <c r="BC48" s="204">
        <f t="shared" si="10"/>
        <v>81.61</v>
      </c>
      <c r="BD48" s="204">
        <f t="shared" si="10"/>
        <v>0</v>
      </c>
      <c r="BE48" s="204">
        <f t="shared" si="10"/>
        <v>0</v>
      </c>
      <c r="BF48" s="204">
        <f t="shared" si="10"/>
        <v>0</v>
      </c>
      <c r="BG48" s="204">
        <f t="shared" si="10"/>
        <v>0</v>
      </c>
      <c r="BH48" s="204">
        <f t="shared" si="10"/>
        <v>6.94</v>
      </c>
      <c r="BI48" s="204">
        <f t="shared" si="10"/>
        <v>2</v>
      </c>
      <c r="BJ48" s="204">
        <f t="shared" si="10"/>
        <v>1.4</v>
      </c>
      <c r="BK48" s="204">
        <f t="shared" si="10"/>
        <v>0</v>
      </c>
      <c r="BL48" s="204">
        <f t="shared" si="10"/>
        <v>0</v>
      </c>
      <c r="BM48" s="204">
        <f t="shared" si="10"/>
        <v>0</v>
      </c>
      <c r="BN48" s="204">
        <f t="shared" si="10"/>
        <v>0</v>
      </c>
      <c r="BO48" s="204">
        <f t="shared" si="10"/>
        <v>10.43</v>
      </c>
      <c r="BP48" s="204">
        <f t="shared" ref="BP48:CU48" si="11">BP49+BP118</f>
        <v>0.5</v>
      </c>
      <c r="BQ48" s="204">
        <f t="shared" si="11"/>
        <v>156.04</v>
      </c>
      <c r="BR48" s="204">
        <f t="shared" si="11"/>
        <v>0</v>
      </c>
      <c r="BS48" s="204">
        <f t="shared" si="11"/>
        <v>0</v>
      </c>
      <c r="BT48" s="204">
        <f t="shared" si="11"/>
        <v>0</v>
      </c>
      <c r="BU48" s="204">
        <f t="shared" si="11"/>
        <v>0</v>
      </c>
      <c r="BV48" s="204">
        <f t="shared" si="11"/>
        <v>0</v>
      </c>
      <c r="BW48" s="204">
        <f t="shared" si="11"/>
        <v>0</v>
      </c>
      <c r="BX48" s="204">
        <f t="shared" si="11"/>
        <v>0</v>
      </c>
      <c r="BY48" s="204">
        <f t="shared" si="11"/>
        <v>0</v>
      </c>
      <c r="BZ48" s="204">
        <f t="shared" si="11"/>
        <v>0</v>
      </c>
      <c r="CA48" s="204">
        <f t="shared" si="11"/>
        <v>0</v>
      </c>
      <c r="CB48" s="204">
        <f t="shared" si="11"/>
        <v>0</v>
      </c>
      <c r="CC48" s="204">
        <f t="shared" si="11"/>
        <v>0</v>
      </c>
      <c r="CD48" s="204">
        <f t="shared" si="11"/>
        <v>0</v>
      </c>
      <c r="CE48" s="204">
        <f t="shared" si="11"/>
        <v>0</v>
      </c>
      <c r="CF48" s="204">
        <f t="shared" si="11"/>
        <v>0</v>
      </c>
      <c r="CG48" s="204">
        <f t="shared" si="11"/>
        <v>0</v>
      </c>
      <c r="CH48" s="204">
        <f t="shared" si="11"/>
        <v>0</v>
      </c>
      <c r="CI48" s="204">
        <f t="shared" si="11"/>
        <v>0</v>
      </c>
      <c r="CJ48" s="204">
        <f t="shared" si="11"/>
        <v>37.805</v>
      </c>
      <c r="CK48" s="204">
        <f t="shared" si="11"/>
        <v>7.5</v>
      </c>
      <c r="CL48" s="204">
        <f t="shared" si="11"/>
        <v>294.78999999999996</v>
      </c>
      <c r="CM48" s="204">
        <f t="shared" si="11"/>
        <v>0</v>
      </c>
      <c r="CN48" s="204">
        <f t="shared" si="11"/>
        <v>0</v>
      </c>
      <c r="CO48" s="204">
        <f t="shared" si="11"/>
        <v>0.2</v>
      </c>
      <c r="CP48" s="204">
        <f t="shared" si="11"/>
        <v>0</v>
      </c>
      <c r="CQ48" s="204">
        <f t="shared" si="11"/>
        <v>18.55</v>
      </c>
      <c r="CR48" s="204">
        <f t="shared" si="11"/>
        <v>0.5</v>
      </c>
      <c r="CS48" s="204">
        <f t="shared" si="11"/>
        <v>297.84999999999997</v>
      </c>
      <c r="CT48" s="204">
        <f t="shared" si="11"/>
        <v>0</v>
      </c>
      <c r="CU48" s="204">
        <f t="shared" si="11"/>
        <v>0</v>
      </c>
      <c r="CV48" s="204">
        <f t="shared" ref="CV48:CW48" si="12">CV49+CV118</f>
        <v>0</v>
      </c>
      <c r="CW48" s="204">
        <f t="shared" si="12"/>
        <v>11</v>
      </c>
      <c r="CX48" s="204" t="s">
        <v>589</v>
      </c>
    </row>
    <row r="49" spans="1:102" s="214" customFormat="1" ht="94.5">
      <c r="A49" s="165" t="s">
        <v>518</v>
      </c>
      <c r="B49" s="166" t="s">
        <v>666</v>
      </c>
      <c r="C49" s="167" t="s">
        <v>700</v>
      </c>
      <c r="D49" s="204">
        <f t="shared" ref="D49:I49" si="13">D50+D51</f>
        <v>57.394999999999996</v>
      </c>
      <c r="E49" s="204">
        <f t="shared" si="13"/>
        <v>8.5</v>
      </c>
      <c r="F49" s="204">
        <f t="shared" si="13"/>
        <v>1.4</v>
      </c>
      <c r="G49" s="204">
        <f t="shared" si="13"/>
        <v>0</v>
      </c>
      <c r="H49" s="204">
        <f t="shared" si="13"/>
        <v>0</v>
      </c>
      <c r="I49" s="204">
        <f t="shared" si="13"/>
        <v>20.2</v>
      </c>
      <c r="J49" s="204">
        <f>J50+J51</f>
        <v>212</v>
      </c>
      <c r="K49" s="283">
        <f t="shared" ref="K49:BV49" si="14">K50+K51</f>
        <v>57.394999999999996</v>
      </c>
      <c r="L49" s="283">
        <f t="shared" si="14"/>
        <v>8.5</v>
      </c>
      <c r="M49" s="283">
        <f t="shared" si="14"/>
        <v>1.4</v>
      </c>
      <c r="N49" s="283">
        <f t="shared" si="14"/>
        <v>0</v>
      </c>
      <c r="O49" s="283">
        <f t="shared" si="14"/>
        <v>0</v>
      </c>
      <c r="P49" s="283">
        <f t="shared" si="14"/>
        <v>20.2</v>
      </c>
      <c r="Q49" s="283">
        <f t="shared" si="14"/>
        <v>212</v>
      </c>
      <c r="R49" s="283">
        <f t="shared" si="14"/>
        <v>4.97</v>
      </c>
      <c r="S49" s="283">
        <f t="shared" si="14"/>
        <v>2</v>
      </c>
      <c r="T49" s="283">
        <f t="shared" si="14"/>
        <v>0</v>
      </c>
      <c r="U49" s="283">
        <f t="shared" si="14"/>
        <v>0</v>
      </c>
      <c r="V49" s="283">
        <f t="shared" si="14"/>
        <v>0</v>
      </c>
      <c r="W49" s="283">
        <f t="shared" si="14"/>
        <v>0.2</v>
      </c>
      <c r="X49" s="283">
        <f t="shared" si="14"/>
        <v>0</v>
      </c>
      <c r="Y49" s="283">
        <f t="shared" si="14"/>
        <v>1.26</v>
      </c>
      <c r="Z49" s="283">
        <f t="shared" si="14"/>
        <v>0</v>
      </c>
      <c r="AA49" s="283">
        <f t="shared" si="14"/>
        <v>0</v>
      </c>
      <c r="AB49" s="283">
        <f t="shared" si="14"/>
        <v>0</v>
      </c>
      <c r="AC49" s="283">
        <f t="shared" si="14"/>
        <v>0</v>
      </c>
      <c r="AD49" s="283">
        <f t="shared" si="14"/>
        <v>0</v>
      </c>
      <c r="AE49" s="283">
        <f t="shared" si="14"/>
        <v>11</v>
      </c>
      <c r="AF49" s="283">
        <f t="shared" si="14"/>
        <v>1.115</v>
      </c>
      <c r="AG49" s="283">
        <f t="shared" si="14"/>
        <v>2</v>
      </c>
      <c r="AH49" s="283">
        <f t="shared" si="14"/>
        <v>0</v>
      </c>
      <c r="AI49" s="283">
        <f t="shared" si="14"/>
        <v>0</v>
      </c>
      <c r="AJ49" s="283">
        <f t="shared" si="14"/>
        <v>0</v>
      </c>
      <c r="AK49" s="283">
        <f t="shared" si="14"/>
        <v>0</v>
      </c>
      <c r="AL49" s="283">
        <f t="shared" si="14"/>
        <v>0</v>
      </c>
      <c r="AM49" s="283">
        <f t="shared" si="14"/>
        <v>0</v>
      </c>
      <c r="AN49" s="283">
        <f t="shared" si="14"/>
        <v>0</v>
      </c>
      <c r="AO49" s="283">
        <f>AO50+AO51</f>
        <v>0</v>
      </c>
      <c r="AP49" s="283">
        <f t="shared" si="14"/>
        <v>0</v>
      </c>
      <c r="AQ49" s="283">
        <f t="shared" si="14"/>
        <v>0</v>
      </c>
      <c r="AR49" s="283">
        <f t="shared" si="14"/>
        <v>0</v>
      </c>
      <c r="AS49" s="283">
        <f t="shared" si="14"/>
        <v>0</v>
      </c>
      <c r="AT49" s="283">
        <f t="shared" si="14"/>
        <v>1.02</v>
      </c>
      <c r="AU49" s="283">
        <f t="shared" si="14"/>
        <v>1.5</v>
      </c>
      <c r="AV49" s="283">
        <f t="shared" si="14"/>
        <v>0</v>
      </c>
      <c r="AW49" s="283">
        <f t="shared" si="14"/>
        <v>0</v>
      </c>
      <c r="AX49" s="283">
        <f t="shared" si="14"/>
        <v>0</v>
      </c>
      <c r="AY49" s="283">
        <f t="shared" si="14"/>
        <v>0</v>
      </c>
      <c r="AZ49" s="283">
        <f t="shared" si="14"/>
        <v>0</v>
      </c>
      <c r="BA49" s="283">
        <f t="shared" si="14"/>
        <v>0</v>
      </c>
      <c r="BB49" s="283">
        <f t="shared" si="14"/>
        <v>0</v>
      </c>
      <c r="BC49" s="283">
        <f t="shared" si="14"/>
        <v>0</v>
      </c>
      <c r="BD49" s="283">
        <f t="shared" si="14"/>
        <v>0</v>
      </c>
      <c r="BE49" s="283">
        <f t="shared" si="14"/>
        <v>0</v>
      </c>
      <c r="BF49" s="283">
        <f t="shared" si="14"/>
        <v>0</v>
      </c>
      <c r="BG49" s="283">
        <f t="shared" si="14"/>
        <v>0</v>
      </c>
      <c r="BH49" s="283">
        <f t="shared" si="14"/>
        <v>6.94</v>
      </c>
      <c r="BI49" s="283">
        <f t="shared" si="14"/>
        <v>2</v>
      </c>
      <c r="BJ49" s="283">
        <f t="shared" si="14"/>
        <v>1.4</v>
      </c>
      <c r="BK49" s="283">
        <f t="shared" si="14"/>
        <v>0</v>
      </c>
      <c r="BL49" s="283">
        <f t="shared" si="14"/>
        <v>0</v>
      </c>
      <c r="BM49" s="283">
        <f t="shared" si="14"/>
        <v>0</v>
      </c>
      <c r="BN49" s="283">
        <f t="shared" si="14"/>
        <v>0</v>
      </c>
      <c r="BO49" s="283">
        <f t="shared" si="14"/>
        <v>0</v>
      </c>
      <c r="BP49" s="283">
        <f t="shared" si="14"/>
        <v>0.5</v>
      </c>
      <c r="BQ49" s="283">
        <f t="shared" si="14"/>
        <v>0</v>
      </c>
      <c r="BR49" s="283">
        <f t="shared" si="14"/>
        <v>0</v>
      </c>
      <c r="BS49" s="283">
        <f t="shared" si="14"/>
        <v>0</v>
      </c>
      <c r="BT49" s="283">
        <f t="shared" si="14"/>
        <v>0</v>
      </c>
      <c r="BU49" s="283">
        <f t="shared" si="14"/>
        <v>0</v>
      </c>
      <c r="BV49" s="283">
        <f t="shared" si="14"/>
        <v>0</v>
      </c>
      <c r="BW49" s="283">
        <f t="shared" ref="BW49:CW49" si="15">BW50+BW51</f>
        <v>0</v>
      </c>
      <c r="BX49" s="283">
        <f t="shared" si="15"/>
        <v>0</v>
      </c>
      <c r="BY49" s="283">
        <f t="shared" si="15"/>
        <v>0</v>
      </c>
      <c r="BZ49" s="283">
        <f t="shared" si="15"/>
        <v>0</v>
      </c>
      <c r="CA49" s="283">
        <f t="shared" si="15"/>
        <v>0</v>
      </c>
      <c r="CB49" s="283">
        <f t="shared" si="15"/>
        <v>0</v>
      </c>
      <c r="CC49" s="283">
        <f t="shared" si="15"/>
        <v>0</v>
      </c>
      <c r="CD49" s="283">
        <f t="shared" si="15"/>
        <v>0</v>
      </c>
      <c r="CE49" s="283">
        <f t="shared" si="15"/>
        <v>0</v>
      </c>
      <c r="CF49" s="283">
        <f t="shared" si="15"/>
        <v>0</v>
      </c>
      <c r="CG49" s="283">
        <f t="shared" si="15"/>
        <v>0</v>
      </c>
      <c r="CH49" s="283">
        <f t="shared" si="15"/>
        <v>0</v>
      </c>
      <c r="CI49" s="283">
        <f t="shared" si="15"/>
        <v>0</v>
      </c>
      <c r="CJ49" s="283">
        <f t="shared" si="15"/>
        <v>14.045</v>
      </c>
      <c r="CK49" s="283">
        <f t="shared" si="15"/>
        <v>7.5</v>
      </c>
      <c r="CL49" s="283">
        <f t="shared" si="15"/>
        <v>1.4</v>
      </c>
      <c r="CM49" s="283">
        <f t="shared" si="15"/>
        <v>0</v>
      </c>
      <c r="CN49" s="283">
        <f t="shared" si="15"/>
        <v>0</v>
      </c>
      <c r="CO49" s="283">
        <f t="shared" si="15"/>
        <v>0.2</v>
      </c>
      <c r="CP49" s="283">
        <f t="shared" si="15"/>
        <v>0</v>
      </c>
      <c r="CQ49" s="283">
        <f t="shared" si="15"/>
        <v>1.26</v>
      </c>
      <c r="CR49" s="283">
        <f t="shared" si="15"/>
        <v>0.5</v>
      </c>
      <c r="CS49" s="283">
        <f t="shared" si="15"/>
        <v>0</v>
      </c>
      <c r="CT49" s="283">
        <f t="shared" si="15"/>
        <v>0</v>
      </c>
      <c r="CU49" s="283">
        <f t="shared" si="15"/>
        <v>0</v>
      </c>
      <c r="CV49" s="283">
        <f t="shared" si="15"/>
        <v>0</v>
      </c>
      <c r="CW49" s="283">
        <f t="shared" si="15"/>
        <v>11</v>
      </c>
      <c r="CX49" s="204" t="s">
        <v>589</v>
      </c>
    </row>
    <row r="50" spans="1:102" s="214" customFormat="1" ht="67.150000000000006" customHeight="1">
      <c r="A50" s="165" t="s">
        <v>560</v>
      </c>
      <c r="B50" s="166" t="s">
        <v>667</v>
      </c>
      <c r="C50" s="167" t="s">
        <v>700</v>
      </c>
      <c r="D50" s="204">
        <v>0</v>
      </c>
      <c r="E50" s="204">
        <v>0</v>
      </c>
      <c r="F50" s="204">
        <v>0</v>
      </c>
      <c r="G50" s="204">
        <v>0</v>
      </c>
      <c r="H50" s="204">
        <v>0</v>
      </c>
      <c r="I50" s="204">
        <v>0</v>
      </c>
      <c r="J50" s="204">
        <v>0</v>
      </c>
      <c r="K50" s="204">
        <v>0</v>
      </c>
      <c r="L50" s="204">
        <v>0</v>
      </c>
      <c r="M50" s="204">
        <v>0</v>
      </c>
      <c r="N50" s="204">
        <v>0</v>
      </c>
      <c r="O50" s="204">
        <v>0</v>
      </c>
      <c r="P50" s="204">
        <v>0</v>
      </c>
      <c r="Q50" s="204">
        <v>0</v>
      </c>
      <c r="R50" s="204">
        <v>0</v>
      </c>
      <c r="S50" s="204">
        <v>0</v>
      </c>
      <c r="T50" s="204">
        <v>0</v>
      </c>
      <c r="U50" s="204">
        <v>0</v>
      </c>
      <c r="V50" s="204">
        <v>0</v>
      </c>
      <c r="W50" s="204">
        <v>0</v>
      </c>
      <c r="X50" s="204">
        <v>0</v>
      </c>
      <c r="Y50" s="204">
        <v>0</v>
      </c>
      <c r="Z50" s="204">
        <v>0</v>
      </c>
      <c r="AA50" s="204">
        <v>0</v>
      </c>
      <c r="AB50" s="204">
        <v>0</v>
      </c>
      <c r="AC50" s="204">
        <v>0</v>
      </c>
      <c r="AD50" s="204">
        <v>0</v>
      </c>
      <c r="AE50" s="204">
        <v>0</v>
      </c>
      <c r="AF50" s="204">
        <v>0</v>
      </c>
      <c r="AG50" s="204">
        <v>0</v>
      </c>
      <c r="AH50" s="204">
        <v>0</v>
      </c>
      <c r="AI50" s="204">
        <v>0</v>
      </c>
      <c r="AJ50" s="204">
        <v>0</v>
      </c>
      <c r="AK50" s="204">
        <v>0</v>
      </c>
      <c r="AL50" s="204">
        <v>0</v>
      </c>
      <c r="AM50" s="204">
        <v>0</v>
      </c>
      <c r="AN50" s="204">
        <v>0</v>
      </c>
      <c r="AO50" s="204">
        <v>0</v>
      </c>
      <c r="AP50" s="204">
        <v>0</v>
      </c>
      <c r="AQ50" s="204">
        <v>0</v>
      </c>
      <c r="AR50" s="204">
        <v>0</v>
      </c>
      <c r="AS50" s="204">
        <v>0</v>
      </c>
      <c r="AT50" s="204">
        <v>0</v>
      </c>
      <c r="AU50" s="204">
        <v>0</v>
      </c>
      <c r="AV50" s="204">
        <v>0</v>
      </c>
      <c r="AW50" s="204">
        <v>0</v>
      </c>
      <c r="AX50" s="204">
        <v>0</v>
      </c>
      <c r="AY50" s="204">
        <v>0</v>
      </c>
      <c r="AZ50" s="204">
        <v>0</v>
      </c>
      <c r="BA50" s="204">
        <v>0</v>
      </c>
      <c r="BB50" s="204">
        <v>0</v>
      </c>
      <c r="BC50" s="204">
        <v>0</v>
      </c>
      <c r="BD50" s="204">
        <v>0</v>
      </c>
      <c r="BE50" s="204">
        <v>0</v>
      </c>
      <c r="BF50" s="204">
        <v>0</v>
      </c>
      <c r="BG50" s="204">
        <v>0</v>
      </c>
      <c r="BH50" s="204">
        <v>0</v>
      </c>
      <c r="BI50" s="204">
        <v>0</v>
      </c>
      <c r="BJ50" s="204">
        <v>0</v>
      </c>
      <c r="BK50" s="204">
        <v>0</v>
      </c>
      <c r="BL50" s="204">
        <v>0</v>
      </c>
      <c r="BM50" s="204">
        <v>0</v>
      </c>
      <c r="BN50" s="204">
        <v>0</v>
      </c>
      <c r="BO50" s="204">
        <v>0</v>
      </c>
      <c r="BP50" s="204">
        <v>0</v>
      </c>
      <c r="BQ50" s="204">
        <v>0</v>
      </c>
      <c r="BR50" s="204">
        <v>0</v>
      </c>
      <c r="BS50" s="204">
        <v>0</v>
      </c>
      <c r="BT50" s="204">
        <v>0</v>
      </c>
      <c r="BU50" s="204">
        <v>0</v>
      </c>
      <c r="BV50" s="204">
        <v>0</v>
      </c>
      <c r="BW50" s="204">
        <v>0</v>
      </c>
      <c r="BX50" s="204">
        <v>0</v>
      </c>
      <c r="BY50" s="204">
        <v>0</v>
      </c>
      <c r="BZ50" s="204">
        <v>0</v>
      </c>
      <c r="CA50" s="204">
        <v>0</v>
      </c>
      <c r="CB50" s="204">
        <v>0</v>
      </c>
      <c r="CC50" s="204">
        <v>0</v>
      </c>
      <c r="CD50" s="204">
        <v>0</v>
      </c>
      <c r="CE50" s="204">
        <v>0</v>
      </c>
      <c r="CF50" s="204">
        <v>0</v>
      </c>
      <c r="CG50" s="204">
        <v>0</v>
      </c>
      <c r="CH50" s="204">
        <v>0</v>
      </c>
      <c r="CI50" s="204">
        <v>0</v>
      </c>
      <c r="CJ50" s="204">
        <v>0</v>
      </c>
      <c r="CK50" s="204">
        <v>0</v>
      </c>
      <c r="CL50" s="204">
        <v>0</v>
      </c>
      <c r="CM50" s="204">
        <v>0</v>
      </c>
      <c r="CN50" s="204">
        <v>0</v>
      </c>
      <c r="CO50" s="204">
        <v>0</v>
      </c>
      <c r="CP50" s="204">
        <v>0</v>
      </c>
      <c r="CQ50" s="204">
        <v>0</v>
      </c>
      <c r="CR50" s="204">
        <v>0</v>
      </c>
      <c r="CS50" s="204">
        <v>0</v>
      </c>
      <c r="CT50" s="204">
        <v>0</v>
      </c>
      <c r="CU50" s="204">
        <v>0</v>
      </c>
      <c r="CV50" s="204">
        <v>0</v>
      </c>
      <c r="CW50" s="204">
        <v>0</v>
      </c>
      <c r="CX50" s="204" t="s">
        <v>589</v>
      </c>
    </row>
    <row r="51" spans="1:102" s="190" customFormat="1" ht="94.5">
      <c r="A51" s="165" t="s">
        <v>561</v>
      </c>
      <c r="B51" s="166" t="s">
        <v>668</v>
      </c>
      <c r="C51" s="202" t="s">
        <v>700</v>
      </c>
      <c r="D51" s="203">
        <f>SUM(D52:D117)</f>
        <v>57.394999999999996</v>
      </c>
      <c r="E51" s="282">
        <f t="shared" ref="E51:BP51" si="16">SUM(E52:E117)</f>
        <v>8.5</v>
      </c>
      <c r="F51" s="282">
        <f t="shared" si="16"/>
        <v>1.4</v>
      </c>
      <c r="G51" s="282">
        <f t="shared" si="16"/>
        <v>0</v>
      </c>
      <c r="H51" s="282">
        <f t="shared" si="16"/>
        <v>0</v>
      </c>
      <c r="I51" s="282">
        <f t="shared" si="16"/>
        <v>20.2</v>
      </c>
      <c r="J51" s="282">
        <f t="shared" si="16"/>
        <v>212</v>
      </c>
      <c r="K51" s="282">
        <f t="shared" si="16"/>
        <v>57.394999999999996</v>
      </c>
      <c r="L51" s="282">
        <f t="shared" si="16"/>
        <v>8.5</v>
      </c>
      <c r="M51" s="282">
        <f t="shared" si="16"/>
        <v>1.4</v>
      </c>
      <c r="N51" s="282">
        <f t="shared" si="16"/>
        <v>0</v>
      </c>
      <c r="O51" s="282">
        <f t="shared" si="16"/>
        <v>0</v>
      </c>
      <c r="P51" s="282">
        <f t="shared" si="16"/>
        <v>20.2</v>
      </c>
      <c r="Q51" s="282">
        <f t="shared" si="16"/>
        <v>212</v>
      </c>
      <c r="R51" s="282">
        <f t="shared" si="16"/>
        <v>4.97</v>
      </c>
      <c r="S51" s="282">
        <f t="shared" si="16"/>
        <v>2</v>
      </c>
      <c r="T51" s="282">
        <f t="shared" si="16"/>
        <v>0</v>
      </c>
      <c r="U51" s="282">
        <f t="shared" si="16"/>
        <v>0</v>
      </c>
      <c r="V51" s="282">
        <f t="shared" si="16"/>
        <v>0</v>
      </c>
      <c r="W51" s="282">
        <f t="shared" si="16"/>
        <v>0.2</v>
      </c>
      <c r="X51" s="282">
        <f t="shared" si="16"/>
        <v>0</v>
      </c>
      <c r="Y51" s="282">
        <f t="shared" si="16"/>
        <v>1.26</v>
      </c>
      <c r="Z51" s="282">
        <f t="shared" si="16"/>
        <v>0</v>
      </c>
      <c r="AA51" s="282">
        <f t="shared" si="16"/>
        <v>0</v>
      </c>
      <c r="AB51" s="282">
        <f t="shared" si="16"/>
        <v>0</v>
      </c>
      <c r="AC51" s="282">
        <f t="shared" si="16"/>
        <v>0</v>
      </c>
      <c r="AD51" s="282">
        <f t="shared" si="16"/>
        <v>0</v>
      </c>
      <c r="AE51" s="282">
        <f t="shared" si="16"/>
        <v>11</v>
      </c>
      <c r="AF51" s="282">
        <f t="shared" si="16"/>
        <v>1.115</v>
      </c>
      <c r="AG51" s="282">
        <f t="shared" si="16"/>
        <v>2</v>
      </c>
      <c r="AH51" s="282">
        <f t="shared" si="16"/>
        <v>0</v>
      </c>
      <c r="AI51" s="282">
        <f t="shared" si="16"/>
        <v>0</v>
      </c>
      <c r="AJ51" s="282">
        <f t="shared" si="16"/>
        <v>0</v>
      </c>
      <c r="AK51" s="282">
        <f t="shared" si="16"/>
        <v>0</v>
      </c>
      <c r="AL51" s="282">
        <f t="shared" si="16"/>
        <v>0</v>
      </c>
      <c r="AM51" s="282">
        <f t="shared" si="16"/>
        <v>0</v>
      </c>
      <c r="AN51" s="282">
        <f t="shared" si="16"/>
        <v>0</v>
      </c>
      <c r="AO51" s="282">
        <f t="shared" si="16"/>
        <v>0</v>
      </c>
      <c r="AP51" s="282">
        <f t="shared" si="16"/>
        <v>0</v>
      </c>
      <c r="AQ51" s="282">
        <f t="shared" si="16"/>
        <v>0</v>
      </c>
      <c r="AR51" s="282">
        <f t="shared" si="16"/>
        <v>0</v>
      </c>
      <c r="AS51" s="282">
        <f t="shared" si="16"/>
        <v>0</v>
      </c>
      <c r="AT51" s="282">
        <f t="shared" si="16"/>
        <v>1.02</v>
      </c>
      <c r="AU51" s="282">
        <f t="shared" si="16"/>
        <v>1.5</v>
      </c>
      <c r="AV51" s="282">
        <f t="shared" si="16"/>
        <v>0</v>
      </c>
      <c r="AW51" s="282">
        <f t="shared" si="16"/>
        <v>0</v>
      </c>
      <c r="AX51" s="282">
        <f t="shared" si="16"/>
        <v>0</v>
      </c>
      <c r="AY51" s="282">
        <f t="shared" si="16"/>
        <v>0</v>
      </c>
      <c r="AZ51" s="282">
        <f t="shared" si="16"/>
        <v>0</v>
      </c>
      <c r="BA51" s="282">
        <f t="shared" si="16"/>
        <v>0</v>
      </c>
      <c r="BB51" s="282">
        <f t="shared" si="16"/>
        <v>0</v>
      </c>
      <c r="BC51" s="282">
        <f t="shared" si="16"/>
        <v>0</v>
      </c>
      <c r="BD51" s="282">
        <f t="shared" si="16"/>
        <v>0</v>
      </c>
      <c r="BE51" s="282">
        <f t="shared" si="16"/>
        <v>0</v>
      </c>
      <c r="BF51" s="282">
        <f t="shared" si="16"/>
        <v>0</v>
      </c>
      <c r="BG51" s="282">
        <f t="shared" si="16"/>
        <v>0</v>
      </c>
      <c r="BH51" s="282">
        <f t="shared" si="16"/>
        <v>6.94</v>
      </c>
      <c r="BI51" s="282">
        <f t="shared" si="16"/>
        <v>2</v>
      </c>
      <c r="BJ51" s="282">
        <f t="shared" si="16"/>
        <v>1.4</v>
      </c>
      <c r="BK51" s="282">
        <f t="shared" si="16"/>
        <v>0</v>
      </c>
      <c r="BL51" s="282">
        <f t="shared" si="16"/>
        <v>0</v>
      </c>
      <c r="BM51" s="282">
        <f t="shared" si="16"/>
        <v>0</v>
      </c>
      <c r="BN51" s="282">
        <f t="shared" si="16"/>
        <v>0</v>
      </c>
      <c r="BO51" s="282">
        <f t="shared" si="16"/>
        <v>0</v>
      </c>
      <c r="BP51" s="282">
        <f t="shared" si="16"/>
        <v>0.5</v>
      </c>
      <c r="BQ51" s="282">
        <f t="shared" ref="BQ51:CW51" si="17">SUM(BQ52:BQ117)</f>
        <v>0</v>
      </c>
      <c r="BR51" s="282">
        <f t="shared" si="17"/>
        <v>0</v>
      </c>
      <c r="BS51" s="282">
        <f t="shared" si="17"/>
        <v>0</v>
      </c>
      <c r="BT51" s="282">
        <f t="shared" si="17"/>
        <v>0</v>
      </c>
      <c r="BU51" s="282">
        <f t="shared" si="17"/>
        <v>0</v>
      </c>
      <c r="BV51" s="282">
        <f t="shared" si="17"/>
        <v>0</v>
      </c>
      <c r="BW51" s="282">
        <f t="shared" si="17"/>
        <v>0</v>
      </c>
      <c r="BX51" s="282">
        <f t="shared" si="17"/>
        <v>0</v>
      </c>
      <c r="BY51" s="282">
        <f t="shared" si="17"/>
        <v>0</v>
      </c>
      <c r="BZ51" s="282">
        <f t="shared" si="17"/>
        <v>0</v>
      </c>
      <c r="CA51" s="282">
        <f t="shared" si="17"/>
        <v>0</v>
      </c>
      <c r="CB51" s="282">
        <f t="shared" si="17"/>
        <v>0</v>
      </c>
      <c r="CC51" s="282">
        <f t="shared" si="17"/>
        <v>0</v>
      </c>
      <c r="CD51" s="282">
        <f t="shared" si="17"/>
        <v>0</v>
      </c>
      <c r="CE51" s="282">
        <f t="shared" si="17"/>
        <v>0</v>
      </c>
      <c r="CF51" s="282">
        <f t="shared" si="17"/>
        <v>0</v>
      </c>
      <c r="CG51" s="282">
        <f t="shared" si="17"/>
        <v>0</v>
      </c>
      <c r="CH51" s="282">
        <f t="shared" si="17"/>
        <v>0</v>
      </c>
      <c r="CI51" s="282">
        <f t="shared" si="17"/>
        <v>0</v>
      </c>
      <c r="CJ51" s="282">
        <f t="shared" si="17"/>
        <v>14.045</v>
      </c>
      <c r="CK51" s="282">
        <f t="shared" si="17"/>
        <v>7.5</v>
      </c>
      <c r="CL51" s="282">
        <f t="shared" si="17"/>
        <v>1.4</v>
      </c>
      <c r="CM51" s="282">
        <f t="shared" si="17"/>
        <v>0</v>
      </c>
      <c r="CN51" s="282">
        <f t="shared" si="17"/>
        <v>0</v>
      </c>
      <c r="CO51" s="282">
        <f t="shared" si="17"/>
        <v>0.2</v>
      </c>
      <c r="CP51" s="282">
        <f t="shared" si="17"/>
        <v>0</v>
      </c>
      <c r="CQ51" s="282">
        <f t="shared" si="17"/>
        <v>1.26</v>
      </c>
      <c r="CR51" s="282">
        <f t="shared" si="17"/>
        <v>0.5</v>
      </c>
      <c r="CS51" s="282">
        <f t="shared" si="17"/>
        <v>0</v>
      </c>
      <c r="CT51" s="282">
        <f t="shared" si="17"/>
        <v>0</v>
      </c>
      <c r="CU51" s="282">
        <f t="shared" si="17"/>
        <v>0</v>
      </c>
      <c r="CV51" s="282">
        <f t="shared" si="17"/>
        <v>0</v>
      </c>
      <c r="CW51" s="282">
        <f t="shared" si="17"/>
        <v>11</v>
      </c>
      <c r="CX51" s="203" t="s">
        <v>589</v>
      </c>
    </row>
    <row r="52" spans="1:102" s="234" customFormat="1" ht="63">
      <c r="A52" s="229" t="s">
        <v>561</v>
      </c>
      <c r="B52" s="227" t="s">
        <v>987</v>
      </c>
      <c r="C52" s="225" t="s">
        <v>986</v>
      </c>
      <c r="D52" s="293">
        <v>1.26</v>
      </c>
      <c r="E52" s="293">
        <v>0</v>
      </c>
      <c r="F52" s="293">
        <v>0</v>
      </c>
      <c r="G52" s="293">
        <v>0</v>
      </c>
      <c r="H52" s="293">
        <v>0</v>
      </c>
      <c r="I52" s="293">
        <v>0</v>
      </c>
      <c r="J52" s="293">
        <v>0</v>
      </c>
      <c r="K52" s="293">
        <v>1.26</v>
      </c>
      <c r="L52" s="293">
        <v>0</v>
      </c>
      <c r="M52" s="293">
        <v>0</v>
      </c>
      <c r="N52" s="293">
        <v>0</v>
      </c>
      <c r="O52" s="293">
        <v>0</v>
      </c>
      <c r="P52" s="293">
        <v>0</v>
      </c>
      <c r="Q52" s="293">
        <v>0</v>
      </c>
      <c r="R52" s="293">
        <v>0</v>
      </c>
      <c r="S52" s="293">
        <v>0</v>
      </c>
      <c r="T52" s="293">
        <v>0</v>
      </c>
      <c r="U52" s="293">
        <v>0</v>
      </c>
      <c r="V52" s="293">
        <v>0</v>
      </c>
      <c r="W52" s="293">
        <v>0</v>
      </c>
      <c r="X52" s="293">
        <v>0</v>
      </c>
      <c r="Y52" s="293">
        <v>1.26</v>
      </c>
      <c r="Z52" s="293">
        <v>0</v>
      </c>
      <c r="AA52" s="293">
        <v>0</v>
      </c>
      <c r="AB52" s="225">
        <v>0</v>
      </c>
      <c r="AC52" s="225">
        <v>0</v>
      </c>
      <c r="AD52" s="293">
        <v>0</v>
      </c>
      <c r="AE52" s="293">
        <v>0</v>
      </c>
      <c r="AF52" s="293">
        <v>0</v>
      </c>
      <c r="AG52" s="293">
        <v>0</v>
      </c>
      <c r="AH52" s="293">
        <v>0</v>
      </c>
      <c r="AI52" s="293">
        <v>0</v>
      </c>
      <c r="AJ52" s="293">
        <v>0</v>
      </c>
      <c r="AK52" s="293">
        <v>0</v>
      </c>
      <c r="AL52" s="293">
        <v>0</v>
      </c>
      <c r="AM52" s="293">
        <v>0</v>
      </c>
      <c r="AN52" s="293">
        <v>0</v>
      </c>
      <c r="AO52" s="293">
        <v>0</v>
      </c>
      <c r="AP52" s="225">
        <v>0</v>
      </c>
      <c r="AQ52" s="225">
        <v>0</v>
      </c>
      <c r="AR52" s="293">
        <v>0</v>
      </c>
      <c r="AS52" s="225">
        <v>0</v>
      </c>
      <c r="AT52" s="293">
        <v>0</v>
      </c>
      <c r="AU52" s="293">
        <v>0</v>
      </c>
      <c r="AV52" s="293">
        <v>0</v>
      </c>
      <c r="AW52" s="293">
        <v>0</v>
      </c>
      <c r="AX52" s="293">
        <v>0</v>
      </c>
      <c r="AY52" s="293">
        <v>0</v>
      </c>
      <c r="AZ52" s="293">
        <v>0</v>
      </c>
      <c r="BA52" s="293">
        <v>0</v>
      </c>
      <c r="BB52" s="293">
        <v>0</v>
      </c>
      <c r="BC52" s="293">
        <v>0</v>
      </c>
      <c r="BD52" s="225">
        <v>0</v>
      </c>
      <c r="BE52" s="225">
        <v>0</v>
      </c>
      <c r="BF52" s="225">
        <v>0</v>
      </c>
      <c r="BG52" s="225">
        <v>0</v>
      </c>
      <c r="BH52" s="293">
        <v>0</v>
      </c>
      <c r="BI52" s="293">
        <v>0</v>
      </c>
      <c r="BJ52" s="293">
        <v>0</v>
      </c>
      <c r="BK52" s="293">
        <v>0</v>
      </c>
      <c r="BL52" s="293">
        <v>0</v>
      </c>
      <c r="BM52" s="293">
        <v>0</v>
      </c>
      <c r="BN52" s="293">
        <v>0</v>
      </c>
      <c r="BO52" s="293">
        <v>0</v>
      </c>
      <c r="BP52" s="293">
        <v>0</v>
      </c>
      <c r="BQ52" s="293">
        <v>0</v>
      </c>
      <c r="BR52" s="225">
        <v>0</v>
      </c>
      <c r="BS52" s="225">
        <v>0</v>
      </c>
      <c r="BT52" s="225">
        <v>0</v>
      </c>
      <c r="BU52" s="225">
        <v>0</v>
      </c>
      <c r="BV52" s="225">
        <v>0</v>
      </c>
      <c r="BW52" s="225">
        <v>0</v>
      </c>
      <c r="BX52" s="225">
        <v>0</v>
      </c>
      <c r="BY52" s="225">
        <v>0</v>
      </c>
      <c r="BZ52" s="225">
        <v>0</v>
      </c>
      <c r="CA52" s="225">
        <v>0</v>
      </c>
      <c r="CB52" s="225">
        <v>0</v>
      </c>
      <c r="CC52" s="293">
        <v>0</v>
      </c>
      <c r="CD52" s="293">
        <v>0</v>
      </c>
      <c r="CE52" s="293">
        <v>0</v>
      </c>
      <c r="CF52" s="225">
        <v>0</v>
      </c>
      <c r="CG52" s="225">
        <v>0</v>
      </c>
      <c r="CH52" s="225">
        <v>0</v>
      </c>
      <c r="CI52" s="225">
        <v>0</v>
      </c>
      <c r="CJ52" s="225">
        <f>R52+AF52+AT52+BH52+BV52</f>
        <v>0</v>
      </c>
      <c r="CK52" s="225">
        <f t="shared" ref="CK52:CV52" si="18">S52+AG52+AU52+BI52+BW52</f>
        <v>0</v>
      </c>
      <c r="CL52" s="225">
        <f t="shared" si="18"/>
        <v>0</v>
      </c>
      <c r="CM52" s="225">
        <f t="shared" si="18"/>
        <v>0</v>
      </c>
      <c r="CN52" s="225">
        <f t="shared" si="18"/>
        <v>0</v>
      </c>
      <c r="CO52" s="225">
        <f t="shared" si="18"/>
        <v>0</v>
      </c>
      <c r="CP52" s="225">
        <f t="shared" si="18"/>
        <v>0</v>
      </c>
      <c r="CQ52" s="225">
        <f t="shared" si="18"/>
        <v>1.26</v>
      </c>
      <c r="CR52" s="225">
        <f t="shared" si="18"/>
        <v>0</v>
      </c>
      <c r="CS52" s="225">
        <f t="shared" si="18"/>
        <v>0</v>
      </c>
      <c r="CT52" s="225">
        <f t="shared" si="18"/>
        <v>0</v>
      </c>
      <c r="CU52" s="225">
        <f t="shared" si="18"/>
        <v>0</v>
      </c>
      <c r="CV52" s="225">
        <f t="shared" si="18"/>
        <v>0</v>
      </c>
      <c r="CW52" s="225">
        <f>AE52+AS52+BG52+BU52+CI52</f>
        <v>0</v>
      </c>
      <c r="CX52" s="228"/>
    </row>
    <row r="53" spans="1:102" s="257" customFormat="1" ht="63">
      <c r="A53" s="229" t="s">
        <v>561</v>
      </c>
      <c r="B53" s="227" t="s">
        <v>923</v>
      </c>
      <c r="C53" s="225" t="s">
        <v>921</v>
      </c>
      <c r="D53" s="293">
        <v>12.6</v>
      </c>
      <c r="E53" s="293">
        <v>0</v>
      </c>
      <c r="F53" s="293">
        <v>0</v>
      </c>
      <c r="G53" s="293">
        <v>0</v>
      </c>
      <c r="H53" s="293">
        <v>0</v>
      </c>
      <c r="I53" s="293">
        <v>0</v>
      </c>
      <c r="J53" s="293">
        <v>0</v>
      </c>
      <c r="K53" s="293">
        <v>12.6</v>
      </c>
      <c r="L53" s="293">
        <v>0</v>
      </c>
      <c r="M53" s="293">
        <v>0</v>
      </c>
      <c r="N53" s="293">
        <v>0</v>
      </c>
      <c r="O53" s="293">
        <v>0</v>
      </c>
      <c r="P53" s="293">
        <v>0</v>
      </c>
      <c r="Q53" s="293">
        <v>0</v>
      </c>
      <c r="R53" s="293">
        <v>0</v>
      </c>
      <c r="S53" s="293">
        <v>0</v>
      </c>
      <c r="T53" s="293">
        <v>0</v>
      </c>
      <c r="U53" s="293">
        <v>0</v>
      </c>
      <c r="V53" s="293">
        <v>0</v>
      </c>
      <c r="W53" s="293">
        <v>0</v>
      </c>
      <c r="X53" s="293">
        <v>0</v>
      </c>
      <c r="Y53" s="293">
        <v>0</v>
      </c>
      <c r="Z53" s="293">
        <v>0</v>
      </c>
      <c r="AA53" s="293">
        <v>0</v>
      </c>
      <c r="AB53" s="225">
        <v>0</v>
      </c>
      <c r="AC53" s="225">
        <v>0</v>
      </c>
      <c r="AD53" s="293">
        <v>0</v>
      </c>
      <c r="AE53" s="293">
        <v>0</v>
      </c>
      <c r="AF53" s="293">
        <v>0</v>
      </c>
      <c r="AG53" s="293">
        <v>0</v>
      </c>
      <c r="AH53" s="293">
        <v>0</v>
      </c>
      <c r="AI53" s="293">
        <v>0</v>
      </c>
      <c r="AJ53" s="293">
        <v>0</v>
      </c>
      <c r="AK53" s="293">
        <v>0</v>
      </c>
      <c r="AL53" s="293">
        <v>0</v>
      </c>
      <c r="AM53" s="293">
        <v>0</v>
      </c>
      <c r="AN53" s="293">
        <v>0</v>
      </c>
      <c r="AO53" s="293">
        <v>0</v>
      </c>
      <c r="AP53" s="293">
        <v>0</v>
      </c>
      <c r="AQ53" s="293">
        <v>0</v>
      </c>
      <c r="AR53" s="293">
        <v>0</v>
      </c>
      <c r="AS53" s="293">
        <v>0</v>
      </c>
      <c r="AT53" s="293">
        <v>0</v>
      </c>
      <c r="AU53" s="293">
        <v>0</v>
      </c>
      <c r="AV53" s="293">
        <v>0</v>
      </c>
      <c r="AW53" s="293">
        <v>0</v>
      </c>
      <c r="AX53" s="293">
        <v>0</v>
      </c>
      <c r="AY53" s="293">
        <v>0</v>
      </c>
      <c r="AZ53" s="293">
        <v>0</v>
      </c>
      <c r="BA53" s="293">
        <v>0</v>
      </c>
      <c r="BB53" s="293">
        <v>0</v>
      </c>
      <c r="BC53" s="293">
        <v>0</v>
      </c>
      <c r="BD53" s="293">
        <v>0</v>
      </c>
      <c r="BE53" s="293">
        <v>0</v>
      </c>
      <c r="BF53" s="293">
        <v>0</v>
      </c>
      <c r="BG53" s="293">
        <v>0</v>
      </c>
      <c r="BH53" s="293">
        <v>0</v>
      </c>
      <c r="BI53" s="293">
        <v>0</v>
      </c>
      <c r="BJ53" s="293">
        <v>0</v>
      </c>
      <c r="BK53" s="293">
        <v>0</v>
      </c>
      <c r="BL53" s="293">
        <v>0</v>
      </c>
      <c r="BM53" s="293">
        <v>0</v>
      </c>
      <c r="BN53" s="293">
        <v>0</v>
      </c>
      <c r="BO53" s="293">
        <v>0</v>
      </c>
      <c r="BP53" s="293">
        <v>0</v>
      </c>
      <c r="BQ53" s="293">
        <v>0</v>
      </c>
      <c r="BR53" s="225">
        <v>0</v>
      </c>
      <c r="BS53" s="225">
        <v>0</v>
      </c>
      <c r="BT53" s="225">
        <v>0</v>
      </c>
      <c r="BU53" s="225">
        <v>0</v>
      </c>
      <c r="BV53" s="293">
        <v>0</v>
      </c>
      <c r="BW53" s="293">
        <v>0</v>
      </c>
      <c r="BX53" s="293">
        <v>0</v>
      </c>
      <c r="BY53" s="293">
        <v>0</v>
      </c>
      <c r="BZ53" s="293">
        <v>0</v>
      </c>
      <c r="CA53" s="293">
        <v>0</v>
      </c>
      <c r="CB53" s="293">
        <v>0</v>
      </c>
      <c r="CC53" s="293">
        <v>0</v>
      </c>
      <c r="CD53" s="293">
        <v>0</v>
      </c>
      <c r="CE53" s="293">
        <v>0</v>
      </c>
      <c r="CF53" s="293">
        <v>0</v>
      </c>
      <c r="CG53" s="293">
        <v>0</v>
      </c>
      <c r="CH53" s="293">
        <v>0</v>
      </c>
      <c r="CI53" s="293">
        <v>0</v>
      </c>
      <c r="CJ53" s="225">
        <f>R53+AF53+AT53+BH53+BV53</f>
        <v>0</v>
      </c>
      <c r="CK53" s="225">
        <f t="shared" ref="CK53" si="19">S53+AG53+AU53+BI53+BW53</f>
        <v>0</v>
      </c>
      <c r="CL53" s="225">
        <f t="shared" ref="CL53" si="20">T53+AH53+AV53+BJ53+BX53</f>
        <v>0</v>
      </c>
      <c r="CM53" s="225">
        <f t="shared" ref="CM53" si="21">U53+AI53+AW53+BK53+BY53</f>
        <v>0</v>
      </c>
      <c r="CN53" s="225">
        <f t="shared" ref="CN53" si="22">V53+AJ53+AX53+BL53+BZ53</f>
        <v>0</v>
      </c>
      <c r="CO53" s="225">
        <f t="shared" ref="CO53" si="23">W53+AK53+AY53+BM53+CA53</f>
        <v>0</v>
      </c>
      <c r="CP53" s="225">
        <f t="shared" ref="CP53" si="24">X53+AL53+AZ53+BN53+CB53</f>
        <v>0</v>
      </c>
      <c r="CQ53" s="225">
        <f t="shared" ref="CQ53" si="25">Y53+AM53+BA53+BO53+CC53</f>
        <v>0</v>
      </c>
      <c r="CR53" s="225">
        <f t="shared" ref="CR53" si="26">Z53+AN53+BB53+BP53+CD53</f>
        <v>0</v>
      </c>
      <c r="CS53" s="225">
        <f t="shared" ref="CS53" si="27">AA53+AO53+BC53+BQ53+CE53</f>
        <v>0</v>
      </c>
      <c r="CT53" s="225">
        <f t="shared" ref="CT53" si="28">AB53+AP53+BD53+BR53+CF53</f>
        <v>0</v>
      </c>
      <c r="CU53" s="225">
        <f t="shared" ref="CU53" si="29">AC53+AQ53+BE53+BS53+CG53</f>
        <v>0</v>
      </c>
      <c r="CV53" s="225">
        <f t="shared" ref="CV53" si="30">AD53+AR53+BF53+BT53+CH53</f>
        <v>0</v>
      </c>
      <c r="CW53" s="225">
        <f>AE53+AS53+BG53+BU53+CI53</f>
        <v>0</v>
      </c>
      <c r="CX53" s="228"/>
    </row>
    <row r="54" spans="1:102" s="234" customFormat="1" ht="47.25">
      <c r="A54" s="229" t="s">
        <v>561</v>
      </c>
      <c r="B54" s="231" t="s">
        <v>953</v>
      </c>
      <c r="C54" s="225" t="s">
        <v>922</v>
      </c>
      <c r="D54" s="293">
        <v>20</v>
      </c>
      <c r="E54" s="293">
        <v>0</v>
      </c>
      <c r="F54" s="293">
        <v>0</v>
      </c>
      <c r="G54" s="293">
        <v>0</v>
      </c>
      <c r="H54" s="293">
        <v>0</v>
      </c>
      <c r="I54" s="293">
        <v>0</v>
      </c>
      <c r="J54" s="293">
        <v>0</v>
      </c>
      <c r="K54" s="293">
        <v>20</v>
      </c>
      <c r="L54" s="293">
        <v>0</v>
      </c>
      <c r="M54" s="293">
        <v>0</v>
      </c>
      <c r="N54" s="293">
        <v>0</v>
      </c>
      <c r="O54" s="293">
        <v>0</v>
      </c>
      <c r="P54" s="293">
        <v>0</v>
      </c>
      <c r="Q54" s="293">
        <v>0</v>
      </c>
      <c r="R54" s="293">
        <v>0</v>
      </c>
      <c r="S54" s="293">
        <v>0</v>
      </c>
      <c r="T54" s="293">
        <v>0</v>
      </c>
      <c r="U54" s="293">
        <v>0</v>
      </c>
      <c r="V54" s="293">
        <v>0</v>
      </c>
      <c r="W54" s="293">
        <v>0</v>
      </c>
      <c r="X54" s="293">
        <v>0</v>
      </c>
      <c r="Y54" s="293">
        <v>0</v>
      </c>
      <c r="Z54" s="293">
        <v>0</v>
      </c>
      <c r="AA54" s="293">
        <v>0</v>
      </c>
      <c r="AB54" s="225">
        <v>0</v>
      </c>
      <c r="AC54" s="225">
        <v>0</v>
      </c>
      <c r="AD54" s="293">
        <v>0</v>
      </c>
      <c r="AE54" s="293">
        <v>0</v>
      </c>
      <c r="AF54" s="293">
        <v>0</v>
      </c>
      <c r="AG54" s="293">
        <v>0</v>
      </c>
      <c r="AH54" s="293">
        <v>0</v>
      </c>
      <c r="AI54" s="293">
        <v>0</v>
      </c>
      <c r="AJ54" s="293">
        <v>0</v>
      </c>
      <c r="AK54" s="293">
        <v>0</v>
      </c>
      <c r="AL54" s="293">
        <v>0</v>
      </c>
      <c r="AM54" s="293">
        <v>0</v>
      </c>
      <c r="AN54" s="293">
        <v>0</v>
      </c>
      <c r="AO54" s="293">
        <v>0</v>
      </c>
      <c r="AP54" s="293">
        <v>0</v>
      </c>
      <c r="AQ54" s="293">
        <v>0</v>
      </c>
      <c r="AR54" s="293">
        <v>0</v>
      </c>
      <c r="AS54" s="293">
        <v>0</v>
      </c>
      <c r="AT54" s="293">
        <v>0</v>
      </c>
      <c r="AU54" s="293">
        <v>0</v>
      </c>
      <c r="AV54" s="293">
        <v>0</v>
      </c>
      <c r="AW54" s="293">
        <v>0</v>
      </c>
      <c r="AX54" s="293">
        <v>0</v>
      </c>
      <c r="AY54" s="293">
        <v>0</v>
      </c>
      <c r="AZ54" s="293">
        <v>0</v>
      </c>
      <c r="BA54" s="293">
        <v>0</v>
      </c>
      <c r="BB54" s="293">
        <v>0</v>
      </c>
      <c r="BC54" s="293">
        <v>0</v>
      </c>
      <c r="BD54" s="293">
        <v>0</v>
      </c>
      <c r="BE54" s="293">
        <v>0</v>
      </c>
      <c r="BF54" s="293">
        <v>0</v>
      </c>
      <c r="BG54" s="293">
        <v>0</v>
      </c>
      <c r="BH54" s="293">
        <v>0</v>
      </c>
      <c r="BI54" s="293">
        <v>0</v>
      </c>
      <c r="BJ54" s="293">
        <v>0</v>
      </c>
      <c r="BK54" s="293">
        <v>0</v>
      </c>
      <c r="BL54" s="293">
        <v>0</v>
      </c>
      <c r="BM54" s="293">
        <v>0</v>
      </c>
      <c r="BN54" s="293">
        <v>0</v>
      </c>
      <c r="BO54" s="293">
        <v>0</v>
      </c>
      <c r="BP54" s="293">
        <v>0</v>
      </c>
      <c r="BQ54" s="293">
        <v>0</v>
      </c>
      <c r="BR54" s="225">
        <v>0</v>
      </c>
      <c r="BS54" s="225">
        <v>0</v>
      </c>
      <c r="BT54" s="225">
        <v>0</v>
      </c>
      <c r="BU54" s="225">
        <v>0</v>
      </c>
      <c r="BV54" s="293">
        <v>0</v>
      </c>
      <c r="BW54" s="293">
        <v>0</v>
      </c>
      <c r="BX54" s="293">
        <v>0</v>
      </c>
      <c r="BY54" s="293">
        <v>0</v>
      </c>
      <c r="BZ54" s="293">
        <v>0</v>
      </c>
      <c r="CA54" s="293">
        <v>0</v>
      </c>
      <c r="CB54" s="293">
        <v>0</v>
      </c>
      <c r="CC54" s="293">
        <v>0</v>
      </c>
      <c r="CD54" s="293">
        <v>0</v>
      </c>
      <c r="CE54" s="293">
        <v>0</v>
      </c>
      <c r="CF54" s="293">
        <v>0</v>
      </c>
      <c r="CG54" s="293">
        <v>0</v>
      </c>
      <c r="CH54" s="293">
        <v>0</v>
      </c>
      <c r="CI54" s="293">
        <v>0</v>
      </c>
      <c r="CJ54" s="225">
        <f t="shared" ref="CJ54:CJ82" si="31">R54+AF54+AT54+BH54+BV54</f>
        <v>0</v>
      </c>
      <c r="CK54" s="225">
        <f t="shared" ref="CK54:CK82" si="32">S54+AG54+AU54+BI54+BW54</f>
        <v>0</v>
      </c>
      <c r="CL54" s="225">
        <f t="shared" ref="CL54:CL82" si="33">T54+AH54+AV54+BJ54+BX54</f>
        <v>0</v>
      </c>
      <c r="CM54" s="225">
        <f t="shared" ref="CM54:CM82" si="34">U54+AI54+AW54+BK54+BY54</f>
        <v>0</v>
      </c>
      <c r="CN54" s="225">
        <f t="shared" ref="CN54:CN82" si="35">V54+AJ54+AX54+BL54+BZ54</f>
        <v>0</v>
      </c>
      <c r="CO54" s="225">
        <f t="shared" ref="CO54:CO82" si="36">W54+AK54+AY54+BM54+CA54</f>
        <v>0</v>
      </c>
      <c r="CP54" s="225">
        <f t="shared" ref="CP54:CP82" si="37">X54+AL54+AZ54+BN54+CB54</f>
        <v>0</v>
      </c>
      <c r="CQ54" s="225">
        <f t="shared" ref="CQ54:CQ82" si="38">Y54+AM54+BA54+BO54+CC54</f>
        <v>0</v>
      </c>
      <c r="CR54" s="225">
        <f t="shared" ref="CR54:CR82" si="39">Z54+AN54+BB54+BP54+CD54</f>
        <v>0</v>
      </c>
      <c r="CS54" s="225">
        <f t="shared" ref="CS54:CS82" si="40">AA54+AO54+BC54+BQ54+CE54</f>
        <v>0</v>
      </c>
      <c r="CT54" s="225">
        <f t="shared" ref="CT54:CT82" si="41">AB54+AP54+BD54+BR54+CF54</f>
        <v>0</v>
      </c>
      <c r="CU54" s="225">
        <f t="shared" ref="CU54:CU82" si="42">AC54+AQ54+BE54+BS54+CG54</f>
        <v>0</v>
      </c>
      <c r="CV54" s="225">
        <f t="shared" ref="CV54:CV82" si="43">AD54+AR54+BF54+BT54+CH54</f>
        <v>0</v>
      </c>
      <c r="CW54" s="225">
        <f t="shared" ref="CW54:CW82" si="44">AE54+AS54+BG54+BU54+CI54</f>
        <v>0</v>
      </c>
      <c r="CX54" s="228"/>
    </row>
    <row r="55" spans="1:102" s="234" customFormat="1" ht="63">
      <c r="A55" s="229" t="s">
        <v>561</v>
      </c>
      <c r="B55" s="231" t="s">
        <v>1008</v>
      </c>
      <c r="C55" s="225" t="s">
        <v>924</v>
      </c>
      <c r="D55" s="293">
        <v>6.94</v>
      </c>
      <c r="E55" s="293">
        <v>0</v>
      </c>
      <c r="F55" s="293">
        <v>1.4</v>
      </c>
      <c r="G55" s="293">
        <v>0</v>
      </c>
      <c r="H55" s="293">
        <v>0</v>
      </c>
      <c r="I55" s="293">
        <v>0</v>
      </c>
      <c r="J55" s="293">
        <v>0</v>
      </c>
      <c r="K55" s="293">
        <v>6.94</v>
      </c>
      <c r="L55" s="293">
        <v>0</v>
      </c>
      <c r="M55" s="293">
        <v>1.4</v>
      </c>
      <c r="N55" s="293">
        <v>0</v>
      </c>
      <c r="O55" s="293">
        <v>0</v>
      </c>
      <c r="P55" s="293">
        <v>0</v>
      </c>
      <c r="Q55" s="293">
        <v>0</v>
      </c>
      <c r="R55" s="293">
        <v>0</v>
      </c>
      <c r="S55" s="293">
        <v>0</v>
      </c>
      <c r="T55" s="293">
        <v>0</v>
      </c>
      <c r="U55" s="293">
        <v>0</v>
      </c>
      <c r="V55" s="293">
        <v>0</v>
      </c>
      <c r="W55" s="293">
        <v>0</v>
      </c>
      <c r="X55" s="293">
        <v>0</v>
      </c>
      <c r="Y55" s="293">
        <v>0</v>
      </c>
      <c r="Z55" s="293">
        <v>0</v>
      </c>
      <c r="AA55" s="293">
        <v>0</v>
      </c>
      <c r="AB55" s="225">
        <v>0</v>
      </c>
      <c r="AC55" s="225">
        <v>0</v>
      </c>
      <c r="AD55" s="293">
        <v>0</v>
      </c>
      <c r="AE55" s="293">
        <v>0</v>
      </c>
      <c r="AF55" s="293">
        <v>0</v>
      </c>
      <c r="AG55" s="293">
        <v>0</v>
      </c>
      <c r="AH55" s="293">
        <v>0</v>
      </c>
      <c r="AI55" s="293">
        <v>0</v>
      </c>
      <c r="AJ55" s="293">
        <v>0</v>
      </c>
      <c r="AK55" s="293">
        <v>0</v>
      </c>
      <c r="AL55" s="293">
        <v>0</v>
      </c>
      <c r="AM55" s="293">
        <v>0</v>
      </c>
      <c r="AN55" s="293">
        <v>0</v>
      </c>
      <c r="AO55" s="293">
        <v>0</v>
      </c>
      <c r="AP55" s="293">
        <v>0</v>
      </c>
      <c r="AQ55" s="293">
        <v>0</v>
      </c>
      <c r="AR55" s="293">
        <v>0</v>
      </c>
      <c r="AS55" s="293">
        <v>0</v>
      </c>
      <c r="AT55" s="293">
        <v>0</v>
      </c>
      <c r="AU55" s="293">
        <v>0</v>
      </c>
      <c r="AV55" s="293">
        <v>0</v>
      </c>
      <c r="AW55" s="293">
        <v>0</v>
      </c>
      <c r="AX55" s="293">
        <v>0</v>
      </c>
      <c r="AY55" s="293">
        <v>0</v>
      </c>
      <c r="AZ55" s="293">
        <v>0</v>
      </c>
      <c r="BA55" s="293">
        <v>0</v>
      </c>
      <c r="BB55" s="293">
        <v>0</v>
      </c>
      <c r="BC55" s="293">
        <v>0</v>
      </c>
      <c r="BD55" s="293">
        <v>0</v>
      </c>
      <c r="BE55" s="293">
        <v>0</v>
      </c>
      <c r="BF55" s="293">
        <v>0</v>
      </c>
      <c r="BG55" s="293">
        <v>0</v>
      </c>
      <c r="BH55" s="293">
        <v>6.94</v>
      </c>
      <c r="BI55" s="293">
        <v>0</v>
      </c>
      <c r="BJ55" s="293">
        <v>1.4</v>
      </c>
      <c r="BK55" s="293">
        <v>0</v>
      </c>
      <c r="BL55" s="293">
        <v>0</v>
      </c>
      <c r="BM55" s="293">
        <v>0</v>
      </c>
      <c r="BN55" s="293">
        <v>0</v>
      </c>
      <c r="BO55" s="293">
        <v>0</v>
      </c>
      <c r="BP55" s="293">
        <v>0</v>
      </c>
      <c r="BQ55" s="293">
        <v>0</v>
      </c>
      <c r="BR55" s="225">
        <v>0</v>
      </c>
      <c r="BS55" s="225">
        <v>0</v>
      </c>
      <c r="BT55" s="225">
        <v>0</v>
      </c>
      <c r="BU55" s="225">
        <v>0</v>
      </c>
      <c r="BV55" s="293">
        <v>0</v>
      </c>
      <c r="BW55" s="293">
        <v>0</v>
      </c>
      <c r="BX55" s="293">
        <v>0</v>
      </c>
      <c r="BY55" s="293">
        <v>0</v>
      </c>
      <c r="BZ55" s="293">
        <v>0</v>
      </c>
      <c r="CA55" s="293">
        <v>0</v>
      </c>
      <c r="CB55" s="293">
        <v>0</v>
      </c>
      <c r="CC55" s="293">
        <v>0</v>
      </c>
      <c r="CD55" s="293">
        <v>0</v>
      </c>
      <c r="CE55" s="293">
        <v>0</v>
      </c>
      <c r="CF55" s="293">
        <v>0</v>
      </c>
      <c r="CG55" s="293">
        <v>0</v>
      </c>
      <c r="CH55" s="293">
        <v>0</v>
      </c>
      <c r="CI55" s="293">
        <v>0</v>
      </c>
      <c r="CJ55" s="225">
        <f t="shared" si="31"/>
        <v>6.94</v>
      </c>
      <c r="CK55" s="225">
        <f t="shared" si="32"/>
        <v>0</v>
      </c>
      <c r="CL55" s="225">
        <f t="shared" si="33"/>
        <v>1.4</v>
      </c>
      <c r="CM55" s="225">
        <f t="shared" si="34"/>
        <v>0</v>
      </c>
      <c r="CN55" s="225">
        <f t="shared" si="35"/>
        <v>0</v>
      </c>
      <c r="CO55" s="225">
        <f t="shared" si="36"/>
        <v>0</v>
      </c>
      <c r="CP55" s="225">
        <f t="shared" si="37"/>
        <v>0</v>
      </c>
      <c r="CQ55" s="225">
        <f t="shared" si="38"/>
        <v>0</v>
      </c>
      <c r="CR55" s="225">
        <f t="shared" si="39"/>
        <v>0</v>
      </c>
      <c r="CS55" s="225">
        <f t="shared" si="40"/>
        <v>0</v>
      </c>
      <c r="CT55" s="225">
        <f t="shared" si="41"/>
        <v>0</v>
      </c>
      <c r="CU55" s="225">
        <f t="shared" si="42"/>
        <v>0</v>
      </c>
      <c r="CV55" s="225">
        <f t="shared" si="43"/>
        <v>0</v>
      </c>
      <c r="CW55" s="225">
        <f t="shared" si="44"/>
        <v>0</v>
      </c>
      <c r="CX55" s="228"/>
    </row>
    <row r="56" spans="1:102" s="234" customFormat="1" ht="63">
      <c r="A56" s="229" t="s">
        <v>561</v>
      </c>
      <c r="B56" s="231" t="s">
        <v>1009</v>
      </c>
      <c r="C56" s="225" t="s">
        <v>925</v>
      </c>
      <c r="D56" s="293">
        <v>0</v>
      </c>
      <c r="E56" s="293">
        <v>0</v>
      </c>
      <c r="F56" s="293">
        <v>0</v>
      </c>
      <c r="G56" s="293">
        <v>0</v>
      </c>
      <c r="H56" s="293">
        <v>0</v>
      </c>
      <c r="I56" s="293">
        <v>10</v>
      </c>
      <c r="J56" s="293">
        <v>0</v>
      </c>
      <c r="K56" s="293">
        <v>0</v>
      </c>
      <c r="L56" s="293">
        <v>0</v>
      </c>
      <c r="M56" s="293">
        <v>0</v>
      </c>
      <c r="N56" s="293">
        <v>0</v>
      </c>
      <c r="O56" s="293">
        <v>0</v>
      </c>
      <c r="P56" s="293">
        <v>10</v>
      </c>
      <c r="Q56" s="293">
        <v>0</v>
      </c>
      <c r="R56" s="293">
        <v>0</v>
      </c>
      <c r="S56" s="293">
        <v>0</v>
      </c>
      <c r="T56" s="293">
        <v>0</v>
      </c>
      <c r="U56" s="293">
        <v>0</v>
      </c>
      <c r="V56" s="293">
        <v>0</v>
      </c>
      <c r="W56" s="293">
        <v>0</v>
      </c>
      <c r="X56" s="293">
        <v>0</v>
      </c>
      <c r="Y56" s="293">
        <v>0</v>
      </c>
      <c r="Z56" s="293">
        <v>0</v>
      </c>
      <c r="AA56" s="293">
        <v>0</v>
      </c>
      <c r="AB56" s="225">
        <v>0</v>
      </c>
      <c r="AC56" s="225">
        <v>0</v>
      </c>
      <c r="AD56" s="293">
        <v>0</v>
      </c>
      <c r="AE56" s="293">
        <v>0</v>
      </c>
      <c r="AF56" s="293">
        <v>0</v>
      </c>
      <c r="AG56" s="293">
        <v>0</v>
      </c>
      <c r="AH56" s="293">
        <v>0</v>
      </c>
      <c r="AI56" s="293">
        <v>0</v>
      </c>
      <c r="AJ56" s="293">
        <v>0</v>
      </c>
      <c r="AK56" s="293">
        <v>0</v>
      </c>
      <c r="AL56" s="293">
        <v>0</v>
      </c>
      <c r="AM56" s="293">
        <v>0</v>
      </c>
      <c r="AN56" s="293">
        <v>0</v>
      </c>
      <c r="AO56" s="293">
        <v>0</v>
      </c>
      <c r="AP56" s="293">
        <v>0</v>
      </c>
      <c r="AQ56" s="293">
        <v>0</v>
      </c>
      <c r="AR56" s="293">
        <v>0</v>
      </c>
      <c r="AS56" s="293">
        <v>0</v>
      </c>
      <c r="AT56" s="293">
        <v>0</v>
      </c>
      <c r="AU56" s="293">
        <v>0</v>
      </c>
      <c r="AV56" s="293">
        <v>0</v>
      </c>
      <c r="AW56" s="293">
        <v>0</v>
      </c>
      <c r="AX56" s="293">
        <v>0</v>
      </c>
      <c r="AY56" s="293">
        <v>0</v>
      </c>
      <c r="AZ56" s="293">
        <v>0</v>
      </c>
      <c r="BA56" s="293">
        <v>0</v>
      </c>
      <c r="BB56" s="293">
        <v>0</v>
      </c>
      <c r="BC56" s="293">
        <v>0</v>
      </c>
      <c r="BD56" s="293">
        <v>0</v>
      </c>
      <c r="BE56" s="293">
        <v>0</v>
      </c>
      <c r="BF56" s="293">
        <v>0</v>
      </c>
      <c r="BG56" s="293">
        <v>0</v>
      </c>
      <c r="BH56" s="293">
        <v>0</v>
      </c>
      <c r="BI56" s="293">
        <v>0</v>
      </c>
      <c r="BJ56" s="293">
        <v>0</v>
      </c>
      <c r="BK56" s="293">
        <v>0</v>
      </c>
      <c r="BL56" s="293">
        <v>0</v>
      </c>
      <c r="BM56" s="293">
        <v>0</v>
      </c>
      <c r="BN56" s="293">
        <v>0</v>
      </c>
      <c r="BO56" s="293">
        <v>0</v>
      </c>
      <c r="BP56" s="293">
        <v>0</v>
      </c>
      <c r="BQ56" s="293">
        <v>0</v>
      </c>
      <c r="BR56" s="225">
        <v>0</v>
      </c>
      <c r="BS56" s="225">
        <v>0</v>
      </c>
      <c r="BT56" s="225">
        <v>0</v>
      </c>
      <c r="BU56" s="225">
        <v>0</v>
      </c>
      <c r="BV56" s="293">
        <v>0</v>
      </c>
      <c r="BW56" s="293">
        <v>0</v>
      </c>
      <c r="BX56" s="293">
        <v>0</v>
      </c>
      <c r="BY56" s="293">
        <v>0</v>
      </c>
      <c r="BZ56" s="293">
        <v>0</v>
      </c>
      <c r="CA56" s="293">
        <v>0</v>
      </c>
      <c r="CB56" s="293">
        <v>0</v>
      </c>
      <c r="CC56" s="293">
        <v>0</v>
      </c>
      <c r="CD56" s="293">
        <v>0</v>
      </c>
      <c r="CE56" s="293">
        <v>0</v>
      </c>
      <c r="CF56" s="293">
        <v>0</v>
      </c>
      <c r="CG56" s="293">
        <v>0</v>
      </c>
      <c r="CH56" s="293">
        <v>0</v>
      </c>
      <c r="CI56" s="293">
        <v>0</v>
      </c>
      <c r="CJ56" s="225">
        <f t="shared" si="31"/>
        <v>0</v>
      </c>
      <c r="CK56" s="225">
        <f t="shared" si="32"/>
        <v>0</v>
      </c>
      <c r="CL56" s="225">
        <f t="shared" si="33"/>
        <v>0</v>
      </c>
      <c r="CM56" s="225">
        <f t="shared" si="34"/>
        <v>0</v>
      </c>
      <c r="CN56" s="225">
        <f t="shared" si="35"/>
        <v>0</v>
      </c>
      <c r="CO56" s="225">
        <f t="shared" si="36"/>
        <v>0</v>
      </c>
      <c r="CP56" s="225">
        <f t="shared" si="37"/>
        <v>0</v>
      </c>
      <c r="CQ56" s="225">
        <f t="shared" si="38"/>
        <v>0</v>
      </c>
      <c r="CR56" s="225">
        <f t="shared" si="39"/>
        <v>0</v>
      </c>
      <c r="CS56" s="225">
        <f t="shared" si="40"/>
        <v>0</v>
      </c>
      <c r="CT56" s="225">
        <f t="shared" si="41"/>
        <v>0</v>
      </c>
      <c r="CU56" s="225">
        <f t="shared" si="42"/>
        <v>0</v>
      </c>
      <c r="CV56" s="225">
        <f t="shared" si="43"/>
        <v>0</v>
      </c>
      <c r="CW56" s="225">
        <f t="shared" si="44"/>
        <v>0</v>
      </c>
      <c r="CX56" s="228"/>
    </row>
    <row r="57" spans="1:102" s="234" customFormat="1" ht="47.25">
      <c r="A57" s="229" t="s">
        <v>561</v>
      </c>
      <c r="B57" s="231" t="s">
        <v>1010</v>
      </c>
      <c r="C57" s="225" t="s">
        <v>926</v>
      </c>
      <c r="D57" s="293">
        <v>0</v>
      </c>
      <c r="E57" s="293">
        <v>0</v>
      </c>
      <c r="F57" s="293">
        <v>0</v>
      </c>
      <c r="G57" s="293">
        <v>0</v>
      </c>
      <c r="H57" s="293">
        <v>0</v>
      </c>
      <c r="I57" s="293">
        <v>10</v>
      </c>
      <c r="J57" s="293">
        <v>0</v>
      </c>
      <c r="K57" s="293">
        <v>0</v>
      </c>
      <c r="L57" s="293">
        <v>0</v>
      </c>
      <c r="M57" s="293">
        <v>0</v>
      </c>
      <c r="N57" s="293">
        <v>0</v>
      </c>
      <c r="O57" s="293">
        <v>0</v>
      </c>
      <c r="P57" s="293">
        <v>10</v>
      </c>
      <c r="Q57" s="293">
        <v>0</v>
      </c>
      <c r="R57" s="293">
        <v>0</v>
      </c>
      <c r="S57" s="293">
        <v>0</v>
      </c>
      <c r="T57" s="293">
        <v>0</v>
      </c>
      <c r="U57" s="293">
        <v>0</v>
      </c>
      <c r="V57" s="293">
        <v>0</v>
      </c>
      <c r="W57" s="293">
        <v>0</v>
      </c>
      <c r="X57" s="293">
        <v>0</v>
      </c>
      <c r="Y57" s="293">
        <v>0</v>
      </c>
      <c r="Z57" s="293">
        <v>0</v>
      </c>
      <c r="AA57" s="293">
        <v>0</v>
      </c>
      <c r="AB57" s="225">
        <v>0</v>
      </c>
      <c r="AC57" s="225">
        <v>0</v>
      </c>
      <c r="AD57" s="293">
        <v>0</v>
      </c>
      <c r="AE57" s="293">
        <v>0</v>
      </c>
      <c r="AF57" s="293">
        <v>0</v>
      </c>
      <c r="AG57" s="293">
        <v>0</v>
      </c>
      <c r="AH57" s="293">
        <v>0</v>
      </c>
      <c r="AI57" s="293">
        <v>0</v>
      </c>
      <c r="AJ57" s="293">
        <v>0</v>
      </c>
      <c r="AK57" s="293">
        <v>0</v>
      </c>
      <c r="AL57" s="293">
        <v>0</v>
      </c>
      <c r="AM57" s="293">
        <v>0</v>
      </c>
      <c r="AN57" s="293">
        <v>0</v>
      </c>
      <c r="AO57" s="293">
        <v>0</v>
      </c>
      <c r="AP57" s="293">
        <v>0</v>
      </c>
      <c r="AQ57" s="293">
        <v>0</v>
      </c>
      <c r="AR57" s="293">
        <v>0</v>
      </c>
      <c r="AS57" s="293">
        <v>0</v>
      </c>
      <c r="AT57" s="293">
        <v>0</v>
      </c>
      <c r="AU57" s="293">
        <v>0</v>
      </c>
      <c r="AV57" s="293">
        <v>0</v>
      </c>
      <c r="AW57" s="293">
        <v>0</v>
      </c>
      <c r="AX57" s="293">
        <v>0</v>
      </c>
      <c r="AY57" s="293">
        <v>0</v>
      </c>
      <c r="AZ57" s="293">
        <v>0</v>
      </c>
      <c r="BA57" s="293">
        <v>0</v>
      </c>
      <c r="BB57" s="293">
        <v>0</v>
      </c>
      <c r="BC57" s="293">
        <v>0</v>
      </c>
      <c r="BD57" s="293">
        <v>0</v>
      </c>
      <c r="BE57" s="293">
        <v>0</v>
      </c>
      <c r="BF57" s="293">
        <v>0</v>
      </c>
      <c r="BG57" s="293">
        <v>0</v>
      </c>
      <c r="BH57" s="293">
        <v>0</v>
      </c>
      <c r="BI57" s="293">
        <v>0</v>
      </c>
      <c r="BJ57" s="293">
        <v>0</v>
      </c>
      <c r="BK57" s="293">
        <v>0</v>
      </c>
      <c r="BL57" s="293">
        <v>0</v>
      </c>
      <c r="BM57" s="293">
        <v>0</v>
      </c>
      <c r="BN57" s="293">
        <v>0</v>
      </c>
      <c r="BO57" s="293">
        <v>0</v>
      </c>
      <c r="BP57" s="293">
        <v>0</v>
      </c>
      <c r="BQ57" s="293">
        <v>0</v>
      </c>
      <c r="BR57" s="225">
        <v>0</v>
      </c>
      <c r="BS57" s="225">
        <v>0</v>
      </c>
      <c r="BT57" s="225">
        <v>0</v>
      </c>
      <c r="BU57" s="225">
        <v>0</v>
      </c>
      <c r="BV57" s="293">
        <v>0</v>
      </c>
      <c r="BW57" s="293">
        <v>0</v>
      </c>
      <c r="BX57" s="293">
        <v>0</v>
      </c>
      <c r="BY57" s="293">
        <v>0</v>
      </c>
      <c r="BZ57" s="293">
        <v>0</v>
      </c>
      <c r="CA57" s="293">
        <v>0</v>
      </c>
      <c r="CB57" s="293">
        <v>0</v>
      </c>
      <c r="CC57" s="293">
        <v>0</v>
      </c>
      <c r="CD57" s="293">
        <v>0</v>
      </c>
      <c r="CE57" s="293">
        <v>0</v>
      </c>
      <c r="CF57" s="293">
        <v>0</v>
      </c>
      <c r="CG57" s="293">
        <v>0</v>
      </c>
      <c r="CH57" s="293">
        <v>0</v>
      </c>
      <c r="CI57" s="293">
        <v>0</v>
      </c>
      <c r="CJ57" s="225">
        <f t="shared" si="31"/>
        <v>0</v>
      </c>
      <c r="CK57" s="225">
        <f t="shared" si="32"/>
        <v>0</v>
      </c>
      <c r="CL57" s="225">
        <f t="shared" si="33"/>
        <v>0</v>
      </c>
      <c r="CM57" s="225">
        <f t="shared" si="34"/>
        <v>0</v>
      </c>
      <c r="CN57" s="225">
        <f t="shared" si="35"/>
        <v>0</v>
      </c>
      <c r="CO57" s="225">
        <f t="shared" si="36"/>
        <v>0</v>
      </c>
      <c r="CP57" s="225">
        <f t="shared" si="37"/>
        <v>0</v>
      </c>
      <c r="CQ57" s="225">
        <f t="shared" si="38"/>
        <v>0</v>
      </c>
      <c r="CR57" s="225">
        <f t="shared" si="39"/>
        <v>0</v>
      </c>
      <c r="CS57" s="225">
        <f t="shared" si="40"/>
        <v>0</v>
      </c>
      <c r="CT57" s="225">
        <f t="shared" si="41"/>
        <v>0</v>
      </c>
      <c r="CU57" s="225">
        <f t="shared" si="42"/>
        <v>0</v>
      </c>
      <c r="CV57" s="225">
        <f t="shared" si="43"/>
        <v>0</v>
      </c>
      <c r="CW57" s="225">
        <f t="shared" si="44"/>
        <v>0</v>
      </c>
      <c r="CX57" s="228"/>
    </row>
    <row r="58" spans="1:102" s="234" customFormat="1" ht="47.25">
      <c r="A58" s="229" t="s">
        <v>561</v>
      </c>
      <c r="B58" s="256" t="s">
        <v>954</v>
      </c>
      <c r="C58" s="225" t="s">
        <v>927</v>
      </c>
      <c r="D58" s="293">
        <v>0</v>
      </c>
      <c r="E58" s="293">
        <v>0</v>
      </c>
      <c r="F58" s="293">
        <v>0</v>
      </c>
      <c r="G58" s="293">
        <v>0</v>
      </c>
      <c r="H58" s="293">
        <v>0</v>
      </c>
      <c r="I58" s="293">
        <v>0</v>
      </c>
      <c r="J58" s="296">
        <v>4</v>
      </c>
      <c r="K58" s="293">
        <v>0</v>
      </c>
      <c r="L58" s="293">
        <v>0</v>
      </c>
      <c r="M58" s="293">
        <v>0</v>
      </c>
      <c r="N58" s="293">
        <v>0</v>
      </c>
      <c r="O58" s="293">
        <v>0</v>
      </c>
      <c r="P58" s="293">
        <v>0</v>
      </c>
      <c r="Q58" s="296">
        <v>4</v>
      </c>
      <c r="R58" s="293">
        <v>0</v>
      </c>
      <c r="S58" s="293">
        <v>0</v>
      </c>
      <c r="T58" s="293">
        <v>0</v>
      </c>
      <c r="U58" s="293">
        <v>0</v>
      </c>
      <c r="V58" s="293">
        <v>0</v>
      </c>
      <c r="W58" s="293">
        <v>0</v>
      </c>
      <c r="X58" s="293">
        <v>0</v>
      </c>
      <c r="Y58" s="293">
        <v>0</v>
      </c>
      <c r="Z58" s="293">
        <v>0</v>
      </c>
      <c r="AA58" s="293">
        <v>0</v>
      </c>
      <c r="AB58" s="225">
        <v>0</v>
      </c>
      <c r="AC58" s="225">
        <v>0</v>
      </c>
      <c r="AD58" s="293">
        <v>0</v>
      </c>
      <c r="AE58" s="293">
        <v>0</v>
      </c>
      <c r="AF58" s="293">
        <v>0</v>
      </c>
      <c r="AG58" s="293">
        <v>0</v>
      </c>
      <c r="AH58" s="293">
        <v>0</v>
      </c>
      <c r="AI58" s="293">
        <v>0</v>
      </c>
      <c r="AJ58" s="293">
        <v>0</v>
      </c>
      <c r="AK58" s="293">
        <v>0</v>
      </c>
      <c r="AL58" s="293">
        <v>0</v>
      </c>
      <c r="AM58" s="293">
        <v>0</v>
      </c>
      <c r="AN58" s="293">
        <v>0</v>
      </c>
      <c r="AO58" s="293">
        <v>0</v>
      </c>
      <c r="AP58" s="293">
        <v>0</v>
      </c>
      <c r="AQ58" s="293">
        <v>0</v>
      </c>
      <c r="AR58" s="293">
        <v>0</v>
      </c>
      <c r="AS58" s="293">
        <v>0</v>
      </c>
      <c r="AT58" s="293">
        <v>0</v>
      </c>
      <c r="AU58" s="293">
        <v>0</v>
      </c>
      <c r="AV58" s="293">
        <v>0</v>
      </c>
      <c r="AW58" s="293">
        <v>0</v>
      </c>
      <c r="AX58" s="293">
        <v>0</v>
      </c>
      <c r="AY58" s="293">
        <v>0</v>
      </c>
      <c r="AZ58" s="293">
        <v>0</v>
      </c>
      <c r="BA58" s="293">
        <v>0</v>
      </c>
      <c r="BB58" s="293">
        <v>0</v>
      </c>
      <c r="BC58" s="293">
        <v>0</v>
      </c>
      <c r="BD58" s="293">
        <v>0</v>
      </c>
      <c r="BE58" s="293">
        <v>0</v>
      </c>
      <c r="BF58" s="293">
        <v>0</v>
      </c>
      <c r="BG58" s="293">
        <v>0</v>
      </c>
      <c r="BH58" s="293">
        <v>0</v>
      </c>
      <c r="BI58" s="293">
        <v>0</v>
      </c>
      <c r="BJ58" s="293">
        <v>0</v>
      </c>
      <c r="BK58" s="293">
        <v>0</v>
      </c>
      <c r="BL58" s="293">
        <v>0</v>
      </c>
      <c r="BM58" s="293">
        <v>0</v>
      </c>
      <c r="BN58" s="293">
        <v>0</v>
      </c>
      <c r="BO58" s="293">
        <v>0</v>
      </c>
      <c r="BP58" s="293">
        <v>0</v>
      </c>
      <c r="BQ58" s="293">
        <v>0</v>
      </c>
      <c r="BR58" s="225">
        <v>0</v>
      </c>
      <c r="BS58" s="225">
        <v>0</v>
      </c>
      <c r="BT58" s="225">
        <v>0</v>
      </c>
      <c r="BU58" s="225">
        <v>0</v>
      </c>
      <c r="BV58" s="293">
        <v>0</v>
      </c>
      <c r="BW58" s="293">
        <v>0</v>
      </c>
      <c r="BX58" s="293">
        <v>0</v>
      </c>
      <c r="BY58" s="293">
        <v>0</v>
      </c>
      <c r="BZ58" s="293">
        <v>0</v>
      </c>
      <c r="CA58" s="293">
        <v>0</v>
      </c>
      <c r="CB58" s="293">
        <v>0</v>
      </c>
      <c r="CC58" s="293">
        <v>0</v>
      </c>
      <c r="CD58" s="293">
        <v>0</v>
      </c>
      <c r="CE58" s="293">
        <v>0</v>
      </c>
      <c r="CF58" s="293">
        <v>0</v>
      </c>
      <c r="CG58" s="293">
        <v>0</v>
      </c>
      <c r="CH58" s="293">
        <v>0</v>
      </c>
      <c r="CI58" s="293">
        <v>0</v>
      </c>
      <c r="CJ58" s="225">
        <f t="shared" si="31"/>
        <v>0</v>
      </c>
      <c r="CK58" s="225">
        <f t="shared" si="32"/>
        <v>0</v>
      </c>
      <c r="CL58" s="225">
        <f t="shared" si="33"/>
        <v>0</v>
      </c>
      <c r="CM58" s="225">
        <f t="shared" si="34"/>
        <v>0</v>
      </c>
      <c r="CN58" s="225">
        <f t="shared" si="35"/>
        <v>0</v>
      </c>
      <c r="CO58" s="225">
        <f t="shared" si="36"/>
        <v>0</v>
      </c>
      <c r="CP58" s="225">
        <f t="shared" si="37"/>
        <v>0</v>
      </c>
      <c r="CQ58" s="225">
        <f t="shared" si="38"/>
        <v>0</v>
      </c>
      <c r="CR58" s="225">
        <f t="shared" si="39"/>
        <v>0</v>
      </c>
      <c r="CS58" s="225">
        <f t="shared" si="40"/>
        <v>0</v>
      </c>
      <c r="CT58" s="225">
        <f t="shared" si="41"/>
        <v>0</v>
      </c>
      <c r="CU58" s="225">
        <f t="shared" si="42"/>
        <v>0</v>
      </c>
      <c r="CV58" s="225">
        <f t="shared" si="43"/>
        <v>0</v>
      </c>
      <c r="CW58" s="225">
        <f t="shared" si="44"/>
        <v>0</v>
      </c>
      <c r="CX58" s="228"/>
    </row>
    <row r="59" spans="1:102" s="234" customFormat="1" ht="47.25">
      <c r="A59" s="229" t="s">
        <v>561</v>
      </c>
      <c r="B59" s="256" t="s">
        <v>955</v>
      </c>
      <c r="C59" s="225" t="s">
        <v>928</v>
      </c>
      <c r="D59" s="293">
        <v>0</v>
      </c>
      <c r="E59" s="293">
        <v>0</v>
      </c>
      <c r="F59" s="293">
        <v>0</v>
      </c>
      <c r="G59" s="293">
        <v>0</v>
      </c>
      <c r="H59" s="293">
        <v>0</v>
      </c>
      <c r="I59" s="293">
        <v>0</v>
      </c>
      <c r="J59" s="296">
        <v>18</v>
      </c>
      <c r="K59" s="293">
        <v>0</v>
      </c>
      <c r="L59" s="293">
        <v>0</v>
      </c>
      <c r="M59" s="293">
        <v>0</v>
      </c>
      <c r="N59" s="293">
        <v>0</v>
      </c>
      <c r="O59" s="293">
        <v>0</v>
      </c>
      <c r="P59" s="293">
        <v>0</v>
      </c>
      <c r="Q59" s="296">
        <v>18</v>
      </c>
      <c r="R59" s="293">
        <v>0</v>
      </c>
      <c r="S59" s="293">
        <v>0</v>
      </c>
      <c r="T59" s="293">
        <v>0</v>
      </c>
      <c r="U59" s="293">
        <v>0</v>
      </c>
      <c r="V59" s="293">
        <v>0</v>
      </c>
      <c r="W59" s="293">
        <v>0</v>
      </c>
      <c r="X59" s="293">
        <v>0</v>
      </c>
      <c r="Y59" s="293">
        <v>0</v>
      </c>
      <c r="Z59" s="293">
        <v>0</v>
      </c>
      <c r="AA59" s="293">
        <v>0</v>
      </c>
      <c r="AB59" s="225">
        <v>0</v>
      </c>
      <c r="AC59" s="225">
        <v>0</v>
      </c>
      <c r="AD59" s="293">
        <v>0</v>
      </c>
      <c r="AE59" s="293">
        <v>0</v>
      </c>
      <c r="AF59" s="293">
        <v>0</v>
      </c>
      <c r="AG59" s="293">
        <v>0</v>
      </c>
      <c r="AH59" s="293">
        <v>0</v>
      </c>
      <c r="AI59" s="293">
        <v>0</v>
      </c>
      <c r="AJ59" s="293">
        <v>0</v>
      </c>
      <c r="AK59" s="293">
        <v>0</v>
      </c>
      <c r="AL59" s="293">
        <v>0</v>
      </c>
      <c r="AM59" s="293">
        <v>0</v>
      </c>
      <c r="AN59" s="293">
        <v>0</v>
      </c>
      <c r="AO59" s="293">
        <v>0</v>
      </c>
      <c r="AP59" s="293">
        <v>0</v>
      </c>
      <c r="AQ59" s="293">
        <v>0</v>
      </c>
      <c r="AR59" s="293">
        <v>0</v>
      </c>
      <c r="AS59" s="293">
        <v>0</v>
      </c>
      <c r="AT59" s="293">
        <v>0</v>
      </c>
      <c r="AU59" s="293">
        <v>0</v>
      </c>
      <c r="AV59" s="293">
        <v>0</v>
      </c>
      <c r="AW59" s="293">
        <v>0</v>
      </c>
      <c r="AX59" s="293">
        <v>0</v>
      </c>
      <c r="AY59" s="293">
        <v>0</v>
      </c>
      <c r="AZ59" s="293">
        <v>0</v>
      </c>
      <c r="BA59" s="293">
        <v>0</v>
      </c>
      <c r="BB59" s="293">
        <v>0</v>
      </c>
      <c r="BC59" s="293">
        <v>0</v>
      </c>
      <c r="BD59" s="293">
        <v>0</v>
      </c>
      <c r="BE59" s="293">
        <v>0</v>
      </c>
      <c r="BF59" s="293">
        <v>0</v>
      </c>
      <c r="BG59" s="293">
        <v>0</v>
      </c>
      <c r="BH59" s="293">
        <v>0</v>
      </c>
      <c r="BI59" s="293">
        <v>0</v>
      </c>
      <c r="BJ59" s="293">
        <v>0</v>
      </c>
      <c r="BK59" s="293">
        <v>0</v>
      </c>
      <c r="BL59" s="293">
        <v>0</v>
      </c>
      <c r="BM59" s="293">
        <v>0</v>
      </c>
      <c r="BN59" s="293">
        <v>0</v>
      </c>
      <c r="BO59" s="293">
        <v>0</v>
      </c>
      <c r="BP59" s="293">
        <v>0</v>
      </c>
      <c r="BQ59" s="293">
        <v>0</v>
      </c>
      <c r="BR59" s="225">
        <v>0</v>
      </c>
      <c r="BS59" s="225">
        <v>0</v>
      </c>
      <c r="BT59" s="225">
        <v>0</v>
      </c>
      <c r="BU59" s="225">
        <v>0</v>
      </c>
      <c r="BV59" s="293">
        <v>0</v>
      </c>
      <c r="BW59" s="293">
        <v>0</v>
      </c>
      <c r="BX59" s="293">
        <v>0</v>
      </c>
      <c r="BY59" s="293">
        <v>0</v>
      </c>
      <c r="BZ59" s="293">
        <v>0</v>
      </c>
      <c r="CA59" s="293">
        <v>0</v>
      </c>
      <c r="CB59" s="293">
        <v>0</v>
      </c>
      <c r="CC59" s="293">
        <v>0</v>
      </c>
      <c r="CD59" s="293">
        <v>0</v>
      </c>
      <c r="CE59" s="293">
        <v>0</v>
      </c>
      <c r="CF59" s="293">
        <v>0</v>
      </c>
      <c r="CG59" s="293">
        <v>0</v>
      </c>
      <c r="CH59" s="293">
        <v>0</v>
      </c>
      <c r="CI59" s="293">
        <v>0</v>
      </c>
      <c r="CJ59" s="225">
        <f t="shared" si="31"/>
        <v>0</v>
      </c>
      <c r="CK59" s="225">
        <f t="shared" si="32"/>
        <v>0</v>
      </c>
      <c r="CL59" s="225">
        <f t="shared" si="33"/>
        <v>0</v>
      </c>
      <c r="CM59" s="225">
        <f t="shared" si="34"/>
        <v>0</v>
      </c>
      <c r="CN59" s="225">
        <f t="shared" si="35"/>
        <v>0</v>
      </c>
      <c r="CO59" s="225">
        <f t="shared" si="36"/>
        <v>0</v>
      </c>
      <c r="CP59" s="225">
        <f t="shared" si="37"/>
        <v>0</v>
      </c>
      <c r="CQ59" s="225">
        <f t="shared" si="38"/>
        <v>0</v>
      </c>
      <c r="CR59" s="225">
        <f t="shared" si="39"/>
        <v>0</v>
      </c>
      <c r="CS59" s="225">
        <f t="shared" si="40"/>
        <v>0</v>
      </c>
      <c r="CT59" s="225">
        <f t="shared" si="41"/>
        <v>0</v>
      </c>
      <c r="CU59" s="225">
        <f t="shared" si="42"/>
        <v>0</v>
      </c>
      <c r="CV59" s="225">
        <f t="shared" si="43"/>
        <v>0</v>
      </c>
      <c r="CW59" s="225">
        <f t="shared" si="44"/>
        <v>0</v>
      </c>
      <c r="CX59" s="228"/>
    </row>
    <row r="60" spans="1:102" s="234" customFormat="1" ht="47.25">
      <c r="A60" s="229" t="s">
        <v>561</v>
      </c>
      <c r="B60" s="256" t="s">
        <v>957</v>
      </c>
      <c r="C60" s="225" t="s">
        <v>929</v>
      </c>
      <c r="D60" s="293">
        <v>0</v>
      </c>
      <c r="E60" s="293">
        <v>0</v>
      </c>
      <c r="F60" s="293">
        <v>0</v>
      </c>
      <c r="G60" s="293">
        <v>0</v>
      </c>
      <c r="H60" s="293">
        <v>0</v>
      </c>
      <c r="I60" s="293">
        <v>0</v>
      </c>
      <c r="J60" s="296">
        <v>11</v>
      </c>
      <c r="K60" s="293">
        <v>0</v>
      </c>
      <c r="L60" s="293">
        <v>0</v>
      </c>
      <c r="M60" s="293">
        <v>0</v>
      </c>
      <c r="N60" s="293">
        <v>0</v>
      </c>
      <c r="O60" s="293">
        <v>0</v>
      </c>
      <c r="P60" s="293">
        <v>0</v>
      </c>
      <c r="Q60" s="296">
        <v>11</v>
      </c>
      <c r="R60" s="293">
        <v>0</v>
      </c>
      <c r="S60" s="293">
        <v>0</v>
      </c>
      <c r="T60" s="293">
        <v>0</v>
      </c>
      <c r="U60" s="293">
        <v>0</v>
      </c>
      <c r="V60" s="293">
        <v>0</v>
      </c>
      <c r="W60" s="293">
        <v>0</v>
      </c>
      <c r="X60" s="293">
        <v>0</v>
      </c>
      <c r="Y60" s="293">
        <v>0</v>
      </c>
      <c r="Z60" s="293">
        <v>0</v>
      </c>
      <c r="AA60" s="293">
        <v>0</v>
      </c>
      <c r="AB60" s="225">
        <v>0</v>
      </c>
      <c r="AC60" s="225">
        <v>0</v>
      </c>
      <c r="AD60" s="293">
        <v>0</v>
      </c>
      <c r="AE60" s="293">
        <v>0</v>
      </c>
      <c r="AF60" s="293">
        <v>0</v>
      </c>
      <c r="AG60" s="293">
        <v>0</v>
      </c>
      <c r="AH60" s="293">
        <v>0</v>
      </c>
      <c r="AI60" s="293">
        <v>0</v>
      </c>
      <c r="AJ60" s="293">
        <v>0</v>
      </c>
      <c r="AK60" s="293">
        <v>0</v>
      </c>
      <c r="AL60" s="293">
        <v>0</v>
      </c>
      <c r="AM60" s="293">
        <v>0</v>
      </c>
      <c r="AN60" s="293">
        <v>0</v>
      </c>
      <c r="AO60" s="293">
        <v>0</v>
      </c>
      <c r="AP60" s="293">
        <v>0</v>
      </c>
      <c r="AQ60" s="293">
        <v>0</v>
      </c>
      <c r="AR60" s="293">
        <v>0</v>
      </c>
      <c r="AS60" s="293">
        <v>0</v>
      </c>
      <c r="AT60" s="293">
        <v>0</v>
      </c>
      <c r="AU60" s="293">
        <v>0</v>
      </c>
      <c r="AV60" s="293">
        <v>0</v>
      </c>
      <c r="AW60" s="293">
        <v>0</v>
      </c>
      <c r="AX60" s="293">
        <v>0</v>
      </c>
      <c r="AY60" s="293">
        <v>0</v>
      </c>
      <c r="AZ60" s="293">
        <v>0</v>
      </c>
      <c r="BA60" s="293">
        <v>0</v>
      </c>
      <c r="BB60" s="293">
        <v>0</v>
      </c>
      <c r="BC60" s="293">
        <v>0</v>
      </c>
      <c r="BD60" s="293">
        <v>0</v>
      </c>
      <c r="BE60" s="293">
        <v>0</v>
      </c>
      <c r="BF60" s="293">
        <v>0</v>
      </c>
      <c r="BG60" s="293">
        <v>0</v>
      </c>
      <c r="BH60" s="293">
        <v>0</v>
      </c>
      <c r="BI60" s="293">
        <v>0</v>
      </c>
      <c r="BJ60" s="293">
        <v>0</v>
      </c>
      <c r="BK60" s="293">
        <v>0</v>
      </c>
      <c r="BL60" s="293">
        <v>0</v>
      </c>
      <c r="BM60" s="293">
        <v>0</v>
      </c>
      <c r="BN60" s="293">
        <v>0</v>
      </c>
      <c r="BO60" s="293">
        <v>0</v>
      </c>
      <c r="BP60" s="293">
        <v>0</v>
      </c>
      <c r="BQ60" s="293">
        <v>0</v>
      </c>
      <c r="BR60" s="225">
        <v>0</v>
      </c>
      <c r="BS60" s="225">
        <v>0</v>
      </c>
      <c r="BT60" s="225">
        <v>0</v>
      </c>
      <c r="BU60" s="225">
        <v>0</v>
      </c>
      <c r="BV60" s="293">
        <v>0</v>
      </c>
      <c r="BW60" s="293">
        <v>0</v>
      </c>
      <c r="BX60" s="293">
        <v>0</v>
      </c>
      <c r="BY60" s="293">
        <v>0</v>
      </c>
      <c r="BZ60" s="293">
        <v>0</v>
      </c>
      <c r="CA60" s="293">
        <v>0</v>
      </c>
      <c r="CB60" s="293">
        <v>0</v>
      </c>
      <c r="CC60" s="293">
        <v>0</v>
      </c>
      <c r="CD60" s="293">
        <v>0</v>
      </c>
      <c r="CE60" s="293">
        <v>0</v>
      </c>
      <c r="CF60" s="293">
        <v>0</v>
      </c>
      <c r="CG60" s="293">
        <v>0</v>
      </c>
      <c r="CH60" s="293">
        <v>0</v>
      </c>
      <c r="CI60" s="293">
        <v>0</v>
      </c>
      <c r="CJ60" s="225">
        <f t="shared" si="31"/>
        <v>0</v>
      </c>
      <c r="CK60" s="225">
        <f t="shared" si="32"/>
        <v>0</v>
      </c>
      <c r="CL60" s="225">
        <f t="shared" si="33"/>
        <v>0</v>
      </c>
      <c r="CM60" s="225">
        <f t="shared" si="34"/>
        <v>0</v>
      </c>
      <c r="CN60" s="225">
        <f t="shared" si="35"/>
        <v>0</v>
      </c>
      <c r="CO60" s="225">
        <f t="shared" si="36"/>
        <v>0</v>
      </c>
      <c r="CP60" s="225">
        <f t="shared" si="37"/>
        <v>0</v>
      </c>
      <c r="CQ60" s="225">
        <f t="shared" si="38"/>
        <v>0</v>
      </c>
      <c r="CR60" s="225">
        <f t="shared" si="39"/>
        <v>0</v>
      </c>
      <c r="CS60" s="225">
        <f t="shared" si="40"/>
        <v>0</v>
      </c>
      <c r="CT60" s="225">
        <f t="shared" si="41"/>
        <v>0</v>
      </c>
      <c r="CU60" s="225">
        <f t="shared" si="42"/>
        <v>0</v>
      </c>
      <c r="CV60" s="225">
        <f t="shared" si="43"/>
        <v>0</v>
      </c>
      <c r="CW60" s="225">
        <f t="shared" si="44"/>
        <v>0</v>
      </c>
      <c r="CX60" s="228"/>
    </row>
    <row r="61" spans="1:102" s="234" customFormat="1" ht="47.25">
      <c r="A61" s="229" t="s">
        <v>561</v>
      </c>
      <c r="B61" s="227" t="s">
        <v>958</v>
      </c>
      <c r="C61" s="225" t="s">
        <v>930</v>
      </c>
      <c r="D61" s="293">
        <v>0</v>
      </c>
      <c r="E61" s="293">
        <v>0</v>
      </c>
      <c r="F61" s="293">
        <v>0</v>
      </c>
      <c r="G61" s="293">
        <v>0</v>
      </c>
      <c r="H61" s="293">
        <v>0</v>
      </c>
      <c r="I61" s="293">
        <v>0</v>
      </c>
      <c r="J61" s="296">
        <v>11</v>
      </c>
      <c r="K61" s="293">
        <v>0</v>
      </c>
      <c r="L61" s="293">
        <v>0</v>
      </c>
      <c r="M61" s="293">
        <v>0</v>
      </c>
      <c r="N61" s="293">
        <v>0</v>
      </c>
      <c r="O61" s="293">
        <v>0</v>
      </c>
      <c r="P61" s="293">
        <v>0</v>
      </c>
      <c r="Q61" s="296">
        <v>11</v>
      </c>
      <c r="R61" s="293">
        <v>0</v>
      </c>
      <c r="S61" s="293">
        <v>0</v>
      </c>
      <c r="T61" s="293">
        <v>0</v>
      </c>
      <c r="U61" s="293">
        <v>0</v>
      </c>
      <c r="V61" s="293">
        <v>0</v>
      </c>
      <c r="W61" s="293">
        <v>0</v>
      </c>
      <c r="X61" s="293">
        <v>0</v>
      </c>
      <c r="Y61" s="293">
        <v>0</v>
      </c>
      <c r="Z61" s="293">
        <v>0</v>
      </c>
      <c r="AA61" s="293">
        <v>0</v>
      </c>
      <c r="AB61" s="225">
        <v>0</v>
      </c>
      <c r="AC61" s="225">
        <v>0</v>
      </c>
      <c r="AD61" s="293">
        <v>0</v>
      </c>
      <c r="AE61" s="293">
        <v>0</v>
      </c>
      <c r="AF61" s="293">
        <v>0</v>
      </c>
      <c r="AG61" s="293">
        <v>0</v>
      </c>
      <c r="AH61" s="293">
        <v>0</v>
      </c>
      <c r="AI61" s="293">
        <v>0</v>
      </c>
      <c r="AJ61" s="293">
        <v>0</v>
      </c>
      <c r="AK61" s="293">
        <v>0</v>
      </c>
      <c r="AL61" s="293">
        <v>0</v>
      </c>
      <c r="AM61" s="293">
        <v>0</v>
      </c>
      <c r="AN61" s="293">
        <v>0</v>
      </c>
      <c r="AO61" s="293">
        <v>0</v>
      </c>
      <c r="AP61" s="293">
        <v>0</v>
      </c>
      <c r="AQ61" s="293">
        <v>0</v>
      </c>
      <c r="AR61" s="293">
        <v>0</v>
      </c>
      <c r="AS61" s="293">
        <v>0</v>
      </c>
      <c r="AT61" s="293">
        <v>0</v>
      </c>
      <c r="AU61" s="293">
        <v>0</v>
      </c>
      <c r="AV61" s="293">
        <v>0</v>
      </c>
      <c r="AW61" s="293">
        <v>0</v>
      </c>
      <c r="AX61" s="293">
        <v>0</v>
      </c>
      <c r="AY61" s="293">
        <v>0</v>
      </c>
      <c r="AZ61" s="293">
        <v>0</v>
      </c>
      <c r="BA61" s="293">
        <v>0</v>
      </c>
      <c r="BB61" s="293">
        <v>0</v>
      </c>
      <c r="BC61" s="293">
        <v>0</v>
      </c>
      <c r="BD61" s="293">
        <v>0</v>
      </c>
      <c r="BE61" s="293">
        <v>0</v>
      </c>
      <c r="BF61" s="293">
        <v>0</v>
      </c>
      <c r="BG61" s="293">
        <v>0</v>
      </c>
      <c r="BH61" s="293">
        <v>0</v>
      </c>
      <c r="BI61" s="293">
        <v>0</v>
      </c>
      <c r="BJ61" s="293">
        <v>0</v>
      </c>
      <c r="BK61" s="293">
        <v>0</v>
      </c>
      <c r="BL61" s="293">
        <v>0</v>
      </c>
      <c r="BM61" s="293">
        <v>0</v>
      </c>
      <c r="BN61" s="293">
        <v>0</v>
      </c>
      <c r="BO61" s="293">
        <v>0</v>
      </c>
      <c r="BP61" s="293">
        <v>0</v>
      </c>
      <c r="BQ61" s="293">
        <v>0</v>
      </c>
      <c r="BR61" s="225">
        <v>0</v>
      </c>
      <c r="BS61" s="225">
        <v>0</v>
      </c>
      <c r="BT61" s="225">
        <v>0</v>
      </c>
      <c r="BU61" s="225">
        <v>0</v>
      </c>
      <c r="BV61" s="293">
        <v>0</v>
      </c>
      <c r="BW61" s="293">
        <v>0</v>
      </c>
      <c r="BX61" s="293">
        <v>0</v>
      </c>
      <c r="BY61" s="293">
        <v>0</v>
      </c>
      <c r="BZ61" s="293">
        <v>0</v>
      </c>
      <c r="CA61" s="293">
        <v>0</v>
      </c>
      <c r="CB61" s="293">
        <v>0</v>
      </c>
      <c r="CC61" s="293">
        <v>0</v>
      </c>
      <c r="CD61" s="293">
        <v>0</v>
      </c>
      <c r="CE61" s="293">
        <v>0</v>
      </c>
      <c r="CF61" s="293">
        <v>0</v>
      </c>
      <c r="CG61" s="293">
        <v>0</v>
      </c>
      <c r="CH61" s="293">
        <v>0</v>
      </c>
      <c r="CI61" s="293">
        <v>0</v>
      </c>
      <c r="CJ61" s="225">
        <f t="shared" si="31"/>
        <v>0</v>
      </c>
      <c r="CK61" s="225">
        <f t="shared" si="32"/>
        <v>0</v>
      </c>
      <c r="CL61" s="225">
        <f t="shared" si="33"/>
        <v>0</v>
      </c>
      <c r="CM61" s="225">
        <f t="shared" si="34"/>
        <v>0</v>
      </c>
      <c r="CN61" s="225">
        <f t="shared" si="35"/>
        <v>0</v>
      </c>
      <c r="CO61" s="225">
        <f t="shared" si="36"/>
        <v>0</v>
      </c>
      <c r="CP61" s="225">
        <f t="shared" si="37"/>
        <v>0</v>
      </c>
      <c r="CQ61" s="225">
        <f t="shared" si="38"/>
        <v>0</v>
      </c>
      <c r="CR61" s="225">
        <f t="shared" si="39"/>
        <v>0</v>
      </c>
      <c r="CS61" s="225">
        <f t="shared" si="40"/>
        <v>0</v>
      </c>
      <c r="CT61" s="225">
        <f t="shared" si="41"/>
        <v>0</v>
      </c>
      <c r="CU61" s="225">
        <f t="shared" si="42"/>
        <v>0</v>
      </c>
      <c r="CV61" s="225">
        <f t="shared" si="43"/>
        <v>0</v>
      </c>
      <c r="CW61" s="225">
        <f t="shared" si="44"/>
        <v>0</v>
      </c>
      <c r="CX61" s="228"/>
    </row>
    <row r="62" spans="1:102" s="234" customFormat="1" ht="47.25">
      <c r="A62" s="229" t="s">
        <v>561</v>
      </c>
      <c r="B62" s="231" t="s">
        <v>959</v>
      </c>
      <c r="C62" s="225" t="s">
        <v>931</v>
      </c>
      <c r="D62" s="293">
        <v>0</v>
      </c>
      <c r="E62" s="293">
        <v>0.5</v>
      </c>
      <c r="F62" s="293">
        <v>0</v>
      </c>
      <c r="G62" s="293">
        <v>0</v>
      </c>
      <c r="H62" s="293">
        <v>0</v>
      </c>
      <c r="I62" s="293">
        <v>0</v>
      </c>
      <c r="J62" s="293">
        <v>0</v>
      </c>
      <c r="K62" s="293">
        <v>0</v>
      </c>
      <c r="L62" s="293">
        <v>0.5</v>
      </c>
      <c r="M62" s="293">
        <v>0</v>
      </c>
      <c r="N62" s="293">
        <v>0</v>
      </c>
      <c r="O62" s="293">
        <v>0</v>
      </c>
      <c r="P62" s="293">
        <v>0</v>
      </c>
      <c r="Q62" s="293">
        <v>0</v>
      </c>
      <c r="R62" s="293">
        <v>0</v>
      </c>
      <c r="S62" s="293">
        <v>0.5</v>
      </c>
      <c r="T62" s="293">
        <v>0</v>
      </c>
      <c r="U62" s="293">
        <v>0</v>
      </c>
      <c r="V62" s="293">
        <v>0</v>
      </c>
      <c r="W62" s="293">
        <v>0</v>
      </c>
      <c r="X62" s="293">
        <v>0</v>
      </c>
      <c r="Y62" s="293">
        <v>0</v>
      </c>
      <c r="Z62" s="293">
        <v>0</v>
      </c>
      <c r="AA62" s="293">
        <v>0</v>
      </c>
      <c r="AB62" s="225">
        <v>0</v>
      </c>
      <c r="AC62" s="225">
        <v>0</v>
      </c>
      <c r="AD62" s="293">
        <v>0</v>
      </c>
      <c r="AE62" s="293">
        <v>0</v>
      </c>
      <c r="AF62" s="293">
        <v>0</v>
      </c>
      <c r="AG62" s="293">
        <v>0</v>
      </c>
      <c r="AH62" s="293">
        <v>0</v>
      </c>
      <c r="AI62" s="293">
        <v>0</v>
      </c>
      <c r="AJ62" s="293">
        <v>0</v>
      </c>
      <c r="AK62" s="293">
        <v>0</v>
      </c>
      <c r="AL62" s="293">
        <v>0</v>
      </c>
      <c r="AM62" s="293">
        <v>0</v>
      </c>
      <c r="AN62" s="293">
        <v>0</v>
      </c>
      <c r="AO62" s="293">
        <v>0</v>
      </c>
      <c r="AP62" s="293">
        <v>0</v>
      </c>
      <c r="AQ62" s="293">
        <v>0</v>
      </c>
      <c r="AR62" s="293">
        <v>0</v>
      </c>
      <c r="AS62" s="293">
        <v>0</v>
      </c>
      <c r="AT62" s="293">
        <v>0</v>
      </c>
      <c r="AU62" s="293">
        <v>0</v>
      </c>
      <c r="AV62" s="293">
        <v>0</v>
      </c>
      <c r="AW62" s="293">
        <v>0</v>
      </c>
      <c r="AX62" s="293">
        <v>0</v>
      </c>
      <c r="AY62" s="293">
        <v>0</v>
      </c>
      <c r="AZ62" s="293">
        <v>0</v>
      </c>
      <c r="BA62" s="293">
        <v>0</v>
      </c>
      <c r="BB62" s="293">
        <v>0</v>
      </c>
      <c r="BC62" s="293">
        <v>0</v>
      </c>
      <c r="BD62" s="293">
        <v>0</v>
      </c>
      <c r="BE62" s="293">
        <v>0</v>
      </c>
      <c r="BF62" s="293">
        <v>0</v>
      </c>
      <c r="BG62" s="293">
        <v>0</v>
      </c>
      <c r="BH62" s="293">
        <v>0</v>
      </c>
      <c r="BI62" s="293">
        <v>0</v>
      </c>
      <c r="BJ62" s="293">
        <v>0</v>
      </c>
      <c r="BK62" s="293">
        <v>0</v>
      </c>
      <c r="BL62" s="293">
        <v>0</v>
      </c>
      <c r="BM62" s="293">
        <v>0</v>
      </c>
      <c r="BN62" s="293">
        <v>0</v>
      </c>
      <c r="BO62" s="293">
        <v>0</v>
      </c>
      <c r="BP62" s="293">
        <v>0</v>
      </c>
      <c r="BQ62" s="293">
        <v>0</v>
      </c>
      <c r="BR62" s="225">
        <v>0</v>
      </c>
      <c r="BS62" s="225">
        <v>0</v>
      </c>
      <c r="BT62" s="225">
        <v>0</v>
      </c>
      <c r="BU62" s="225">
        <v>0</v>
      </c>
      <c r="BV62" s="293">
        <v>0</v>
      </c>
      <c r="BW62" s="293">
        <v>0</v>
      </c>
      <c r="BX62" s="293">
        <v>0</v>
      </c>
      <c r="BY62" s="293">
        <v>0</v>
      </c>
      <c r="BZ62" s="293">
        <v>0</v>
      </c>
      <c r="CA62" s="293">
        <v>0</v>
      </c>
      <c r="CB62" s="293">
        <v>0</v>
      </c>
      <c r="CC62" s="293">
        <v>0</v>
      </c>
      <c r="CD62" s="293">
        <v>0</v>
      </c>
      <c r="CE62" s="293">
        <v>0</v>
      </c>
      <c r="CF62" s="293">
        <v>0</v>
      </c>
      <c r="CG62" s="293">
        <v>0</v>
      </c>
      <c r="CH62" s="293">
        <v>0</v>
      </c>
      <c r="CI62" s="293">
        <v>0</v>
      </c>
      <c r="CJ62" s="225">
        <f t="shared" si="31"/>
        <v>0</v>
      </c>
      <c r="CK62" s="225">
        <f t="shared" si="32"/>
        <v>0.5</v>
      </c>
      <c r="CL62" s="225">
        <f t="shared" si="33"/>
        <v>0</v>
      </c>
      <c r="CM62" s="225">
        <f t="shared" si="34"/>
        <v>0</v>
      </c>
      <c r="CN62" s="225">
        <f t="shared" si="35"/>
        <v>0</v>
      </c>
      <c r="CO62" s="225">
        <f t="shared" si="36"/>
        <v>0</v>
      </c>
      <c r="CP62" s="225">
        <f t="shared" si="37"/>
        <v>0</v>
      </c>
      <c r="CQ62" s="225">
        <f t="shared" si="38"/>
        <v>0</v>
      </c>
      <c r="CR62" s="225">
        <f t="shared" si="39"/>
        <v>0</v>
      </c>
      <c r="CS62" s="225">
        <f t="shared" si="40"/>
        <v>0</v>
      </c>
      <c r="CT62" s="225">
        <f t="shared" si="41"/>
        <v>0</v>
      </c>
      <c r="CU62" s="225">
        <f t="shared" si="42"/>
        <v>0</v>
      </c>
      <c r="CV62" s="225">
        <f t="shared" si="43"/>
        <v>0</v>
      </c>
      <c r="CW62" s="225">
        <f t="shared" si="44"/>
        <v>0</v>
      </c>
      <c r="CX62" s="228"/>
    </row>
    <row r="63" spans="1:102" s="234" customFormat="1" ht="47.25">
      <c r="A63" s="229" t="s">
        <v>561</v>
      </c>
      <c r="B63" s="231" t="s">
        <v>960</v>
      </c>
      <c r="C63" s="225" t="s">
        <v>932</v>
      </c>
      <c r="D63" s="293">
        <v>0</v>
      </c>
      <c r="E63" s="293">
        <v>0.5</v>
      </c>
      <c r="F63" s="293">
        <v>0</v>
      </c>
      <c r="G63" s="293">
        <v>0</v>
      </c>
      <c r="H63" s="293">
        <v>0</v>
      </c>
      <c r="I63" s="293">
        <v>0</v>
      </c>
      <c r="J63" s="293">
        <v>0</v>
      </c>
      <c r="K63" s="293">
        <v>0</v>
      </c>
      <c r="L63" s="293">
        <v>0.5</v>
      </c>
      <c r="M63" s="293">
        <v>0</v>
      </c>
      <c r="N63" s="293">
        <v>0</v>
      </c>
      <c r="O63" s="293">
        <v>0</v>
      </c>
      <c r="P63" s="293">
        <v>0</v>
      </c>
      <c r="Q63" s="293">
        <v>0</v>
      </c>
      <c r="R63" s="293">
        <v>0</v>
      </c>
      <c r="S63" s="293">
        <v>0.5</v>
      </c>
      <c r="T63" s="293">
        <v>0</v>
      </c>
      <c r="U63" s="293">
        <v>0</v>
      </c>
      <c r="V63" s="293">
        <v>0</v>
      </c>
      <c r="W63" s="293">
        <v>0</v>
      </c>
      <c r="X63" s="293">
        <v>0</v>
      </c>
      <c r="Y63" s="293">
        <v>0</v>
      </c>
      <c r="Z63" s="293">
        <v>0</v>
      </c>
      <c r="AA63" s="293">
        <v>0</v>
      </c>
      <c r="AB63" s="225">
        <v>0</v>
      </c>
      <c r="AC63" s="225">
        <v>0</v>
      </c>
      <c r="AD63" s="293">
        <v>0</v>
      </c>
      <c r="AE63" s="293">
        <v>0</v>
      </c>
      <c r="AF63" s="293">
        <v>0</v>
      </c>
      <c r="AG63" s="293">
        <v>0</v>
      </c>
      <c r="AH63" s="293">
        <v>0</v>
      </c>
      <c r="AI63" s="293">
        <v>0</v>
      </c>
      <c r="AJ63" s="293">
        <v>0</v>
      </c>
      <c r="AK63" s="293">
        <v>0</v>
      </c>
      <c r="AL63" s="293">
        <v>0</v>
      </c>
      <c r="AM63" s="293">
        <v>0</v>
      </c>
      <c r="AN63" s="293">
        <v>0</v>
      </c>
      <c r="AO63" s="293">
        <v>0</v>
      </c>
      <c r="AP63" s="293">
        <v>0</v>
      </c>
      <c r="AQ63" s="293">
        <v>0</v>
      </c>
      <c r="AR63" s="293">
        <v>0</v>
      </c>
      <c r="AS63" s="293">
        <v>0</v>
      </c>
      <c r="AT63" s="293">
        <v>0</v>
      </c>
      <c r="AU63" s="293">
        <v>0</v>
      </c>
      <c r="AV63" s="293">
        <v>0</v>
      </c>
      <c r="AW63" s="293">
        <v>0</v>
      </c>
      <c r="AX63" s="293">
        <v>0</v>
      </c>
      <c r="AY63" s="293">
        <v>0</v>
      </c>
      <c r="AZ63" s="293">
        <v>0</v>
      </c>
      <c r="BA63" s="293">
        <v>0</v>
      </c>
      <c r="BB63" s="293">
        <v>0</v>
      </c>
      <c r="BC63" s="293">
        <v>0</v>
      </c>
      <c r="BD63" s="293">
        <v>0</v>
      </c>
      <c r="BE63" s="293">
        <v>0</v>
      </c>
      <c r="BF63" s="293">
        <v>0</v>
      </c>
      <c r="BG63" s="293">
        <v>0</v>
      </c>
      <c r="BH63" s="293">
        <v>0</v>
      </c>
      <c r="BI63" s="293">
        <v>0</v>
      </c>
      <c r="BJ63" s="293">
        <v>0</v>
      </c>
      <c r="BK63" s="293">
        <v>0</v>
      </c>
      <c r="BL63" s="293">
        <v>0</v>
      </c>
      <c r="BM63" s="293">
        <v>0</v>
      </c>
      <c r="BN63" s="293">
        <v>0</v>
      </c>
      <c r="BO63" s="293">
        <v>0</v>
      </c>
      <c r="BP63" s="293">
        <v>0</v>
      </c>
      <c r="BQ63" s="293">
        <v>0</v>
      </c>
      <c r="BR63" s="225">
        <v>0</v>
      </c>
      <c r="BS63" s="225">
        <v>0</v>
      </c>
      <c r="BT63" s="225">
        <v>0</v>
      </c>
      <c r="BU63" s="225">
        <v>0</v>
      </c>
      <c r="BV63" s="293">
        <v>0</v>
      </c>
      <c r="BW63" s="293">
        <v>0</v>
      </c>
      <c r="BX63" s="293">
        <v>0</v>
      </c>
      <c r="BY63" s="293">
        <v>0</v>
      </c>
      <c r="BZ63" s="293">
        <v>0</v>
      </c>
      <c r="CA63" s="293">
        <v>0</v>
      </c>
      <c r="CB63" s="293">
        <v>0</v>
      </c>
      <c r="CC63" s="293">
        <v>0</v>
      </c>
      <c r="CD63" s="293">
        <v>0</v>
      </c>
      <c r="CE63" s="293">
        <v>0</v>
      </c>
      <c r="CF63" s="293">
        <v>0</v>
      </c>
      <c r="CG63" s="293">
        <v>0</v>
      </c>
      <c r="CH63" s="293">
        <v>0</v>
      </c>
      <c r="CI63" s="293">
        <v>0</v>
      </c>
      <c r="CJ63" s="225">
        <f t="shared" si="31"/>
        <v>0</v>
      </c>
      <c r="CK63" s="225">
        <f t="shared" si="32"/>
        <v>0.5</v>
      </c>
      <c r="CL63" s="225">
        <f t="shared" si="33"/>
        <v>0</v>
      </c>
      <c r="CM63" s="225">
        <f t="shared" si="34"/>
        <v>0</v>
      </c>
      <c r="CN63" s="225">
        <f t="shared" si="35"/>
        <v>0</v>
      </c>
      <c r="CO63" s="225">
        <f t="shared" si="36"/>
        <v>0</v>
      </c>
      <c r="CP63" s="225">
        <f t="shared" si="37"/>
        <v>0</v>
      </c>
      <c r="CQ63" s="225">
        <f t="shared" si="38"/>
        <v>0</v>
      </c>
      <c r="CR63" s="225">
        <f t="shared" si="39"/>
        <v>0</v>
      </c>
      <c r="CS63" s="225">
        <f t="shared" si="40"/>
        <v>0</v>
      </c>
      <c r="CT63" s="225">
        <f t="shared" si="41"/>
        <v>0</v>
      </c>
      <c r="CU63" s="225">
        <f t="shared" si="42"/>
        <v>0</v>
      </c>
      <c r="CV63" s="225">
        <f t="shared" si="43"/>
        <v>0</v>
      </c>
      <c r="CW63" s="225">
        <f t="shared" si="44"/>
        <v>0</v>
      </c>
      <c r="CX63" s="228"/>
    </row>
    <row r="64" spans="1:102" s="234" customFormat="1" ht="47.25">
      <c r="A64" s="229" t="s">
        <v>561</v>
      </c>
      <c r="B64" s="231" t="s">
        <v>961</v>
      </c>
      <c r="C64" s="225" t="s">
        <v>933</v>
      </c>
      <c r="D64" s="293">
        <v>0</v>
      </c>
      <c r="E64" s="293">
        <v>0.5</v>
      </c>
      <c r="F64" s="293">
        <v>0</v>
      </c>
      <c r="G64" s="293">
        <v>0</v>
      </c>
      <c r="H64" s="293">
        <v>0</v>
      </c>
      <c r="I64" s="293">
        <v>0</v>
      </c>
      <c r="J64" s="293">
        <v>0</v>
      </c>
      <c r="K64" s="293">
        <v>0</v>
      </c>
      <c r="L64" s="293">
        <v>0.5</v>
      </c>
      <c r="M64" s="293">
        <v>0</v>
      </c>
      <c r="N64" s="293">
        <v>0</v>
      </c>
      <c r="O64" s="293">
        <v>0</v>
      </c>
      <c r="P64" s="293">
        <v>0</v>
      </c>
      <c r="Q64" s="293">
        <v>0</v>
      </c>
      <c r="R64" s="293">
        <v>0</v>
      </c>
      <c r="S64" s="293">
        <v>0.5</v>
      </c>
      <c r="T64" s="293">
        <v>0</v>
      </c>
      <c r="U64" s="293">
        <v>0</v>
      </c>
      <c r="V64" s="293">
        <v>0</v>
      </c>
      <c r="W64" s="293">
        <v>0</v>
      </c>
      <c r="X64" s="293">
        <v>0</v>
      </c>
      <c r="Y64" s="293">
        <v>0</v>
      </c>
      <c r="Z64" s="293">
        <v>0</v>
      </c>
      <c r="AA64" s="293">
        <v>0</v>
      </c>
      <c r="AB64" s="225">
        <v>0</v>
      </c>
      <c r="AC64" s="225">
        <v>0</v>
      </c>
      <c r="AD64" s="293">
        <v>0</v>
      </c>
      <c r="AE64" s="293">
        <v>0</v>
      </c>
      <c r="AF64" s="293">
        <v>0</v>
      </c>
      <c r="AG64" s="293">
        <v>0</v>
      </c>
      <c r="AH64" s="293">
        <v>0</v>
      </c>
      <c r="AI64" s="293">
        <v>0</v>
      </c>
      <c r="AJ64" s="293">
        <v>0</v>
      </c>
      <c r="AK64" s="293">
        <v>0</v>
      </c>
      <c r="AL64" s="293">
        <v>0</v>
      </c>
      <c r="AM64" s="293">
        <v>0</v>
      </c>
      <c r="AN64" s="293">
        <v>0</v>
      </c>
      <c r="AO64" s="293">
        <v>0</v>
      </c>
      <c r="AP64" s="293">
        <v>0</v>
      </c>
      <c r="AQ64" s="293">
        <v>0</v>
      </c>
      <c r="AR64" s="293">
        <v>0</v>
      </c>
      <c r="AS64" s="293">
        <v>0</v>
      </c>
      <c r="AT64" s="293">
        <v>0</v>
      </c>
      <c r="AU64" s="293">
        <v>0</v>
      </c>
      <c r="AV64" s="293">
        <v>0</v>
      </c>
      <c r="AW64" s="293">
        <v>0</v>
      </c>
      <c r="AX64" s="293">
        <v>0</v>
      </c>
      <c r="AY64" s="293">
        <v>0</v>
      </c>
      <c r="AZ64" s="293">
        <v>0</v>
      </c>
      <c r="BA64" s="293">
        <v>0</v>
      </c>
      <c r="BB64" s="293">
        <v>0</v>
      </c>
      <c r="BC64" s="293">
        <v>0</v>
      </c>
      <c r="BD64" s="293">
        <v>0</v>
      </c>
      <c r="BE64" s="293">
        <v>0</v>
      </c>
      <c r="BF64" s="293">
        <v>0</v>
      </c>
      <c r="BG64" s="293">
        <v>0</v>
      </c>
      <c r="BH64" s="293">
        <v>0</v>
      </c>
      <c r="BI64" s="293">
        <v>0</v>
      </c>
      <c r="BJ64" s="293">
        <v>0</v>
      </c>
      <c r="BK64" s="293">
        <v>0</v>
      </c>
      <c r="BL64" s="293">
        <v>0</v>
      </c>
      <c r="BM64" s="293">
        <v>0</v>
      </c>
      <c r="BN64" s="293">
        <v>0</v>
      </c>
      <c r="BO64" s="293">
        <v>0</v>
      </c>
      <c r="BP64" s="293">
        <v>0</v>
      </c>
      <c r="BQ64" s="293">
        <v>0</v>
      </c>
      <c r="BR64" s="225">
        <v>0</v>
      </c>
      <c r="BS64" s="225">
        <v>0</v>
      </c>
      <c r="BT64" s="225">
        <v>0</v>
      </c>
      <c r="BU64" s="225">
        <v>0</v>
      </c>
      <c r="BV64" s="293">
        <v>0</v>
      </c>
      <c r="BW64" s="293">
        <v>0</v>
      </c>
      <c r="BX64" s="293">
        <v>0</v>
      </c>
      <c r="BY64" s="293">
        <v>0</v>
      </c>
      <c r="BZ64" s="293">
        <v>0</v>
      </c>
      <c r="CA64" s="293">
        <v>0</v>
      </c>
      <c r="CB64" s="293">
        <v>0</v>
      </c>
      <c r="CC64" s="293">
        <v>0</v>
      </c>
      <c r="CD64" s="293">
        <v>0</v>
      </c>
      <c r="CE64" s="293">
        <v>0</v>
      </c>
      <c r="CF64" s="293">
        <v>0</v>
      </c>
      <c r="CG64" s="293">
        <v>0</v>
      </c>
      <c r="CH64" s="293">
        <v>0</v>
      </c>
      <c r="CI64" s="293">
        <v>0</v>
      </c>
      <c r="CJ64" s="225">
        <f t="shared" si="31"/>
        <v>0</v>
      </c>
      <c r="CK64" s="225">
        <f t="shared" si="32"/>
        <v>0.5</v>
      </c>
      <c r="CL64" s="225">
        <f t="shared" si="33"/>
        <v>0</v>
      </c>
      <c r="CM64" s="225">
        <f t="shared" si="34"/>
        <v>0</v>
      </c>
      <c r="CN64" s="225">
        <f t="shared" si="35"/>
        <v>0</v>
      </c>
      <c r="CO64" s="225">
        <f t="shared" si="36"/>
        <v>0</v>
      </c>
      <c r="CP64" s="225">
        <f t="shared" si="37"/>
        <v>0</v>
      </c>
      <c r="CQ64" s="225">
        <f t="shared" si="38"/>
        <v>0</v>
      </c>
      <c r="CR64" s="225">
        <f t="shared" si="39"/>
        <v>0</v>
      </c>
      <c r="CS64" s="225">
        <f t="shared" si="40"/>
        <v>0</v>
      </c>
      <c r="CT64" s="225">
        <f t="shared" si="41"/>
        <v>0</v>
      </c>
      <c r="CU64" s="225">
        <f t="shared" si="42"/>
        <v>0</v>
      </c>
      <c r="CV64" s="225">
        <f t="shared" si="43"/>
        <v>0</v>
      </c>
      <c r="CW64" s="225">
        <f t="shared" si="44"/>
        <v>0</v>
      </c>
      <c r="CX64" s="228"/>
    </row>
    <row r="65" spans="1:102" s="234" customFormat="1" ht="47.25">
      <c r="A65" s="229" t="s">
        <v>561</v>
      </c>
      <c r="B65" s="231" t="s">
        <v>962</v>
      </c>
      <c r="C65" s="225" t="s">
        <v>934</v>
      </c>
      <c r="D65" s="293">
        <v>0</v>
      </c>
      <c r="E65" s="293">
        <v>0.5</v>
      </c>
      <c r="F65" s="293">
        <v>0</v>
      </c>
      <c r="G65" s="293">
        <v>0</v>
      </c>
      <c r="H65" s="293">
        <v>0</v>
      </c>
      <c r="I65" s="293">
        <v>0</v>
      </c>
      <c r="J65" s="293">
        <v>0</v>
      </c>
      <c r="K65" s="293">
        <v>0</v>
      </c>
      <c r="L65" s="293">
        <v>0.5</v>
      </c>
      <c r="M65" s="293">
        <v>0</v>
      </c>
      <c r="N65" s="293">
        <v>0</v>
      </c>
      <c r="O65" s="293">
        <v>0</v>
      </c>
      <c r="P65" s="293">
        <v>0</v>
      </c>
      <c r="Q65" s="293">
        <v>0</v>
      </c>
      <c r="R65" s="293">
        <v>0</v>
      </c>
      <c r="S65" s="293">
        <v>0.5</v>
      </c>
      <c r="T65" s="293">
        <v>0</v>
      </c>
      <c r="U65" s="293">
        <v>0</v>
      </c>
      <c r="V65" s="293">
        <v>0</v>
      </c>
      <c r="W65" s="293">
        <v>0</v>
      </c>
      <c r="X65" s="293">
        <v>0</v>
      </c>
      <c r="Y65" s="293">
        <v>0</v>
      </c>
      <c r="Z65" s="293">
        <v>0</v>
      </c>
      <c r="AA65" s="293">
        <v>0</v>
      </c>
      <c r="AB65" s="225">
        <v>0</v>
      </c>
      <c r="AC65" s="225">
        <v>0</v>
      </c>
      <c r="AD65" s="293">
        <v>0</v>
      </c>
      <c r="AE65" s="293">
        <v>0</v>
      </c>
      <c r="AF65" s="293">
        <v>0</v>
      </c>
      <c r="AG65" s="293">
        <v>0</v>
      </c>
      <c r="AH65" s="293">
        <v>0</v>
      </c>
      <c r="AI65" s="293">
        <v>0</v>
      </c>
      <c r="AJ65" s="293">
        <v>0</v>
      </c>
      <c r="AK65" s="293">
        <v>0</v>
      </c>
      <c r="AL65" s="293">
        <v>0</v>
      </c>
      <c r="AM65" s="293">
        <v>0</v>
      </c>
      <c r="AN65" s="293">
        <v>0</v>
      </c>
      <c r="AO65" s="293">
        <v>0</v>
      </c>
      <c r="AP65" s="293">
        <v>0</v>
      </c>
      <c r="AQ65" s="293">
        <v>0</v>
      </c>
      <c r="AR65" s="293">
        <v>0</v>
      </c>
      <c r="AS65" s="293">
        <v>0</v>
      </c>
      <c r="AT65" s="293">
        <v>0</v>
      </c>
      <c r="AU65" s="293">
        <v>0</v>
      </c>
      <c r="AV65" s="293">
        <v>0</v>
      </c>
      <c r="AW65" s="293">
        <v>0</v>
      </c>
      <c r="AX65" s="293">
        <v>0</v>
      </c>
      <c r="AY65" s="293">
        <v>0</v>
      </c>
      <c r="AZ65" s="293">
        <v>0</v>
      </c>
      <c r="BA65" s="293">
        <v>0</v>
      </c>
      <c r="BB65" s="293">
        <v>0</v>
      </c>
      <c r="BC65" s="293">
        <v>0</v>
      </c>
      <c r="BD65" s="293">
        <v>0</v>
      </c>
      <c r="BE65" s="293">
        <v>0</v>
      </c>
      <c r="BF65" s="293">
        <v>0</v>
      </c>
      <c r="BG65" s="293">
        <v>0</v>
      </c>
      <c r="BH65" s="293">
        <v>0</v>
      </c>
      <c r="BI65" s="293">
        <v>0</v>
      </c>
      <c r="BJ65" s="293">
        <v>0</v>
      </c>
      <c r="BK65" s="293">
        <v>0</v>
      </c>
      <c r="BL65" s="293">
        <v>0</v>
      </c>
      <c r="BM65" s="293">
        <v>0</v>
      </c>
      <c r="BN65" s="293">
        <v>0</v>
      </c>
      <c r="BO65" s="293">
        <v>0</v>
      </c>
      <c r="BP65" s="293">
        <v>0</v>
      </c>
      <c r="BQ65" s="293">
        <v>0</v>
      </c>
      <c r="BR65" s="225">
        <v>0</v>
      </c>
      <c r="BS65" s="225">
        <v>0</v>
      </c>
      <c r="BT65" s="225">
        <v>0</v>
      </c>
      <c r="BU65" s="225">
        <v>0</v>
      </c>
      <c r="BV65" s="293">
        <v>0</v>
      </c>
      <c r="BW65" s="293">
        <v>0</v>
      </c>
      <c r="BX65" s="293">
        <v>0</v>
      </c>
      <c r="BY65" s="293">
        <v>0</v>
      </c>
      <c r="BZ65" s="293">
        <v>0</v>
      </c>
      <c r="CA65" s="293">
        <v>0</v>
      </c>
      <c r="CB65" s="293">
        <v>0</v>
      </c>
      <c r="CC65" s="293">
        <v>0</v>
      </c>
      <c r="CD65" s="293">
        <v>0</v>
      </c>
      <c r="CE65" s="293">
        <v>0</v>
      </c>
      <c r="CF65" s="293">
        <v>0</v>
      </c>
      <c r="CG65" s="293">
        <v>0</v>
      </c>
      <c r="CH65" s="293">
        <v>0</v>
      </c>
      <c r="CI65" s="293">
        <v>0</v>
      </c>
      <c r="CJ65" s="225">
        <f t="shared" si="31"/>
        <v>0</v>
      </c>
      <c r="CK65" s="225">
        <f t="shared" si="32"/>
        <v>0.5</v>
      </c>
      <c r="CL65" s="225">
        <f t="shared" si="33"/>
        <v>0</v>
      </c>
      <c r="CM65" s="225">
        <f t="shared" si="34"/>
        <v>0</v>
      </c>
      <c r="CN65" s="225">
        <f t="shared" si="35"/>
        <v>0</v>
      </c>
      <c r="CO65" s="225">
        <f t="shared" si="36"/>
        <v>0</v>
      </c>
      <c r="CP65" s="225">
        <f t="shared" si="37"/>
        <v>0</v>
      </c>
      <c r="CQ65" s="225">
        <f t="shared" si="38"/>
        <v>0</v>
      </c>
      <c r="CR65" s="225">
        <f t="shared" si="39"/>
        <v>0</v>
      </c>
      <c r="CS65" s="225">
        <f t="shared" si="40"/>
        <v>0</v>
      </c>
      <c r="CT65" s="225">
        <f t="shared" si="41"/>
        <v>0</v>
      </c>
      <c r="CU65" s="225">
        <f t="shared" si="42"/>
        <v>0</v>
      </c>
      <c r="CV65" s="225">
        <f t="shared" si="43"/>
        <v>0</v>
      </c>
      <c r="CW65" s="225">
        <f t="shared" si="44"/>
        <v>0</v>
      </c>
      <c r="CX65" s="228"/>
    </row>
    <row r="66" spans="1:102" s="234" customFormat="1" ht="94.5">
      <c r="A66" s="229" t="s">
        <v>561</v>
      </c>
      <c r="B66" s="231" t="s">
        <v>1011</v>
      </c>
      <c r="C66" s="225" t="s">
        <v>935</v>
      </c>
      <c r="D66" s="293">
        <v>2.94</v>
      </c>
      <c r="E66" s="293">
        <v>0</v>
      </c>
      <c r="F66" s="293">
        <v>0</v>
      </c>
      <c r="G66" s="293">
        <v>0</v>
      </c>
      <c r="H66" s="293">
        <v>0</v>
      </c>
      <c r="I66" s="293">
        <v>0</v>
      </c>
      <c r="J66" s="293">
        <v>0</v>
      </c>
      <c r="K66" s="293">
        <v>2.94</v>
      </c>
      <c r="L66" s="293">
        <v>0</v>
      </c>
      <c r="M66" s="293">
        <v>0</v>
      </c>
      <c r="N66" s="293">
        <v>0</v>
      </c>
      <c r="O66" s="293">
        <v>0</v>
      </c>
      <c r="P66" s="293">
        <v>0</v>
      </c>
      <c r="Q66" s="293">
        <v>0</v>
      </c>
      <c r="R66" s="293">
        <v>1.65</v>
      </c>
      <c r="S66" s="293">
        <v>0</v>
      </c>
      <c r="T66" s="293">
        <v>0</v>
      </c>
      <c r="U66" s="293">
        <v>0</v>
      </c>
      <c r="V66" s="293">
        <v>0</v>
      </c>
      <c r="W66" s="293">
        <v>0</v>
      </c>
      <c r="X66" s="293">
        <v>0</v>
      </c>
      <c r="Y66" s="293">
        <v>0</v>
      </c>
      <c r="Z66" s="293">
        <v>0</v>
      </c>
      <c r="AA66" s="293">
        <v>0</v>
      </c>
      <c r="AB66" s="225">
        <v>0</v>
      </c>
      <c r="AC66" s="225">
        <v>0</v>
      </c>
      <c r="AD66" s="293">
        <v>0</v>
      </c>
      <c r="AE66" s="293">
        <v>0</v>
      </c>
      <c r="AF66" s="293">
        <v>0.27</v>
      </c>
      <c r="AG66" s="293">
        <v>0</v>
      </c>
      <c r="AH66" s="293">
        <v>0</v>
      </c>
      <c r="AI66" s="293">
        <v>0</v>
      </c>
      <c r="AJ66" s="293">
        <v>0</v>
      </c>
      <c r="AK66" s="293">
        <v>0</v>
      </c>
      <c r="AL66" s="293">
        <v>0</v>
      </c>
      <c r="AM66" s="293">
        <v>0</v>
      </c>
      <c r="AN66" s="293">
        <v>0</v>
      </c>
      <c r="AO66" s="293">
        <v>0</v>
      </c>
      <c r="AP66" s="293">
        <v>0</v>
      </c>
      <c r="AQ66" s="293">
        <v>0</v>
      </c>
      <c r="AR66" s="293">
        <v>0</v>
      </c>
      <c r="AS66" s="293">
        <v>0</v>
      </c>
      <c r="AT66" s="293">
        <v>0.42</v>
      </c>
      <c r="AU66" s="293">
        <v>0</v>
      </c>
      <c r="AV66" s="293">
        <v>0</v>
      </c>
      <c r="AW66" s="293">
        <v>0</v>
      </c>
      <c r="AX66" s="293">
        <v>0</v>
      </c>
      <c r="AY66" s="293">
        <v>0</v>
      </c>
      <c r="AZ66" s="293">
        <v>0</v>
      </c>
      <c r="BA66" s="293">
        <v>0</v>
      </c>
      <c r="BB66" s="293">
        <v>0</v>
      </c>
      <c r="BC66" s="293">
        <v>0</v>
      </c>
      <c r="BD66" s="293">
        <v>0</v>
      </c>
      <c r="BE66" s="293">
        <v>0</v>
      </c>
      <c r="BF66" s="293">
        <v>0</v>
      </c>
      <c r="BG66" s="293">
        <v>0</v>
      </c>
      <c r="BH66" s="293">
        <v>0</v>
      </c>
      <c r="BI66" s="293">
        <v>0</v>
      </c>
      <c r="BJ66" s="293">
        <v>0</v>
      </c>
      <c r="BK66" s="293">
        <v>0</v>
      </c>
      <c r="BL66" s="293">
        <v>0</v>
      </c>
      <c r="BM66" s="293">
        <v>0</v>
      </c>
      <c r="BN66" s="293">
        <v>0</v>
      </c>
      <c r="BO66" s="293">
        <v>0</v>
      </c>
      <c r="BP66" s="293">
        <v>0</v>
      </c>
      <c r="BQ66" s="293">
        <v>0</v>
      </c>
      <c r="BR66" s="225">
        <v>0</v>
      </c>
      <c r="BS66" s="225">
        <v>0</v>
      </c>
      <c r="BT66" s="225">
        <v>0</v>
      </c>
      <c r="BU66" s="225">
        <v>0</v>
      </c>
      <c r="BV66" s="293">
        <v>0</v>
      </c>
      <c r="BW66" s="293">
        <v>0</v>
      </c>
      <c r="BX66" s="293">
        <v>0</v>
      </c>
      <c r="BY66" s="293">
        <v>0</v>
      </c>
      <c r="BZ66" s="293">
        <v>0</v>
      </c>
      <c r="CA66" s="293">
        <v>0</v>
      </c>
      <c r="CB66" s="293">
        <v>0</v>
      </c>
      <c r="CC66" s="293">
        <v>0</v>
      </c>
      <c r="CD66" s="293">
        <v>0</v>
      </c>
      <c r="CE66" s="293">
        <v>0</v>
      </c>
      <c r="CF66" s="293">
        <v>0</v>
      </c>
      <c r="CG66" s="293">
        <v>0</v>
      </c>
      <c r="CH66" s="293">
        <v>0</v>
      </c>
      <c r="CI66" s="293">
        <v>0</v>
      </c>
      <c r="CJ66" s="225">
        <f t="shared" si="31"/>
        <v>2.34</v>
      </c>
      <c r="CK66" s="225">
        <f t="shared" si="32"/>
        <v>0</v>
      </c>
      <c r="CL66" s="225">
        <f t="shared" si="33"/>
        <v>0</v>
      </c>
      <c r="CM66" s="225">
        <f t="shared" si="34"/>
        <v>0</v>
      </c>
      <c r="CN66" s="225">
        <f t="shared" si="35"/>
        <v>0</v>
      </c>
      <c r="CO66" s="225">
        <f t="shared" si="36"/>
        <v>0</v>
      </c>
      <c r="CP66" s="225">
        <f t="shared" si="37"/>
        <v>0</v>
      </c>
      <c r="CQ66" s="225">
        <f t="shared" si="38"/>
        <v>0</v>
      </c>
      <c r="CR66" s="225">
        <f t="shared" si="39"/>
        <v>0</v>
      </c>
      <c r="CS66" s="225">
        <f t="shared" si="40"/>
        <v>0</v>
      </c>
      <c r="CT66" s="225">
        <f t="shared" si="41"/>
        <v>0</v>
      </c>
      <c r="CU66" s="225">
        <f t="shared" si="42"/>
        <v>0</v>
      </c>
      <c r="CV66" s="225">
        <f t="shared" si="43"/>
        <v>0</v>
      </c>
      <c r="CW66" s="225">
        <f t="shared" si="44"/>
        <v>0</v>
      </c>
      <c r="CX66" s="228"/>
    </row>
    <row r="67" spans="1:102" s="234" customFormat="1" ht="63">
      <c r="A67" s="229" t="s">
        <v>561</v>
      </c>
      <c r="B67" s="231" t="s">
        <v>1012</v>
      </c>
      <c r="C67" s="225" t="s">
        <v>936</v>
      </c>
      <c r="D67" s="293">
        <v>5.49</v>
      </c>
      <c r="E67" s="293">
        <v>0</v>
      </c>
      <c r="F67" s="293">
        <v>0</v>
      </c>
      <c r="G67" s="293">
        <v>0</v>
      </c>
      <c r="H67" s="293">
        <v>0</v>
      </c>
      <c r="I67" s="293">
        <v>0</v>
      </c>
      <c r="J67" s="293">
        <v>0</v>
      </c>
      <c r="K67" s="293">
        <v>5.49</v>
      </c>
      <c r="L67" s="293">
        <v>0</v>
      </c>
      <c r="M67" s="293">
        <v>0</v>
      </c>
      <c r="N67" s="293">
        <v>0</v>
      </c>
      <c r="O67" s="293">
        <v>0</v>
      </c>
      <c r="P67" s="293">
        <v>0</v>
      </c>
      <c r="Q67" s="293">
        <v>0</v>
      </c>
      <c r="R67" s="293">
        <v>1.23</v>
      </c>
      <c r="S67" s="293">
        <v>0</v>
      </c>
      <c r="T67" s="293">
        <v>0</v>
      </c>
      <c r="U67" s="293">
        <v>0</v>
      </c>
      <c r="V67" s="293">
        <v>0</v>
      </c>
      <c r="W67" s="293">
        <v>0</v>
      </c>
      <c r="X67" s="293">
        <v>0</v>
      </c>
      <c r="Y67" s="293">
        <v>0</v>
      </c>
      <c r="Z67" s="293">
        <v>0</v>
      </c>
      <c r="AA67" s="293">
        <v>0</v>
      </c>
      <c r="AB67" s="225">
        <v>0</v>
      </c>
      <c r="AC67" s="225">
        <v>0</v>
      </c>
      <c r="AD67" s="293">
        <v>0</v>
      </c>
      <c r="AE67" s="293">
        <v>0</v>
      </c>
      <c r="AF67" s="293">
        <v>0.46</v>
      </c>
      <c r="AG67" s="293">
        <v>0</v>
      </c>
      <c r="AH67" s="293">
        <v>0</v>
      </c>
      <c r="AI67" s="293">
        <v>0</v>
      </c>
      <c r="AJ67" s="293">
        <v>0</v>
      </c>
      <c r="AK67" s="293">
        <v>0</v>
      </c>
      <c r="AL67" s="293">
        <v>0</v>
      </c>
      <c r="AM67" s="293">
        <v>0</v>
      </c>
      <c r="AN67" s="293">
        <v>0</v>
      </c>
      <c r="AO67" s="293">
        <v>0</v>
      </c>
      <c r="AP67" s="293">
        <v>0</v>
      </c>
      <c r="AQ67" s="293">
        <v>0</v>
      </c>
      <c r="AR67" s="293">
        <v>0</v>
      </c>
      <c r="AS67" s="293">
        <v>0</v>
      </c>
      <c r="AT67" s="293">
        <v>0.6</v>
      </c>
      <c r="AU67" s="293">
        <v>0</v>
      </c>
      <c r="AV67" s="293">
        <v>0</v>
      </c>
      <c r="AW67" s="293">
        <v>0</v>
      </c>
      <c r="AX67" s="293">
        <v>0</v>
      </c>
      <c r="AY67" s="293">
        <v>0</v>
      </c>
      <c r="AZ67" s="293">
        <v>0</v>
      </c>
      <c r="BA67" s="293">
        <v>0</v>
      </c>
      <c r="BB67" s="293">
        <v>0</v>
      </c>
      <c r="BC67" s="293">
        <v>0</v>
      </c>
      <c r="BD67" s="293">
        <v>0</v>
      </c>
      <c r="BE67" s="293">
        <v>0</v>
      </c>
      <c r="BF67" s="293">
        <v>0</v>
      </c>
      <c r="BG67" s="293">
        <v>0</v>
      </c>
      <c r="BH67" s="293">
        <v>0</v>
      </c>
      <c r="BI67" s="293">
        <v>0</v>
      </c>
      <c r="BJ67" s="293">
        <v>0</v>
      </c>
      <c r="BK67" s="293">
        <v>0</v>
      </c>
      <c r="BL67" s="293">
        <v>0</v>
      </c>
      <c r="BM67" s="293">
        <v>0</v>
      </c>
      <c r="BN67" s="293">
        <v>0</v>
      </c>
      <c r="BO67" s="293">
        <v>0</v>
      </c>
      <c r="BP67" s="293">
        <v>0</v>
      </c>
      <c r="BQ67" s="293">
        <v>0</v>
      </c>
      <c r="BR67" s="225">
        <v>0</v>
      </c>
      <c r="BS67" s="225">
        <v>0</v>
      </c>
      <c r="BT67" s="225">
        <v>0</v>
      </c>
      <c r="BU67" s="225">
        <v>0</v>
      </c>
      <c r="BV67" s="293">
        <v>0</v>
      </c>
      <c r="BW67" s="293">
        <v>0</v>
      </c>
      <c r="BX67" s="293">
        <v>0</v>
      </c>
      <c r="BY67" s="293">
        <v>0</v>
      </c>
      <c r="BZ67" s="293">
        <v>0</v>
      </c>
      <c r="CA67" s="293">
        <v>0</v>
      </c>
      <c r="CB67" s="293">
        <v>0</v>
      </c>
      <c r="CC67" s="293">
        <v>0</v>
      </c>
      <c r="CD67" s="293">
        <v>0</v>
      </c>
      <c r="CE67" s="293">
        <v>0</v>
      </c>
      <c r="CF67" s="293">
        <v>0</v>
      </c>
      <c r="CG67" s="293">
        <v>0</v>
      </c>
      <c r="CH67" s="293">
        <v>0</v>
      </c>
      <c r="CI67" s="293">
        <v>0</v>
      </c>
      <c r="CJ67" s="225">
        <f t="shared" si="31"/>
        <v>2.29</v>
      </c>
      <c r="CK67" s="225">
        <f t="shared" si="32"/>
        <v>0</v>
      </c>
      <c r="CL67" s="225">
        <f t="shared" si="33"/>
        <v>0</v>
      </c>
      <c r="CM67" s="225">
        <f t="shared" si="34"/>
        <v>0</v>
      </c>
      <c r="CN67" s="225">
        <f t="shared" si="35"/>
        <v>0</v>
      </c>
      <c r="CO67" s="225">
        <f t="shared" si="36"/>
        <v>0</v>
      </c>
      <c r="CP67" s="225">
        <f t="shared" si="37"/>
        <v>0</v>
      </c>
      <c r="CQ67" s="225">
        <f t="shared" si="38"/>
        <v>0</v>
      </c>
      <c r="CR67" s="225">
        <f t="shared" si="39"/>
        <v>0</v>
      </c>
      <c r="CS67" s="225">
        <f t="shared" si="40"/>
        <v>0</v>
      </c>
      <c r="CT67" s="225">
        <f t="shared" si="41"/>
        <v>0</v>
      </c>
      <c r="CU67" s="225">
        <f t="shared" si="42"/>
        <v>0</v>
      </c>
      <c r="CV67" s="225">
        <f t="shared" si="43"/>
        <v>0</v>
      </c>
      <c r="CW67" s="225">
        <f t="shared" si="44"/>
        <v>0</v>
      </c>
      <c r="CX67" s="228"/>
    </row>
    <row r="68" spans="1:102" s="234" customFormat="1" ht="78.75">
      <c r="A68" s="229" t="s">
        <v>561</v>
      </c>
      <c r="B68" s="231" t="s">
        <v>1013</v>
      </c>
      <c r="C68" s="225" t="s">
        <v>937</v>
      </c>
      <c r="D68" s="293">
        <v>0</v>
      </c>
      <c r="E68" s="293">
        <v>0</v>
      </c>
      <c r="F68" s="293">
        <v>0</v>
      </c>
      <c r="G68" s="293">
        <v>0</v>
      </c>
      <c r="H68" s="293">
        <v>0</v>
      </c>
      <c r="I68" s="293">
        <v>0.2</v>
      </c>
      <c r="J68" s="293">
        <v>0</v>
      </c>
      <c r="K68" s="293">
        <v>0</v>
      </c>
      <c r="L68" s="293">
        <v>0</v>
      </c>
      <c r="M68" s="293">
        <v>0</v>
      </c>
      <c r="N68" s="293">
        <v>0</v>
      </c>
      <c r="O68" s="293">
        <v>0</v>
      </c>
      <c r="P68" s="293">
        <v>0.2</v>
      </c>
      <c r="Q68" s="293">
        <v>0</v>
      </c>
      <c r="R68" s="293">
        <v>0</v>
      </c>
      <c r="S68" s="293">
        <v>0</v>
      </c>
      <c r="T68" s="293">
        <v>0</v>
      </c>
      <c r="U68" s="293">
        <v>0</v>
      </c>
      <c r="V68" s="293">
        <v>0</v>
      </c>
      <c r="W68" s="293">
        <v>0.2</v>
      </c>
      <c r="X68" s="293">
        <v>0</v>
      </c>
      <c r="Y68" s="293">
        <v>0</v>
      </c>
      <c r="Z68" s="293">
        <v>0</v>
      </c>
      <c r="AA68" s="293">
        <v>0</v>
      </c>
      <c r="AB68" s="225">
        <v>0</v>
      </c>
      <c r="AC68" s="225">
        <v>0</v>
      </c>
      <c r="AD68" s="293">
        <v>0</v>
      </c>
      <c r="AE68" s="293">
        <v>0</v>
      </c>
      <c r="AF68" s="293">
        <v>0</v>
      </c>
      <c r="AG68" s="293">
        <v>0</v>
      </c>
      <c r="AH68" s="293">
        <v>0</v>
      </c>
      <c r="AI68" s="293">
        <v>0</v>
      </c>
      <c r="AJ68" s="293">
        <v>0</v>
      </c>
      <c r="AK68" s="293">
        <v>0</v>
      </c>
      <c r="AL68" s="293">
        <v>0</v>
      </c>
      <c r="AM68" s="293">
        <v>0</v>
      </c>
      <c r="AN68" s="293">
        <v>0</v>
      </c>
      <c r="AO68" s="293">
        <v>0</v>
      </c>
      <c r="AP68" s="293">
        <v>0</v>
      </c>
      <c r="AQ68" s="293">
        <v>0</v>
      </c>
      <c r="AR68" s="293">
        <v>0</v>
      </c>
      <c r="AS68" s="293">
        <v>0</v>
      </c>
      <c r="AT68" s="293">
        <v>0</v>
      </c>
      <c r="AU68" s="293">
        <v>0</v>
      </c>
      <c r="AV68" s="293">
        <v>0</v>
      </c>
      <c r="AW68" s="293">
        <v>0</v>
      </c>
      <c r="AX68" s="293">
        <v>0</v>
      </c>
      <c r="AY68" s="293">
        <v>0</v>
      </c>
      <c r="AZ68" s="293">
        <v>0</v>
      </c>
      <c r="BA68" s="293">
        <v>0</v>
      </c>
      <c r="BB68" s="293">
        <v>0</v>
      </c>
      <c r="BC68" s="293">
        <v>0</v>
      </c>
      <c r="BD68" s="293">
        <v>0</v>
      </c>
      <c r="BE68" s="293">
        <v>0</v>
      </c>
      <c r="BF68" s="293">
        <v>0</v>
      </c>
      <c r="BG68" s="293">
        <v>0</v>
      </c>
      <c r="BH68" s="293">
        <v>0</v>
      </c>
      <c r="BI68" s="293">
        <v>0</v>
      </c>
      <c r="BJ68" s="293">
        <v>0</v>
      </c>
      <c r="BK68" s="293">
        <v>0</v>
      </c>
      <c r="BL68" s="293">
        <v>0</v>
      </c>
      <c r="BM68" s="293">
        <v>0</v>
      </c>
      <c r="BN68" s="293">
        <v>0</v>
      </c>
      <c r="BO68" s="293">
        <v>0</v>
      </c>
      <c r="BP68" s="293">
        <v>0</v>
      </c>
      <c r="BQ68" s="293">
        <v>0</v>
      </c>
      <c r="BR68" s="225">
        <v>0</v>
      </c>
      <c r="BS68" s="225">
        <v>0</v>
      </c>
      <c r="BT68" s="225">
        <v>0</v>
      </c>
      <c r="BU68" s="225">
        <v>0</v>
      </c>
      <c r="BV68" s="293">
        <v>0</v>
      </c>
      <c r="BW68" s="293">
        <v>0</v>
      </c>
      <c r="BX68" s="293">
        <v>0</v>
      </c>
      <c r="BY68" s="293">
        <v>0</v>
      </c>
      <c r="BZ68" s="293">
        <v>0</v>
      </c>
      <c r="CA68" s="293">
        <v>0</v>
      </c>
      <c r="CB68" s="293">
        <v>0</v>
      </c>
      <c r="CC68" s="293">
        <v>0</v>
      </c>
      <c r="CD68" s="293">
        <v>0</v>
      </c>
      <c r="CE68" s="293">
        <v>0</v>
      </c>
      <c r="CF68" s="293">
        <v>0</v>
      </c>
      <c r="CG68" s="293">
        <v>0</v>
      </c>
      <c r="CH68" s="293">
        <v>0</v>
      </c>
      <c r="CI68" s="293">
        <v>0</v>
      </c>
      <c r="CJ68" s="225">
        <f t="shared" si="31"/>
        <v>0</v>
      </c>
      <c r="CK68" s="225">
        <f t="shared" si="32"/>
        <v>0</v>
      </c>
      <c r="CL68" s="225">
        <f t="shared" si="33"/>
        <v>0</v>
      </c>
      <c r="CM68" s="225">
        <f t="shared" si="34"/>
        <v>0</v>
      </c>
      <c r="CN68" s="225">
        <f t="shared" si="35"/>
        <v>0</v>
      </c>
      <c r="CO68" s="225">
        <f t="shared" si="36"/>
        <v>0.2</v>
      </c>
      <c r="CP68" s="225">
        <f t="shared" si="37"/>
        <v>0</v>
      </c>
      <c r="CQ68" s="225">
        <f t="shared" si="38"/>
        <v>0</v>
      </c>
      <c r="CR68" s="225">
        <f t="shared" si="39"/>
        <v>0</v>
      </c>
      <c r="CS68" s="225">
        <f t="shared" si="40"/>
        <v>0</v>
      </c>
      <c r="CT68" s="225">
        <f t="shared" si="41"/>
        <v>0</v>
      </c>
      <c r="CU68" s="225">
        <f t="shared" si="42"/>
        <v>0</v>
      </c>
      <c r="CV68" s="225">
        <f t="shared" si="43"/>
        <v>0</v>
      </c>
      <c r="CW68" s="225">
        <f t="shared" si="44"/>
        <v>0</v>
      </c>
      <c r="CX68" s="228"/>
    </row>
    <row r="69" spans="1:102" s="234" customFormat="1" ht="63">
      <c r="A69" s="229" t="s">
        <v>561</v>
      </c>
      <c r="B69" s="231" t="s">
        <v>1014</v>
      </c>
      <c r="C69" s="225" t="s">
        <v>938</v>
      </c>
      <c r="D69" s="293">
        <v>2.34</v>
      </c>
      <c r="E69" s="293">
        <v>0</v>
      </c>
      <c r="F69" s="293">
        <v>0</v>
      </c>
      <c r="G69" s="293">
        <v>0</v>
      </c>
      <c r="H69" s="293">
        <v>0</v>
      </c>
      <c r="I69" s="293">
        <v>0</v>
      </c>
      <c r="J69" s="293">
        <v>0</v>
      </c>
      <c r="K69" s="293">
        <v>2.34</v>
      </c>
      <c r="L69" s="293">
        <v>0</v>
      </c>
      <c r="M69" s="293">
        <v>0</v>
      </c>
      <c r="N69" s="293">
        <v>0</v>
      </c>
      <c r="O69" s="293">
        <v>0</v>
      </c>
      <c r="P69" s="293">
        <v>0</v>
      </c>
      <c r="Q69" s="293">
        <v>0</v>
      </c>
      <c r="R69" s="293">
        <v>2.09</v>
      </c>
      <c r="S69" s="293">
        <v>0</v>
      </c>
      <c r="T69" s="293">
        <v>0</v>
      </c>
      <c r="U69" s="293">
        <v>0</v>
      </c>
      <c r="V69" s="293">
        <v>0</v>
      </c>
      <c r="W69" s="293">
        <v>0</v>
      </c>
      <c r="X69" s="293">
        <v>0</v>
      </c>
      <c r="Y69" s="293">
        <v>0</v>
      </c>
      <c r="Z69" s="293">
        <v>0</v>
      </c>
      <c r="AA69" s="293">
        <v>0</v>
      </c>
      <c r="AB69" s="225">
        <v>0</v>
      </c>
      <c r="AC69" s="225">
        <v>0</v>
      </c>
      <c r="AD69" s="293">
        <v>0</v>
      </c>
      <c r="AE69" s="293">
        <v>0</v>
      </c>
      <c r="AF69" s="293">
        <v>0.25</v>
      </c>
      <c r="AG69" s="293">
        <v>0</v>
      </c>
      <c r="AH69" s="293">
        <v>0</v>
      </c>
      <c r="AI69" s="293">
        <v>0</v>
      </c>
      <c r="AJ69" s="293">
        <v>0</v>
      </c>
      <c r="AK69" s="293">
        <v>0</v>
      </c>
      <c r="AL69" s="293">
        <v>0</v>
      </c>
      <c r="AM69" s="293">
        <v>0</v>
      </c>
      <c r="AN69" s="293">
        <v>0</v>
      </c>
      <c r="AO69" s="293">
        <v>0</v>
      </c>
      <c r="AP69" s="293">
        <v>0</v>
      </c>
      <c r="AQ69" s="293">
        <v>0</v>
      </c>
      <c r="AR69" s="293">
        <v>0</v>
      </c>
      <c r="AS69" s="293">
        <v>0</v>
      </c>
      <c r="AT69" s="293">
        <v>0</v>
      </c>
      <c r="AU69" s="293">
        <v>0</v>
      </c>
      <c r="AV69" s="293">
        <v>0</v>
      </c>
      <c r="AW69" s="293">
        <v>0</v>
      </c>
      <c r="AX69" s="293">
        <v>0</v>
      </c>
      <c r="AY69" s="293">
        <v>0</v>
      </c>
      <c r="AZ69" s="293">
        <v>0</v>
      </c>
      <c r="BA69" s="293">
        <v>0</v>
      </c>
      <c r="BB69" s="293">
        <v>0</v>
      </c>
      <c r="BC69" s="293">
        <v>0</v>
      </c>
      <c r="BD69" s="293">
        <v>0</v>
      </c>
      <c r="BE69" s="293">
        <v>0</v>
      </c>
      <c r="BF69" s="293">
        <v>0</v>
      </c>
      <c r="BG69" s="293">
        <v>0</v>
      </c>
      <c r="BH69" s="293">
        <v>0</v>
      </c>
      <c r="BI69" s="293">
        <v>0</v>
      </c>
      <c r="BJ69" s="293">
        <v>0</v>
      </c>
      <c r="BK69" s="293">
        <v>0</v>
      </c>
      <c r="BL69" s="293">
        <v>0</v>
      </c>
      <c r="BM69" s="293">
        <v>0</v>
      </c>
      <c r="BN69" s="293">
        <v>0</v>
      </c>
      <c r="BO69" s="293">
        <v>0</v>
      </c>
      <c r="BP69" s="293">
        <v>0</v>
      </c>
      <c r="BQ69" s="293">
        <v>0</v>
      </c>
      <c r="BR69" s="225">
        <v>0</v>
      </c>
      <c r="BS69" s="225">
        <v>0</v>
      </c>
      <c r="BT69" s="225">
        <v>0</v>
      </c>
      <c r="BU69" s="225">
        <v>0</v>
      </c>
      <c r="BV69" s="293">
        <v>0</v>
      </c>
      <c r="BW69" s="293">
        <v>0</v>
      </c>
      <c r="BX69" s="293">
        <v>0</v>
      </c>
      <c r="BY69" s="293">
        <v>0</v>
      </c>
      <c r="BZ69" s="293">
        <v>0</v>
      </c>
      <c r="CA69" s="293">
        <v>0</v>
      </c>
      <c r="CB69" s="293">
        <v>0</v>
      </c>
      <c r="CC69" s="293">
        <v>0</v>
      </c>
      <c r="CD69" s="293">
        <v>0</v>
      </c>
      <c r="CE69" s="293">
        <v>0</v>
      </c>
      <c r="CF69" s="293">
        <v>0</v>
      </c>
      <c r="CG69" s="293">
        <v>0</v>
      </c>
      <c r="CH69" s="293">
        <v>0</v>
      </c>
      <c r="CI69" s="293">
        <v>0</v>
      </c>
      <c r="CJ69" s="225">
        <f t="shared" si="31"/>
        <v>2.34</v>
      </c>
      <c r="CK69" s="225">
        <f t="shared" si="32"/>
        <v>0</v>
      </c>
      <c r="CL69" s="225">
        <f t="shared" si="33"/>
        <v>0</v>
      </c>
      <c r="CM69" s="225">
        <f t="shared" si="34"/>
        <v>0</v>
      </c>
      <c r="CN69" s="225">
        <f t="shared" si="35"/>
        <v>0</v>
      </c>
      <c r="CO69" s="225">
        <f t="shared" si="36"/>
        <v>0</v>
      </c>
      <c r="CP69" s="225">
        <f t="shared" si="37"/>
        <v>0</v>
      </c>
      <c r="CQ69" s="225">
        <f t="shared" si="38"/>
        <v>0</v>
      </c>
      <c r="CR69" s="225">
        <f t="shared" si="39"/>
        <v>0</v>
      </c>
      <c r="CS69" s="225">
        <f t="shared" si="40"/>
        <v>0</v>
      </c>
      <c r="CT69" s="225">
        <f t="shared" si="41"/>
        <v>0</v>
      </c>
      <c r="CU69" s="225">
        <f t="shared" si="42"/>
        <v>0</v>
      </c>
      <c r="CV69" s="225">
        <f t="shared" si="43"/>
        <v>0</v>
      </c>
      <c r="CW69" s="225">
        <f t="shared" si="44"/>
        <v>0</v>
      </c>
      <c r="CX69" s="228"/>
    </row>
    <row r="70" spans="1:102" s="234" customFormat="1" ht="63">
      <c r="A70" s="229" t="s">
        <v>561</v>
      </c>
      <c r="B70" s="231" t="s">
        <v>1015</v>
      </c>
      <c r="C70" s="225" t="s">
        <v>939</v>
      </c>
      <c r="D70" s="293">
        <v>0.13500000000000001</v>
      </c>
      <c r="E70" s="293">
        <v>0</v>
      </c>
      <c r="F70" s="293">
        <v>0</v>
      </c>
      <c r="G70" s="293">
        <v>0</v>
      </c>
      <c r="H70" s="293">
        <v>0</v>
      </c>
      <c r="I70" s="293">
        <v>0</v>
      </c>
      <c r="J70" s="293">
        <v>0</v>
      </c>
      <c r="K70" s="293">
        <v>0.13500000000000001</v>
      </c>
      <c r="L70" s="293">
        <v>0</v>
      </c>
      <c r="M70" s="293">
        <v>0</v>
      </c>
      <c r="N70" s="293">
        <v>0</v>
      </c>
      <c r="O70" s="293">
        <v>0</v>
      </c>
      <c r="P70" s="293">
        <v>0</v>
      </c>
      <c r="Q70" s="293">
        <v>0</v>
      </c>
      <c r="R70" s="293">
        <v>0</v>
      </c>
      <c r="S70" s="293">
        <v>0</v>
      </c>
      <c r="T70" s="293">
        <v>0</v>
      </c>
      <c r="U70" s="293">
        <v>0</v>
      </c>
      <c r="V70" s="293">
        <v>0</v>
      </c>
      <c r="W70" s="293">
        <v>0</v>
      </c>
      <c r="X70" s="293">
        <v>0</v>
      </c>
      <c r="Y70" s="293">
        <v>0</v>
      </c>
      <c r="Z70" s="293">
        <v>0</v>
      </c>
      <c r="AA70" s="293">
        <v>0</v>
      </c>
      <c r="AB70" s="225">
        <v>0</v>
      </c>
      <c r="AC70" s="225">
        <v>0</v>
      </c>
      <c r="AD70" s="293">
        <v>0</v>
      </c>
      <c r="AE70" s="293">
        <v>0</v>
      </c>
      <c r="AF70" s="293">
        <v>0.13500000000000001</v>
      </c>
      <c r="AG70" s="293">
        <v>0</v>
      </c>
      <c r="AH70" s="293">
        <v>0</v>
      </c>
      <c r="AI70" s="293">
        <v>0</v>
      </c>
      <c r="AJ70" s="293">
        <v>0</v>
      </c>
      <c r="AK70" s="293">
        <v>0</v>
      </c>
      <c r="AL70" s="293">
        <v>0</v>
      </c>
      <c r="AM70" s="293">
        <v>0</v>
      </c>
      <c r="AN70" s="293">
        <v>0</v>
      </c>
      <c r="AO70" s="293">
        <v>0</v>
      </c>
      <c r="AP70" s="293">
        <v>0</v>
      </c>
      <c r="AQ70" s="293">
        <v>0</v>
      </c>
      <c r="AR70" s="293">
        <v>0</v>
      </c>
      <c r="AS70" s="293">
        <v>0</v>
      </c>
      <c r="AT70" s="293">
        <v>0</v>
      </c>
      <c r="AU70" s="293">
        <v>0</v>
      </c>
      <c r="AV70" s="293">
        <v>0</v>
      </c>
      <c r="AW70" s="293">
        <v>0</v>
      </c>
      <c r="AX70" s="293">
        <v>0</v>
      </c>
      <c r="AY70" s="293">
        <v>0</v>
      </c>
      <c r="AZ70" s="293">
        <v>0</v>
      </c>
      <c r="BA70" s="293">
        <v>0</v>
      </c>
      <c r="BB70" s="293">
        <v>0</v>
      </c>
      <c r="BC70" s="293">
        <v>0</v>
      </c>
      <c r="BD70" s="293">
        <v>0</v>
      </c>
      <c r="BE70" s="293">
        <v>0</v>
      </c>
      <c r="BF70" s="293">
        <v>0</v>
      </c>
      <c r="BG70" s="293">
        <v>0</v>
      </c>
      <c r="BH70" s="293">
        <v>0</v>
      </c>
      <c r="BI70" s="293">
        <v>0</v>
      </c>
      <c r="BJ70" s="293">
        <v>0</v>
      </c>
      <c r="BK70" s="293">
        <v>0</v>
      </c>
      <c r="BL70" s="293">
        <v>0</v>
      </c>
      <c r="BM70" s="293">
        <v>0</v>
      </c>
      <c r="BN70" s="293">
        <v>0</v>
      </c>
      <c r="BO70" s="293">
        <v>0</v>
      </c>
      <c r="BP70" s="293">
        <v>0</v>
      </c>
      <c r="BQ70" s="293">
        <v>0</v>
      </c>
      <c r="BR70" s="225">
        <v>0</v>
      </c>
      <c r="BS70" s="225">
        <v>0</v>
      </c>
      <c r="BT70" s="225">
        <v>0</v>
      </c>
      <c r="BU70" s="225">
        <v>0</v>
      </c>
      <c r="BV70" s="293">
        <v>0</v>
      </c>
      <c r="BW70" s="293">
        <v>0</v>
      </c>
      <c r="BX70" s="293">
        <v>0</v>
      </c>
      <c r="BY70" s="293">
        <v>0</v>
      </c>
      <c r="BZ70" s="293">
        <v>0</v>
      </c>
      <c r="CA70" s="293">
        <v>0</v>
      </c>
      <c r="CB70" s="293">
        <v>0</v>
      </c>
      <c r="CC70" s="293">
        <v>0</v>
      </c>
      <c r="CD70" s="293">
        <v>0</v>
      </c>
      <c r="CE70" s="293">
        <v>0</v>
      </c>
      <c r="CF70" s="293">
        <v>0</v>
      </c>
      <c r="CG70" s="293">
        <v>0</v>
      </c>
      <c r="CH70" s="293">
        <v>0</v>
      </c>
      <c r="CI70" s="293">
        <v>0</v>
      </c>
      <c r="CJ70" s="225">
        <f t="shared" si="31"/>
        <v>0.13500000000000001</v>
      </c>
      <c r="CK70" s="225">
        <f t="shared" si="32"/>
        <v>0</v>
      </c>
      <c r="CL70" s="225">
        <f t="shared" si="33"/>
        <v>0</v>
      </c>
      <c r="CM70" s="225">
        <f t="shared" si="34"/>
        <v>0</v>
      </c>
      <c r="CN70" s="225">
        <f t="shared" si="35"/>
        <v>0</v>
      </c>
      <c r="CO70" s="225">
        <f t="shared" si="36"/>
        <v>0</v>
      </c>
      <c r="CP70" s="225">
        <f t="shared" si="37"/>
        <v>0</v>
      </c>
      <c r="CQ70" s="225">
        <f t="shared" si="38"/>
        <v>0</v>
      </c>
      <c r="CR70" s="225">
        <f t="shared" si="39"/>
        <v>0</v>
      </c>
      <c r="CS70" s="225">
        <f t="shared" si="40"/>
        <v>0</v>
      </c>
      <c r="CT70" s="225">
        <f t="shared" si="41"/>
        <v>0</v>
      </c>
      <c r="CU70" s="225">
        <f t="shared" si="42"/>
        <v>0</v>
      </c>
      <c r="CV70" s="225">
        <f t="shared" si="43"/>
        <v>0</v>
      </c>
      <c r="CW70" s="225">
        <f t="shared" si="44"/>
        <v>0</v>
      </c>
      <c r="CX70" s="228"/>
    </row>
    <row r="71" spans="1:102" s="258" customFormat="1" ht="47.25">
      <c r="A71" s="229" t="s">
        <v>561</v>
      </c>
      <c r="B71" s="231" t="s">
        <v>980</v>
      </c>
      <c r="C71" s="225" t="s">
        <v>940</v>
      </c>
      <c r="D71" s="293">
        <v>0</v>
      </c>
      <c r="E71" s="293">
        <v>0.5</v>
      </c>
      <c r="F71" s="293">
        <v>0</v>
      </c>
      <c r="G71" s="293">
        <v>0</v>
      </c>
      <c r="H71" s="293">
        <v>0</v>
      </c>
      <c r="I71" s="293">
        <v>0</v>
      </c>
      <c r="J71" s="293">
        <v>0</v>
      </c>
      <c r="K71" s="293">
        <v>0</v>
      </c>
      <c r="L71" s="293">
        <v>0.5</v>
      </c>
      <c r="M71" s="293">
        <v>0</v>
      </c>
      <c r="N71" s="293">
        <v>0</v>
      </c>
      <c r="O71" s="293">
        <v>0</v>
      </c>
      <c r="P71" s="293">
        <v>0</v>
      </c>
      <c r="Q71" s="293">
        <v>0</v>
      </c>
      <c r="R71" s="293">
        <v>0</v>
      </c>
      <c r="S71" s="293">
        <v>0</v>
      </c>
      <c r="T71" s="293">
        <v>0</v>
      </c>
      <c r="U71" s="293">
        <v>0</v>
      </c>
      <c r="V71" s="293">
        <v>0</v>
      </c>
      <c r="W71" s="293">
        <v>0</v>
      </c>
      <c r="X71" s="293">
        <v>0</v>
      </c>
      <c r="Y71" s="293">
        <v>0</v>
      </c>
      <c r="Z71" s="293">
        <v>0</v>
      </c>
      <c r="AA71" s="293">
        <v>0</v>
      </c>
      <c r="AB71" s="225">
        <v>0</v>
      </c>
      <c r="AC71" s="225">
        <v>0</v>
      </c>
      <c r="AD71" s="293">
        <v>0</v>
      </c>
      <c r="AE71" s="293">
        <v>0</v>
      </c>
      <c r="AF71" s="293">
        <v>0</v>
      </c>
      <c r="AG71" s="293">
        <v>0.5</v>
      </c>
      <c r="AH71" s="293">
        <v>0</v>
      </c>
      <c r="AI71" s="293">
        <v>0</v>
      </c>
      <c r="AJ71" s="293">
        <v>0</v>
      </c>
      <c r="AK71" s="293">
        <v>0</v>
      </c>
      <c r="AL71" s="293">
        <v>0</v>
      </c>
      <c r="AM71" s="293">
        <v>0</v>
      </c>
      <c r="AN71" s="293">
        <v>0</v>
      </c>
      <c r="AO71" s="293">
        <v>0</v>
      </c>
      <c r="AP71" s="293">
        <v>0</v>
      </c>
      <c r="AQ71" s="293">
        <v>0</v>
      </c>
      <c r="AR71" s="293">
        <v>0</v>
      </c>
      <c r="AS71" s="293">
        <v>0</v>
      </c>
      <c r="AT71" s="293">
        <v>0</v>
      </c>
      <c r="AU71" s="293">
        <v>0</v>
      </c>
      <c r="AV71" s="293">
        <v>0</v>
      </c>
      <c r="AW71" s="293">
        <v>0</v>
      </c>
      <c r="AX71" s="293">
        <v>0</v>
      </c>
      <c r="AY71" s="293">
        <v>0</v>
      </c>
      <c r="AZ71" s="293">
        <v>0</v>
      </c>
      <c r="BA71" s="293">
        <v>0</v>
      </c>
      <c r="BB71" s="293">
        <v>0</v>
      </c>
      <c r="BC71" s="293">
        <v>0</v>
      </c>
      <c r="BD71" s="293">
        <v>0</v>
      </c>
      <c r="BE71" s="293">
        <v>0</v>
      </c>
      <c r="BF71" s="293">
        <v>0</v>
      </c>
      <c r="BG71" s="293">
        <v>0</v>
      </c>
      <c r="BH71" s="293">
        <v>0</v>
      </c>
      <c r="BI71" s="293">
        <v>0</v>
      </c>
      <c r="BJ71" s="293">
        <v>0</v>
      </c>
      <c r="BK71" s="293">
        <v>0</v>
      </c>
      <c r="BL71" s="293">
        <v>0</v>
      </c>
      <c r="BM71" s="293">
        <v>0</v>
      </c>
      <c r="BN71" s="293">
        <v>0</v>
      </c>
      <c r="BO71" s="293">
        <v>0</v>
      </c>
      <c r="BP71" s="293">
        <v>0</v>
      </c>
      <c r="BQ71" s="293">
        <v>0</v>
      </c>
      <c r="BR71" s="225">
        <v>0</v>
      </c>
      <c r="BS71" s="225">
        <v>0</v>
      </c>
      <c r="BT71" s="225">
        <v>0</v>
      </c>
      <c r="BU71" s="225">
        <v>0</v>
      </c>
      <c r="BV71" s="293">
        <v>0</v>
      </c>
      <c r="BW71" s="293">
        <v>0</v>
      </c>
      <c r="BX71" s="293">
        <v>0</v>
      </c>
      <c r="BY71" s="293">
        <v>0</v>
      </c>
      <c r="BZ71" s="293">
        <v>0</v>
      </c>
      <c r="CA71" s="293">
        <v>0</v>
      </c>
      <c r="CB71" s="293">
        <v>0</v>
      </c>
      <c r="CC71" s="293">
        <v>0</v>
      </c>
      <c r="CD71" s="293">
        <v>0</v>
      </c>
      <c r="CE71" s="293">
        <v>0</v>
      </c>
      <c r="CF71" s="293">
        <v>0</v>
      </c>
      <c r="CG71" s="293">
        <v>0</v>
      </c>
      <c r="CH71" s="293">
        <v>0</v>
      </c>
      <c r="CI71" s="293">
        <v>0</v>
      </c>
      <c r="CJ71" s="225">
        <f t="shared" ref="CJ71:CJ75" si="45">R71+AF71+AT71+BH71+BV71</f>
        <v>0</v>
      </c>
      <c r="CK71" s="225">
        <f t="shared" ref="CK71:CK75" si="46">S71+AG71+AU71+BI71+BW71</f>
        <v>0.5</v>
      </c>
      <c r="CL71" s="225">
        <f t="shared" ref="CL71:CL75" si="47">T71+AH71+AV71+BJ71+BX71</f>
        <v>0</v>
      </c>
      <c r="CM71" s="225">
        <f t="shared" ref="CM71:CM75" si="48">U71+AI71+AW71+BK71+BY71</f>
        <v>0</v>
      </c>
      <c r="CN71" s="225">
        <f t="shared" ref="CN71:CN75" si="49">V71+AJ71+AX71+BL71+BZ71</f>
        <v>0</v>
      </c>
      <c r="CO71" s="225">
        <f t="shared" ref="CO71:CO75" si="50">W71+AK71+AY71+BM71+CA71</f>
        <v>0</v>
      </c>
      <c r="CP71" s="225">
        <f t="shared" ref="CP71:CP75" si="51">X71+AL71+AZ71+BN71+CB71</f>
        <v>0</v>
      </c>
      <c r="CQ71" s="225">
        <f t="shared" ref="CQ71:CQ75" si="52">Y71+AM71+BA71+BO71+CC71</f>
        <v>0</v>
      </c>
      <c r="CR71" s="225">
        <f t="shared" ref="CR71:CR75" si="53">Z71+AN71+BB71+BP71+CD71</f>
        <v>0</v>
      </c>
      <c r="CS71" s="225">
        <f t="shared" ref="CS71:CS75" si="54">AA71+AO71+BC71+BQ71+CE71</f>
        <v>0</v>
      </c>
      <c r="CT71" s="225">
        <f t="shared" ref="CT71:CT75" si="55">AB71+AP71+BD71+BR71+CF71</f>
        <v>0</v>
      </c>
      <c r="CU71" s="225">
        <f t="shared" ref="CU71:CU75" si="56">AC71+AQ71+BE71+BS71+CG71</f>
        <v>0</v>
      </c>
      <c r="CV71" s="225">
        <f t="shared" ref="CV71:CV75" si="57">AD71+AR71+BF71+BT71+CH71</f>
        <v>0</v>
      </c>
      <c r="CW71" s="225">
        <f t="shared" ref="CW71:CW75" si="58">AE71+AS71+BG71+BU71+CI71</f>
        <v>0</v>
      </c>
      <c r="CX71" s="228"/>
    </row>
    <row r="72" spans="1:102" s="258" customFormat="1" ht="47.25">
      <c r="A72" s="229" t="s">
        <v>561</v>
      </c>
      <c r="B72" s="231" t="s">
        <v>981</v>
      </c>
      <c r="C72" s="225" t="s">
        <v>941</v>
      </c>
      <c r="D72" s="293">
        <v>0</v>
      </c>
      <c r="E72" s="293">
        <v>0.5</v>
      </c>
      <c r="F72" s="293">
        <v>0</v>
      </c>
      <c r="G72" s="293">
        <v>0</v>
      </c>
      <c r="H72" s="293">
        <v>0</v>
      </c>
      <c r="I72" s="293">
        <v>0</v>
      </c>
      <c r="J72" s="293">
        <v>0</v>
      </c>
      <c r="K72" s="293">
        <v>0</v>
      </c>
      <c r="L72" s="293">
        <v>0.5</v>
      </c>
      <c r="M72" s="293">
        <v>0</v>
      </c>
      <c r="N72" s="293">
        <v>0</v>
      </c>
      <c r="O72" s="293">
        <v>0</v>
      </c>
      <c r="P72" s="293">
        <v>0</v>
      </c>
      <c r="Q72" s="293">
        <v>0</v>
      </c>
      <c r="R72" s="293">
        <v>0</v>
      </c>
      <c r="S72" s="293">
        <v>0</v>
      </c>
      <c r="T72" s="293">
        <v>0</v>
      </c>
      <c r="U72" s="293">
        <v>0</v>
      </c>
      <c r="V72" s="293">
        <v>0</v>
      </c>
      <c r="W72" s="293">
        <v>0</v>
      </c>
      <c r="X72" s="293">
        <v>0</v>
      </c>
      <c r="Y72" s="293">
        <v>0</v>
      </c>
      <c r="Z72" s="293">
        <v>0</v>
      </c>
      <c r="AA72" s="293">
        <v>0</v>
      </c>
      <c r="AB72" s="225">
        <v>0</v>
      </c>
      <c r="AC72" s="225">
        <v>0</v>
      </c>
      <c r="AD72" s="293">
        <v>0</v>
      </c>
      <c r="AE72" s="293">
        <v>0</v>
      </c>
      <c r="AF72" s="293">
        <v>0</v>
      </c>
      <c r="AG72" s="293">
        <v>0.5</v>
      </c>
      <c r="AH72" s="293">
        <v>0</v>
      </c>
      <c r="AI72" s="293">
        <v>0</v>
      </c>
      <c r="AJ72" s="293">
        <v>0</v>
      </c>
      <c r="AK72" s="293">
        <v>0</v>
      </c>
      <c r="AL72" s="293">
        <v>0</v>
      </c>
      <c r="AM72" s="293">
        <v>0</v>
      </c>
      <c r="AN72" s="293">
        <v>0</v>
      </c>
      <c r="AO72" s="293">
        <v>0</v>
      </c>
      <c r="AP72" s="293">
        <v>0</v>
      </c>
      <c r="AQ72" s="293">
        <v>0</v>
      </c>
      <c r="AR72" s="293">
        <v>0</v>
      </c>
      <c r="AS72" s="293">
        <v>0</v>
      </c>
      <c r="AT72" s="293">
        <v>0</v>
      </c>
      <c r="AU72" s="293">
        <v>0</v>
      </c>
      <c r="AV72" s="293">
        <v>0</v>
      </c>
      <c r="AW72" s="293">
        <v>0</v>
      </c>
      <c r="AX72" s="293">
        <v>0</v>
      </c>
      <c r="AY72" s="293">
        <v>0</v>
      </c>
      <c r="AZ72" s="293">
        <v>0</v>
      </c>
      <c r="BA72" s="293">
        <v>0</v>
      </c>
      <c r="BB72" s="293">
        <v>0</v>
      </c>
      <c r="BC72" s="293">
        <v>0</v>
      </c>
      <c r="BD72" s="293">
        <v>0</v>
      </c>
      <c r="BE72" s="293">
        <v>0</v>
      </c>
      <c r="BF72" s="293">
        <v>0</v>
      </c>
      <c r="BG72" s="293">
        <v>0</v>
      </c>
      <c r="BH72" s="293">
        <v>0</v>
      </c>
      <c r="BI72" s="293">
        <v>0</v>
      </c>
      <c r="BJ72" s="293">
        <v>0</v>
      </c>
      <c r="BK72" s="293">
        <v>0</v>
      </c>
      <c r="BL72" s="293">
        <v>0</v>
      </c>
      <c r="BM72" s="293">
        <v>0</v>
      </c>
      <c r="BN72" s="293">
        <v>0</v>
      </c>
      <c r="BO72" s="293">
        <v>0</v>
      </c>
      <c r="BP72" s="293">
        <v>0.5</v>
      </c>
      <c r="BQ72" s="293">
        <v>0</v>
      </c>
      <c r="BR72" s="225">
        <v>0</v>
      </c>
      <c r="BS72" s="225">
        <v>0</v>
      </c>
      <c r="BT72" s="225">
        <v>0</v>
      </c>
      <c r="BU72" s="225">
        <v>0</v>
      </c>
      <c r="BV72" s="293">
        <v>0</v>
      </c>
      <c r="BW72" s="293">
        <v>0</v>
      </c>
      <c r="BX72" s="293">
        <v>0</v>
      </c>
      <c r="BY72" s="293">
        <v>0</v>
      </c>
      <c r="BZ72" s="293">
        <v>0</v>
      </c>
      <c r="CA72" s="293">
        <v>0</v>
      </c>
      <c r="CB72" s="293">
        <v>0</v>
      </c>
      <c r="CC72" s="293">
        <v>0</v>
      </c>
      <c r="CD72" s="293">
        <v>0</v>
      </c>
      <c r="CE72" s="293">
        <v>0</v>
      </c>
      <c r="CF72" s="293">
        <v>0</v>
      </c>
      <c r="CG72" s="293">
        <v>0</v>
      </c>
      <c r="CH72" s="293">
        <v>0</v>
      </c>
      <c r="CI72" s="293">
        <v>0</v>
      </c>
      <c r="CJ72" s="225">
        <f t="shared" si="45"/>
        <v>0</v>
      </c>
      <c r="CK72" s="225">
        <f t="shared" si="46"/>
        <v>0.5</v>
      </c>
      <c r="CL72" s="225">
        <f t="shared" si="47"/>
        <v>0</v>
      </c>
      <c r="CM72" s="225">
        <f t="shared" si="48"/>
        <v>0</v>
      </c>
      <c r="CN72" s="225">
        <f t="shared" si="49"/>
        <v>0</v>
      </c>
      <c r="CO72" s="225">
        <f t="shared" si="50"/>
        <v>0</v>
      </c>
      <c r="CP72" s="225">
        <f t="shared" si="51"/>
        <v>0</v>
      </c>
      <c r="CQ72" s="225">
        <f t="shared" si="52"/>
        <v>0</v>
      </c>
      <c r="CR72" s="225">
        <f t="shared" si="53"/>
        <v>0.5</v>
      </c>
      <c r="CS72" s="225">
        <f t="shared" si="54"/>
        <v>0</v>
      </c>
      <c r="CT72" s="225">
        <f t="shared" si="55"/>
        <v>0</v>
      </c>
      <c r="CU72" s="225">
        <f t="shared" si="56"/>
        <v>0</v>
      </c>
      <c r="CV72" s="225">
        <f t="shared" si="57"/>
        <v>0</v>
      </c>
      <c r="CW72" s="225">
        <f t="shared" si="58"/>
        <v>0</v>
      </c>
      <c r="CX72" s="228"/>
    </row>
    <row r="73" spans="1:102" s="258" customFormat="1" ht="47.25">
      <c r="A73" s="229" t="s">
        <v>561</v>
      </c>
      <c r="B73" s="231" t="s">
        <v>982</v>
      </c>
      <c r="C73" s="225" t="s">
        <v>942</v>
      </c>
      <c r="D73" s="293">
        <v>0</v>
      </c>
      <c r="E73" s="293">
        <v>0.5</v>
      </c>
      <c r="F73" s="293">
        <v>0</v>
      </c>
      <c r="G73" s="293">
        <v>0</v>
      </c>
      <c r="H73" s="293">
        <v>0</v>
      </c>
      <c r="I73" s="293">
        <v>0</v>
      </c>
      <c r="J73" s="293">
        <v>0</v>
      </c>
      <c r="K73" s="293">
        <v>0</v>
      </c>
      <c r="L73" s="293">
        <v>0.5</v>
      </c>
      <c r="M73" s="293">
        <v>0</v>
      </c>
      <c r="N73" s="293">
        <v>0</v>
      </c>
      <c r="O73" s="293">
        <v>0</v>
      </c>
      <c r="P73" s="293">
        <v>0</v>
      </c>
      <c r="Q73" s="293">
        <v>0</v>
      </c>
      <c r="R73" s="293">
        <v>0</v>
      </c>
      <c r="S73" s="293">
        <v>0</v>
      </c>
      <c r="T73" s="293">
        <v>0</v>
      </c>
      <c r="U73" s="293">
        <v>0</v>
      </c>
      <c r="V73" s="293">
        <v>0</v>
      </c>
      <c r="W73" s="293">
        <v>0</v>
      </c>
      <c r="X73" s="293">
        <v>0</v>
      </c>
      <c r="Y73" s="293">
        <v>0</v>
      </c>
      <c r="Z73" s="293">
        <v>0</v>
      </c>
      <c r="AA73" s="293">
        <v>0</v>
      </c>
      <c r="AB73" s="225">
        <v>0</v>
      </c>
      <c r="AC73" s="225">
        <v>0</v>
      </c>
      <c r="AD73" s="293">
        <v>0</v>
      </c>
      <c r="AE73" s="293">
        <v>0</v>
      </c>
      <c r="AF73" s="293">
        <v>0</v>
      </c>
      <c r="AG73" s="293">
        <v>0</v>
      </c>
      <c r="AH73" s="293">
        <v>0</v>
      </c>
      <c r="AI73" s="293">
        <v>0</v>
      </c>
      <c r="AJ73" s="293">
        <v>0</v>
      </c>
      <c r="AK73" s="293">
        <v>0</v>
      </c>
      <c r="AL73" s="293">
        <v>0</v>
      </c>
      <c r="AM73" s="293">
        <v>0</v>
      </c>
      <c r="AN73" s="293">
        <v>0</v>
      </c>
      <c r="AO73" s="293">
        <v>0</v>
      </c>
      <c r="AP73" s="293">
        <v>0</v>
      </c>
      <c r="AQ73" s="293">
        <v>0</v>
      </c>
      <c r="AR73" s="293">
        <v>0</v>
      </c>
      <c r="AS73" s="293">
        <v>0</v>
      </c>
      <c r="AT73" s="293">
        <v>0</v>
      </c>
      <c r="AU73" s="293">
        <v>0</v>
      </c>
      <c r="AV73" s="293">
        <v>0</v>
      </c>
      <c r="AW73" s="293">
        <v>0</v>
      </c>
      <c r="AX73" s="293">
        <v>0</v>
      </c>
      <c r="AY73" s="293">
        <v>0</v>
      </c>
      <c r="AZ73" s="293">
        <v>0</v>
      </c>
      <c r="BA73" s="293">
        <v>0</v>
      </c>
      <c r="BB73" s="293">
        <v>0</v>
      </c>
      <c r="BC73" s="293">
        <v>0</v>
      </c>
      <c r="BD73" s="293">
        <v>0</v>
      </c>
      <c r="BE73" s="293">
        <v>0</v>
      </c>
      <c r="BF73" s="293">
        <v>0</v>
      </c>
      <c r="BG73" s="293">
        <v>0</v>
      </c>
      <c r="BH73" s="293">
        <v>0</v>
      </c>
      <c r="BI73" s="293">
        <v>0.5</v>
      </c>
      <c r="BJ73" s="293">
        <v>0</v>
      </c>
      <c r="BK73" s="293">
        <v>0</v>
      </c>
      <c r="BL73" s="293">
        <v>0</v>
      </c>
      <c r="BM73" s="293">
        <v>0</v>
      </c>
      <c r="BN73" s="293">
        <v>0</v>
      </c>
      <c r="BO73" s="293">
        <v>0</v>
      </c>
      <c r="BP73" s="293">
        <v>0</v>
      </c>
      <c r="BQ73" s="293">
        <v>0</v>
      </c>
      <c r="BR73" s="225">
        <v>0</v>
      </c>
      <c r="BS73" s="225">
        <v>0</v>
      </c>
      <c r="BT73" s="225">
        <v>0</v>
      </c>
      <c r="BU73" s="225">
        <v>0</v>
      </c>
      <c r="BV73" s="293">
        <v>0</v>
      </c>
      <c r="BW73" s="293">
        <v>0</v>
      </c>
      <c r="BX73" s="293">
        <v>0</v>
      </c>
      <c r="BY73" s="293">
        <v>0</v>
      </c>
      <c r="BZ73" s="293">
        <v>0</v>
      </c>
      <c r="CA73" s="293">
        <v>0</v>
      </c>
      <c r="CB73" s="293">
        <v>0</v>
      </c>
      <c r="CC73" s="293">
        <v>0</v>
      </c>
      <c r="CD73" s="293">
        <v>0</v>
      </c>
      <c r="CE73" s="293">
        <v>0</v>
      </c>
      <c r="CF73" s="293">
        <v>0</v>
      </c>
      <c r="CG73" s="293">
        <v>0</v>
      </c>
      <c r="CH73" s="293">
        <v>0</v>
      </c>
      <c r="CI73" s="293">
        <v>0</v>
      </c>
      <c r="CJ73" s="225">
        <f t="shared" si="45"/>
        <v>0</v>
      </c>
      <c r="CK73" s="225">
        <f t="shared" si="46"/>
        <v>0.5</v>
      </c>
      <c r="CL73" s="225">
        <f t="shared" si="47"/>
        <v>0</v>
      </c>
      <c r="CM73" s="225">
        <f t="shared" si="48"/>
        <v>0</v>
      </c>
      <c r="CN73" s="225">
        <f t="shared" si="49"/>
        <v>0</v>
      </c>
      <c r="CO73" s="225">
        <f t="shared" si="50"/>
        <v>0</v>
      </c>
      <c r="CP73" s="225">
        <f t="shared" si="51"/>
        <v>0</v>
      </c>
      <c r="CQ73" s="225">
        <f t="shared" si="52"/>
        <v>0</v>
      </c>
      <c r="CR73" s="225">
        <f t="shared" si="53"/>
        <v>0</v>
      </c>
      <c r="CS73" s="225">
        <f t="shared" si="54"/>
        <v>0</v>
      </c>
      <c r="CT73" s="225">
        <f t="shared" si="55"/>
        <v>0</v>
      </c>
      <c r="CU73" s="225">
        <f t="shared" si="56"/>
        <v>0</v>
      </c>
      <c r="CV73" s="225">
        <f t="shared" si="57"/>
        <v>0</v>
      </c>
      <c r="CW73" s="225">
        <f t="shared" si="58"/>
        <v>0</v>
      </c>
      <c r="CX73" s="228"/>
    </row>
    <row r="74" spans="1:102" s="258" customFormat="1" ht="47.25">
      <c r="A74" s="229" t="s">
        <v>561</v>
      </c>
      <c r="B74" s="231" t="s">
        <v>983</v>
      </c>
      <c r="C74" s="225" t="s">
        <v>943</v>
      </c>
      <c r="D74" s="293">
        <v>0</v>
      </c>
      <c r="E74" s="293">
        <v>0.5</v>
      </c>
      <c r="F74" s="293">
        <v>0</v>
      </c>
      <c r="G74" s="293">
        <v>0</v>
      </c>
      <c r="H74" s="293">
        <v>0</v>
      </c>
      <c r="I74" s="293">
        <v>0</v>
      </c>
      <c r="J74" s="293">
        <v>0</v>
      </c>
      <c r="K74" s="293">
        <v>0</v>
      </c>
      <c r="L74" s="293">
        <v>0.5</v>
      </c>
      <c r="M74" s="293">
        <v>0</v>
      </c>
      <c r="N74" s="293">
        <v>0</v>
      </c>
      <c r="O74" s="293">
        <v>0</v>
      </c>
      <c r="P74" s="293">
        <v>0</v>
      </c>
      <c r="Q74" s="293">
        <v>0</v>
      </c>
      <c r="R74" s="293">
        <v>0</v>
      </c>
      <c r="S74" s="293">
        <v>0</v>
      </c>
      <c r="T74" s="293">
        <v>0</v>
      </c>
      <c r="U74" s="293">
        <v>0</v>
      </c>
      <c r="V74" s="293">
        <v>0</v>
      </c>
      <c r="W74" s="293">
        <v>0</v>
      </c>
      <c r="X74" s="293">
        <v>0</v>
      </c>
      <c r="Y74" s="293">
        <v>0</v>
      </c>
      <c r="Z74" s="293">
        <v>0</v>
      </c>
      <c r="AA74" s="293">
        <v>0</v>
      </c>
      <c r="AB74" s="225">
        <v>0</v>
      </c>
      <c r="AC74" s="225">
        <v>0</v>
      </c>
      <c r="AD74" s="293">
        <v>0</v>
      </c>
      <c r="AE74" s="293">
        <v>0</v>
      </c>
      <c r="AF74" s="293">
        <v>0</v>
      </c>
      <c r="AG74" s="293">
        <v>0</v>
      </c>
      <c r="AH74" s="293">
        <v>0</v>
      </c>
      <c r="AI74" s="293">
        <v>0</v>
      </c>
      <c r="AJ74" s="293">
        <v>0</v>
      </c>
      <c r="AK74" s="293">
        <v>0</v>
      </c>
      <c r="AL74" s="293">
        <v>0</v>
      </c>
      <c r="AM74" s="293">
        <v>0</v>
      </c>
      <c r="AN74" s="293">
        <v>0</v>
      </c>
      <c r="AO74" s="293">
        <v>0</v>
      </c>
      <c r="AP74" s="293">
        <v>0</v>
      </c>
      <c r="AQ74" s="293">
        <v>0</v>
      </c>
      <c r="AR74" s="293">
        <v>0</v>
      </c>
      <c r="AS74" s="293">
        <v>0</v>
      </c>
      <c r="AT74" s="293">
        <v>0</v>
      </c>
      <c r="AU74" s="293">
        <v>0.5</v>
      </c>
      <c r="AV74" s="293">
        <v>0</v>
      </c>
      <c r="AW74" s="293">
        <v>0</v>
      </c>
      <c r="AX74" s="293">
        <v>0</v>
      </c>
      <c r="AY74" s="293">
        <v>0</v>
      </c>
      <c r="AZ74" s="293">
        <v>0</v>
      </c>
      <c r="BA74" s="293">
        <v>0</v>
      </c>
      <c r="BB74" s="293">
        <v>0</v>
      </c>
      <c r="BC74" s="293">
        <v>0</v>
      </c>
      <c r="BD74" s="293">
        <v>0</v>
      </c>
      <c r="BE74" s="293">
        <v>0</v>
      </c>
      <c r="BF74" s="293">
        <v>0</v>
      </c>
      <c r="BG74" s="293">
        <v>0</v>
      </c>
      <c r="BH74" s="293">
        <v>0</v>
      </c>
      <c r="BI74" s="293">
        <v>0</v>
      </c>
      <c r="BJ74" s="293">
        <v>0</v>
      </c>
      <c r="BK74" s="293">
        <v>0</v>
      </c>
      <c r="BL74" s="293">
        <v>0</v>
      </c>
      <c r="BM74" s="293">
        <v>0</v>
      </c>
      <c r="BN74" s="293">
        <v>0</v>
      </c>
      <c r="BO74" s="293">
        <v>0</v>
      </c>
      <c r="BP74" s="293">
        <v>0</v>
      </c>
      <c r="BQ74" s="293">
        <v>0</v>
      </c>
      <c r="BR74" s="225">
        <v>0</v>
      </c>
      <c r="BS74" s="225">
        <v>0</v>
      </c>
      <c r="BT74" s="225">
        <v>0</v>
      </c>
      <c r="BU74" s="225">
        <v>0</v>
      </c>
      <c r="BV74" s="293">
        <v>0</v>
      </c>
      <c r="BW74" s="293">
        <v>0</v>
      </c>
      <c r="BX74" s="293">
        <v>0</v>
      </c>
      <c r="BY74" s="293">
        <v>0</v>
      </c>
      <c r="BZ74" s="293">
        <v>0</v>
      </c>
      <c r="CA74" s="293">
        <v>0</v>
      </c>
      <c r="CB74" s="293">
        <v>0</v>
      </c>
      <c r="CC74" s="293">
        <v>0</v>
      </c>
      <c r="CD74" s="293">
        <v>0</v>
      </c>
      <c r="CE74" s="293">
        <v>0</v>
      </c>
      <c r="CF74" s="293">
        <v>0</v>
      </c>
      <c r="CG74" s="293">
        <v>0</v>
      </c>
      <c r="CH74" s="293">
        <v>0</v>
      </c>
      <c r="CI74" s="293">
        <v>0</v>
      </c>
      <c r="CJ74" s="225">
        <f t="shared" si="45"/>
        <v>0</v>
      </c>
      <c r="CK74" s="225">
        <f t="shared" si="46"/>
        <v>0.5</v>
      </c>
      <c r="CL74" s="225">
        <f t="shared" si="47"/>
        <v>0</v>
      </c>
      <c r="CM74" s="225">
        <f t="shared" si="48"/>
        <v>0</v>
      </c>
      <c r="CN74" s="225">
        <f t="shared" si="49"/>
        <v>0</v>
      </c>
      <c r="CO74" s="225">
        <f t="shared" si="50"/>
        <v>0</v>
      </c>
      <c r="CP74" s="225">
        <f t="shared" si="51"/>
        <v>0</v>
      </c>
      <c r="CQ74" s="225">
        <f t="shared" si="52"/>
        <v>0</v>
      </c>
      <c r="CR74" s="225">
        <f t="shared" si="53"/>
        <v>0</v>
      </c>
      <c r="CS74" s="225">
        <f t="shared" si="54"/>
        <v>0</v>
      </c>
      <c r="CT74" s="225">
        <f t="shared" si="55"/>
        <v>0</v>
      </c>
      <c r="CU74" s="225">
        <f t="shared" si="56"/>
        <v>0</v>
      </c>
      <c r="CV74" s="225">
        <f t="shared" si="57"/>
        <v>0</v>
      </c>
      <c r="CW74" s="225">
        <f t="shared" si="58"/>
        <v>0</v>
      </c>
      <c r="CX74" s="228"/>
    </row>
    <row r="75" spans="1:102" s="258" customFormat="1" ht="47.25">
      <c r="A75" s="229" t="s">
        <v>561</v>
      </c>
      <c r="B75" s="231" t="s">
        <v>984</v>
      </c>
      <c r="C75" s="225" t="s">
        <v>944</v>
      </c>
      <c r="D75" s="293">
        <v>0</v>
      </c>
      <c r="E75" s="293">
        <v>0.5</v>
      </c>
      <c r="F75" s="293">
        <v>0</v>
      </c>
      <c r="G75" s="293">
        <v>0</v>
      </c>
      <c r="H75" s="293">
        <v>0</v>
      </c>
      <c r="I75" s="293">
        <v>0</v>
      </c>
      <c r="J75" s="293">
        <v>0</v>
      </c>
      <c r="K75" s="293">
        <v>0</v>
      </c>
      <c r="L75" s="293">
        <v>0.5</v>
      </c>
      <c r="M75" s="293">
        <v>0</v>
      </c>
      <c r="N75" s="293">
        <v>0</v>
      </c>
      <c r="O75" s="293">
        <v>0</v>
      </c>
      <c r="P75" s="293">
        <v>0</v>
      </c>
      <c r="Q75" s="293">
        <v>0</v>
      </c>
      <c r="R75" s="293">
        <v>0</v>
      </c>
      <c r="S75" s="293">
        <v>0</v>
      </c>
      <c r="T75" s="293">
        <v>0</v>
      </c>
      <c r="U75" s="293">
        <v>0</v>
      </c>
      <c r="V75" s="293">
        <v>0</v>
      </c>
      <c r="W75" s="293">
        <v>0</v>
      </c>
      <c r="X75" s="293">
        <v>0</v>
      </c>
      <c r="Y75" s="293">
        <v>0</v>
      </c>
      <c r="Z75" s="293">
        <v>0</v>
      </c>
      <c r="AA75" s="293">
        <v>0</v>
      </c>
      <c r="AB75" s="225">
        <v>0</v>
      </c>
      <c r="AC75" s="225">
        <v>0</v>
      </c>
      <c r="AD75" s="293">
        <v>0</v>
      </c>
      <c r="AE75" s="293">
        <v>0</v>
      </c>
      <c r="AF75" s="293">
        <v>0</v>
      </c>
      <c r="AG75" s="293">
        <v>0</v>
      </c>
      <c r="AH75" s="293">
        <v>0</v>
      </c>
      <c r="AI75" s="293">
        <v>0</v>
      </c>
      <c r="AJ75" s="293">
        <v>0</v>
      </c>
      <c r="AK75" s="293">
        <v>0</v>
      </c>
      <c r="AL75" s="293">
        <v>0</v>
      </c>
      <c r="AM75" s="293">
        <v>0</v>
      </c>
      <c r="AN75" s="293">
        <v>0</v>
      </c>
      <c r="AO75" s="293">
        <v>0</v>
      </c>
      <c r="AP75" s="293">
        <v>0</v>
      </c>
      <c r="AQ75" s="293">
        <v>0</v>
      </c>
      <c r="AR75" s="293">
        <v>0</v>
      </c>
      <c r="AS75" s="293">
        <v>0</v>
      </c>
      <c r="AT75" s="293">
        <v>0</v>
      </c>
      <c r="AU75" s="293">
        <v>0.5</v>
      </c>
      <c r="AV75" s="293">
        <v>0</v>
      </c>
      <c r="AW75" s="293">
        <v>0</v>
      </c>
      <c r="AX75" s="293">
        <v>0</v>
      </c>
      <c r="AY75" s="293">
        <v>0</v>
      </c>
      <c r="AZ75" s="293">
        <v>0</v>
      </c>
      <c r="BA75" s="293">
        <v>0</v>
      </c>
      <c r="BB75" s="293">
        <v>0</v>
      </c>
      <c r="BC75" s="293">
        <v>0</v>
      </c>
      <c r="BD75" s="293">
        <v>0</v>
      </c>
      <c r="BE75" s="293">
        <v>0</v>
      </c>
      <c r="BF75" s="293">
        <v>0</v>
      </c>
      <c r="BG75" s="293">
        <v>0</v>
      </c>
      <c r="BH75" s="293">
        <v>0</v>
      </c>
      <c r="BI75" s="293">
        <v>0</v>
      </c>
      <c r="BJ75" s="293">
        <v>0</v>
      </c>
      <c r="BK75" s="293">
        <v>0</v>
      </c>
      <c r="BL75" s="293">
        <v>0</v>
      </c>
      <c r="BM75" s="293">
        <v>0</v>
      </c>
      <c r="BN75" s="293">
        <v>0</v>
      </c>
      <c r="BO75" s="293">
        <v>0</v>
      </c>
      <c r="BP75" s="293">
        <v>0</v>
      </c>
      <c r="BQ75" s="293">
        <v>0</v>
      </c>
      <c r="BR75" s="225">
        <v>0</v>
      </c>
      <c r="BS75" s="225">
        <v>0</v>
      </c>
      <c r="BT75" s="225">
        <v>0</v>
      </c>
      <c r="BU75" s="225">
        <v>0</v>
      </c>
      <c r="BV75" s="293">
        <v>0</v>
      </c>
      <c r="BW75" s="293">
        <v>0</v>
      </c>
      <c r="BX75" s="293">
        <v>0</v>
      </c>
      <c r="BY75" s="293">
        <v>0</v>
      </c>
      <c r="BZ75" s="293">
        <v>0</v>
      </c>
      <c r="CA75" s="293">
        <v>0</v>
      </c>
      <c r="CB75" s="293">
        <v>0</v>
      </c>
      <c r="CC75" s="293">
        <v>0</v>
      </c>
      <c r="CD75" s="293">
        <v>0</v>
      </c>
      <c r="CE75" s="293">
        <v>0</v>
      </c>
      <c r="CF75" s="293">
        <v>0</v>
      </c>
      <c r="CG75" s="293">
        <v>0</v>
      </c>
      <c r="CH75" s="293">
        <v>0</v>
      </c>
      <c r="CI75" s="293">
        <v>0</v>
      </c>
      <c r="CJ75" s="225">
        <f t="shared" si="45"/>
        <v>0</v>
      </c>
      <c r="CK75" s="225">
        <f t="shared" si="46"/>
        <v>0.5</v>
      </c>
      <c r="CL75" s="225">
        <f t="shared" si="47"/>
        <v>0</v>
      </c>
      <c r="CM75" s="225">
        <f t="shared" si="48"/>
        <v>0</v>
      </c>
      <c r="CN75" s="225">
        <f t="shared" si="49"/>
        <v>0</v>
      </c>
      <c r="CO75" s="225">
        <f t="shared" si="50"/>
        <v>0</v>
      </c>
      <c r="CP75" s="225">
        <f t="shared" si="51"/>
        <v>0</v>
      </c>
      <c r="CQ75" s="225">
        <f t="shared" si="52"/>
        <v>0</v>
      </c>
      <c r="CR75" s="225">
        <f t="shared" si="53"/>
        <v>0</v>
      </c>
      <c r="CS75" s="225">
        <f t="shared" si="54"/>
        <v>0</v>
      </c>
      <c r="CT75" s="225">
        <f t="shared" si="55"/>
        <v>0</v>
      </c>
      <c r="CU75" s="225">
        <f t="shared" si="56"/>
        <v>0</v>
      </c>
      <c r="CV75" s="225">
        <f t="shared" si="57"/>
        <v>0</v>
      </c>
      <c r="CW75" s="225">
        <f t="shared" si="58"/>
        <v>0</v>
      </c>
      <c r="CX75" s="228"/>
    </row>
    <row r="76" spans="1:102" s="234" customFormat="1" ht="47.25">
      <c r="A76" s="229" t="s">
        <v>561</v>
      </c>
      <c r="B76" s="231" t="s">
        <v>956</v>
      </c>
      <c r="C76" s="225" t="s">
        <v>945</v>
      </c>
      <c r="D76" s="293">
        <v>0</v>
      </c>
      <c r="E76" s="293">
        <v>0.5</v>
      </c>
      <c r="F76" s="293">
        <v>0</v>
      </c>
      <c r="G76" s="293">
        <v>0</v>
      </c>
      <c r="H76" s="293">
        <v>0</v>
      </c>
      <c r="I76" s="293">
        <v>0</v>
      </c>
      <c r="J76" s="293">
        <v>0</v>
      </c>
      <c r="K76" s="293">
        <v>0</v>
      </c>
      <c r="L76" s="293">
        <v>0.5</v>
      </c>
      <c r="M76" s="293">
        <v>0</v>
      </c>
      <c r="N76" s="293">
        <v>0</v>
      </c>
      <c r="O76" s="293">
        <v>0</v>
      </c>
      <c r="P76" s="293">
        <v>0</v>
      </c>
      <c r="Q76" s="293">
        <v>0</v>
      </c>
      <c r="R76" s="293">
        <v>0</v>
      </c>
      <c r="S76" s="293">
        <v>0</v>
      </c>
      <c r="T76" s="293">
        <v>0</v>
      </c>
      <c r="U76" s="293">
        <v>0</v>
      </c>
      <c r="V76" s="293">
        <v>0</v>
      </c>
      <c r="W76" s="293">
        <v>0</v>
      </c>
      <c r="X76" s="293">
        <v>0</v>
      </c>
      <c r="Y76" s="293">
        <v>0</v>
      </c>
      <c r="Z76" s="293">
        <v>0</v>
      </c>
      <c r="AA76" s="293">
        <v>0</v>
      </c>
      <c r="AB76" s="225">
        <v>0</v>
      </c>
      <c r="AC76" s="225">
        <v>0</v>
      </c>
      <c r="AD76" s="293">
        <v>0</v>
      </c>
      <c r="AE76" s="293">
        <v>0</v>
      </c>
      <c r="AF76" s="293">
        <v>0</v>
      </c>
      <c r="AG76" s="293">
        <v>0</v>
      </c>
      <c r="AH76" s="293">
        <v>0</v>
      </c>
      <c r="AI76" s="293">
        <v>0</v>
      </c>
      <c r="AJ76" s="293">
        <v>0</v>
      </c>
      <c r="AK76" s="293">
        <v>0</v>
      </c>
      <c r="AL76" s="293">
        <v>0</v>
      </c>
      <c r="AM76" s="293">
        <v>0</v>
      </c>
      <c r="AN76" s="293">
        <v>0</v>
      </c>
      <c r="AO76" s="293">
        <v>0</v>
      </c>
      <c r="AP76" s="293">
        <v>0</v>
      </c>
      <c r="AQ76" s="293">
        <v>0</v>
      </c>
      <c r="AR76" s="293">
        <v>0</v>
      </c>
      <c r="AS76" s="293">
        <v>0</v>
      </c>
      <c r="AT76" s="293">
        <v>0</v>
      </c>
      <c r="AU76" s="293">
        <v>0</v>
      </c>
      <c r="AV76" s="293">
        <v>0</v>
      </c>
      <c r="AW76" s="293">
        <v>0</v>
      </c>
      <c r="AX76" s="293">
        <v>0</v>
      </c>
      <c r="AY76" s="293">
        <v>0</v>
      </c>
      <c r="AZ76" s="293">
        <v>0</v>
      </c>
      <c r="BA76" s="293">
        <v>0</v>
      </c>
      <c r="BB76" s="293">
        <v>0</v>
      </c>
      <c r="BC76" s="293">
        <v>0</v>
      </c>
      <c r="BD76" s="293">
        <v>0</v>
      </c>
      <c r="BE76" s="293">
        <v>0</v>
      </c>
      <c r="BF76" s="293">
        <v>0</v>
      </c>
      <c r="BG76" s="293">
        <v>0</v>
      </c>
      <c r="BH76" s="293">
        <v>0</v>
      </c>
      <c r="BI76" s="293">
        <v>0.5</v>
      </c>
      <c r="BJ76" s="293">
        <v>0</v>
      </c>
      <c r="BK76" s="293">
        <v>0</v>
      </c>
      <c r="BL76" s="293">
        <v>0</v>
      </c>
      <c r="BM76" s="293">
        <v>0</v>
      </c>
      <c r="BN76" s="293">
        <v>0</v>
      </c>
      <c r="BO76" s="293">
        <v>0</v>
      </c>
      <c r="BP76" s="293">
        <v>0</v>
      </c>
      <c r="BQ76" s="293">
        <v>0</v>
      </c>
      <c r="BR76" s="225">
        <v>0</v>
      </c>
      <c r="BS76" s="225">
        <v>0</v>
      </c>
      <c r="BT76" s="225">
        <v>0</v>
      </c>
      <c r="BU76" s="225">
        <v>0</v>
      </c>
      <c r="BV76" s="293">
        <v>0</v>
      </c>
      <c r="BW76" s="293">
        <v>0</v>
      </c>
      <c r="BX76" s="293">
        <v>0</v>
      </c>
      <c r="BY76" s="293">
        <v>0</v>
      </c>
      <c r="BZ76" s="293">
        <v>0</v>
      </c>
      <c r="CA76" s="293">
        <v>0</v>
      </c>
      <c r="CB76" s="293">
        <v>0</v>
      </c>
      <c r="CC76" s="293">
        <v>0</v>
      </c>
      <c r="CD76" s="293">
        <v>0</v>
      </c>
      <c r="CE76" s="293">
        <v>0</v>
      </c>
      <c r="CF76" s="293">
        <v>0</v>
      </c>
      <c r="CG76" s="293">
        <v>0</v>
      </c>
      <c r="CH76" s="293">
        <v>0</v>
      </c>
      <c r="CI76" s="293">
        <v>0</v>
      </c>
      <c r="CJ76" s="225">
        <f t="shared" si="31"/>
        <v>0</v>
      </c>
      <c r="CK76" s="225">
        <f t="shared" si="32"/>
        <v>0.5</v>
      </c>
      <c r="CL76" s="225">
        <f t="shared" si="33"/>
        <v>0</v>
      </c>
      <c r="CM76" s="225">
        <f t="shared" si="34"/>
        <v>0</v>
      </c>
      <c r="CN76" s="225">
        <f t="shared" si="35"/>
        <v>0</v>
      </c>
      <c r="CO76" s="225">
        <f t="shared" si="36"/>
        <v>0</v>
      </c>
      <c r="CP76" s="225">
        <f t="shared" si="37"/>
        <v>0</v>
      </c>
      <c r="CQ76" s="225">
        <f t="shared" si="38"/>
        <v>0</v>
      </c>
      <c r="CR76" s="225">
        <f t="shared" si="39"/>
        <v>0</v>
      </c>
      <c r="CS76" s="225">
        <f t="shared" si="40"/>
        <v>0</v>
      </c>
      <c r="CT76" s="225">
        <f t="shared" si="41"/>
        <v>0</v>
      </c>
      <c r="CU76" s="225">
        <f t="shared" si="42"/>
        <v>0</v>
      </c>
      <c r="CV76" s="225">
        <f t="shared" si="43"/>
        <v>0</v>
      </c>
      <c r="CW76" s="225">
        <f t="shared" si="44"/>
        <v>0</v>
      </c>
      <c r="CX76" s="228"/>
    </row>
    <row r="77" spans="1:102" s="258" customFormat="1" ht="47.25">
      <c r="A77" s="229" t="s">
        <v>561</v>
      </c>
      <c r="B77" s="231" t="s">
        <v>1016</v>
      </c>
      <c r="C77" s="225" t="s">
        <v>946</v>
      </c>
      <c r="D77" s="293">
        <v>0</v>
      </c>
      <c r="E77" s="293">
        <v>0.5</v>
      </c>
      <c r="F77" s="293">
        <v>0</v>
      </c>
      <c r="G77" s="293">
        <v>0</v>
      </c>
      <c r="H77" s="293">
        <v>0</v>
      </c>
      <c r="I77" s="293">
        <v>0</v>
      </c>
      <c r="J77" s="293">
        <v>0</v>
      </c>
      <c r="K77" s="293">
        <v>0</v>
      </c>
      <c r="L77" s="293">
        <v>0.5</v>
      </c>
      <c r="M77" s="293">
        <v>0</v>
      </c>
      <c r="N77" s="293">
        <v>0</v>
      </c>
      <c r="O77" s="293">
        <v>0</v>
      </c>
      <c r="P77" s="293">
        <v>0</v>
      </c>
      <c r="Q77" s="293">
        <v>0</v>
      </c>
      <c r="R77" s="293">
        <v>0</v>
      </c>
      <c r="S77" s="293">
        <v>0</v>
      </c>
      <c r="T77" s="293">
        <v>0</v>
      </c>
      <c r="U77" s="293">
        <v>0</v>
      </c>
      <c r="V77" s="293">
        <v>0</v>
      </c>
      <c r="W77" s="293">
        <v>0</v>
      </c>
      <c r="X77" s="293">
        <v>0</v>
      </c>
      <c r="Y77" s="293">
        <v>0</v>
      </c>
      <c r="Z77" s="293">
        <v>0</v>
      </c>
      <c r="AA77" s="293">
        <v>0</v>
      </c>
      <c r="AB77" s="225">
        <v>0</v>
      </c>
      <c r="AC77" s="225">
        <v>0</v>
      </c>
      <c r="AD77" s="293">
        <v>0</v>
      </c>
      <c r="AE77" s="293">
        <v>0</v>
      </c>
      <c r="AF77" s="293">
        <v>0</v>
      </c>
      <c r="AG77" s="293">
        <v>0</v>
      </c>
      <c r="AH77" s="293">
        <v>0</v>
      </c>
      <c r="AI77" s="293">
        <v>0</v>
      </c>
      <c r="AJ77" s="293">
        <v>0</v>
      </c>
      <c r="AK77" s="293">
        <v>0</v>
      </c>
      <c r="AL77" s="293">
        <v>0</v>
      </c>
      <c r="AM77" s="293">
        <v>0</v>
      </c>
      <c r="AN77" s="293">
        <v>0</v>
      </c>
      <c r="AO77" s="293">
        <v>0</v>
      </c>
      <c r="AP77" s="293">
        <v>0</v>
      </c>
      <c r="AQ77" s="293">
        <v>0</v>
      </c>
      <c r="AR77" s="293">
        <v>0</v>
      </c>
      <c r="AS77" s="293">
        <v>0</v>
      </c>
      <c r="AT77" s="293">
        <v>0</v>
      </c>
      <c r="AU77" s="293">
        <v>0</v>
      </c>
      <c r="AV77" s="293">
        <v>0</v>
      </c>
      <c r="AW77" s="293">
        <v>0</v>
      </c>
      <c r="AX77" s="293">
        <v>0</v>
      </c>
      <c r="AY77" s="293">
        <v>0</v>
      </c>
      <c r="AZ77" s="293">
        <v>0</v>
      </c>
      <c r="BA77" s="293">
        <v>0</v>
      </c>
      <c r="BB77" s="293">
        <v>0</v>
      </c>
      <c r="BC77" s="293">
        <v>0</v>
      </c>
      <c r="BD77" s="293">
        <v>0</v>
      </c>
      <c r="BE77" s="293">
        <v>0</v>
      </c>
      <c r="BF77" s="293">
        <v>0</v>
      </c>
      <c r="BG77" s="293">
        <v>0</v>
      </c>
      <c r="BH77" s="293">
        <v>0</v>
      </c>
      <c r="BI77" s="293">
        <v>0.5</v>
      </c>
      <c r="BJ77" s="293">
        <v>0</v>
      </c>
      <c r="BK77" s="293">
        <v>0</v>
      </c>
      <c r="BL77" s="293">
        <v>0</v>
      </c>
      <c r="BM77" s="293">
        <v>0</v>
      </c>
      <c r="BN77" s="293">
        <v>0</v>
      </c>
      <c r="BO77" s="293">
        <v>0</v>
      </c>
      <c r="BP77" s="293">
        <v>0</v>
      </c>
      <c r="BQ77" s="293">
        <v>0</v>
      </c>
      <c r="BR77" s="225">
        <v>0</v>
      </c>
      <c r="BS77" s="225">
        <v>0</v>
      </c>
      <c r="BT77" s="225">
        <v>0</v>
      </c>
      <c r="BU77" s="225">
        <v>0</v>
      </c>
      <c r="BV77" s="293">
        <v>0</v>
      </c>
      <c r="BW77" s="293">
        <v>0</v>
      </c>
      <c r="BX77" s="293">
        <v>0</v>
      </c>
      <c r="BY77" s="293">
        <v>0</v>
      </c>
      <c r="BZ77" s="293">
        <v>0</v>
      </c>
      <c r="CA77" s="293">
        <v>0</v>
      </c>
      <c r="CB77" s="293">
        <v>0</v>
      </c>
      <c r="CC77" s="293">
        <v>0</v>
      </c>
      <c r="CD77" s="293">
        <v>0</v>
      </c>
      <c r="CE77" s="293">
        <v>0</v>
      </c>
      <c r="CF77" s="293">
        <v>0</v>
      </c>
      <c r="CG77" s="293">
        <v>0</v>
      </c>
      <c r="CH77" s="293">
        <v>0</v>
      </c>
      <c r="CI77" s="293">
        <v>0</v>
      </c>
      <c r="CJ77" s="225">
        <f t="shared" ref="CJ77:CJ79" si="59">R77+AF77+AT77+BH77+BV77</f>
        <v>0</v>
      </c>
      <c r="CK77" s="225">
        <f t="shared" ref="CK77:CK79" si="60">S77+AG77+AU77+BI77+BW77</f>
        <v>0.5</v>
      </c>
      <c r="CL77" s="225">
        <f t="shared" ref="CL77:CL79" si="61">T77+AH77+AV77+BJ77+BX77</f>
        <v>0</v>
      </c>
      <c r="CM77" s="225">
        <f t="shared" ref="CM77:CM79" si="62">U77+AI77+AW77+BK77+BY77</f>
        <v>0</v>
      </c>
      <c r="CN77" s="225">
        <f t="shared" ref="CN77:CN79" si="63">V77+AJ77+AX77+BL77+BZ77</f>
        <v>0</v>
      </c>
      <c r="CO77" s="225">
        <f t="shared" ref="CO77:CO79" si="64">W77+AK77+AY77+BM77+CA77</f>
        <v>0</v>
      </c>
      <c r="CP77" s="225">
        <f t="shared" ref="CP77:CP79" si="65">X77+AL77+AZ77+BN77+CB77</f>
        <v>0</v>
      </c>
      <c r="CQ77" s="225">
        <f t="shared" ref="CQ77:CQ79" si="66">Y77+AM77+BA77+BO77+CC77</f>
        <v>0</v>
      </c>
      <c r="CR77" s="225">
        <f t="shared" ref="CR77:CR79" si="67">Z77+AN77+BB77+BP77+CD77</f>
        <v>0</v>
      </c>
      <c r="CS77" s="225">
        <f t="shared" ref="CS77:CS79" si="68">AA77+AO77+BC77+BQ77+CE77</f>
        <v>0</v>
      </c>
      <c r="CT77" s="225">
        <f t="shared" ref="CT77:CT79" si="69">AB77+AP77+BD77+BR77+CF77</f>
        <v>0</v>
      </c>
      <c r="CU77" s="225">
        <f t="shared" ref="CU77:CU79" si="70">AC77+AQ77+BE77+BS77+CG77</f>
        <v>0</v>
      </c>
      <c r="CV77" s="225">
        <f t="shared" ref="CV77:CV79" si="71">AD77+AR77+BF77+BT77+CH77</f>
        <v>0</v>
      </c>
      <c r="CW77" s="225">
        <f t="shared" ref="CW77:CW79" si="72">AE77+AS77+BG77+BU77+CI77</f>
        <v>0</v>
      </c>
      <c r="CX77" s="228"/>
    </row>
    <row r="78" spans="1:102" s="258" customFormat="1" ht="47.25">
      <c r="A78" s="229" t="s">
        <v>561</v>
      </c>
      <c r="B78" s="231" t="s">
        <v>954</v>
      </c>
      <c r="C78" s="225" t="s">
        <v>947</v>
      </c>
      <c r="D78" s="293">
        <v>0</v>
      </c>
      <c r="E78" s="293">
        <v>0.5</v>
      </c>
      <c r="F78" s="293">
        <v>0</v>
      </c>
      <c r="G78" s="293">
        <v>0</v>
      </c>
      <c r="H78" s="293">
        <v>0</v>
      </c>
      <c r="I78" s="293">
        <v>0</v>
      </c>
      <c r="J78" s="293">
        <v>0</v>
      </c>
      <c r="K78" s="293">
        <v>0</v>
      </c>
      <c r="L78" s="293">
        <v>0.5</v>
      </c>
      <c r="M78" s="293">
        <v>0</v>
      </c>
      <c r="N78" s="293">
        <v>0</v>
      </c>
      <c r="O78" s="293">
        <v>0</v>
      </c>
      <c r="P78" s="293">
        <v>0</v>
      </c>
      <c r="Q78" s="293">
        <v>0</v>
      </c>
      <c r="R78" s="293">
        <v>0</v>
      </c>
      <c r="S78" s="293">
        <v>0</v>
      </c>
      <c r="T78" s="293">
        <v>0</v>
      </c>
      <c r="U78" s="293">
        <v>0</v>
      </c>
      <c r="V78" s="293">
        <v>0</v>
      </c>
      <c r="W78" s="293">
        <v>0</v>
      </c>
      <c r="X78" s="293">
        <v>0</v>
      </c>
      <c r="Y78" s="293">
        <v>0</v>
      </c>
      <c r="Z78" s="293">
        <v>0</v>
      </c>
      <c r="AA78" s="293">
        <v>0</v>
      </c>
      <c r="AB78" s="225">
        <v>0</v>
      </c>
      <c r="AC78" s="225">
        <v>0</v>
      </c>
      <c r="AD78" s="293">
        <v>0</v>
      </c>
      <c r="AE78" s="293">
        <v>0</v>
      </c>
      <c r="AF78" s="293">
        <v>0</v>
      </c>
      <c r="AG78" s="293">
        <v>0.5</v>
      </c>
      <c r="AH78" s="293">
        <v>0</v>
      </c>
      <c r="AI78" s="293">
        <v>0</v>
      </c>
      <c r="AJ78" s="293">
        <v>0</v>
      </c>
      <c r="AK78" s="293">
        <v>0</v>
      </c>
      <c r="AL78" s="293">
        <v>0</v>
      </c>
      <c r="AM78" s="293">
        <v>0</v>
      </c>
      <c r="AN78" s="293">
        <v>0</v>
      </c>
      <c r="AO78" s="293">
        <v>0</v>
      </c>
      <c r="AP78" s="293">
        <v>0</v>
      </c>
      <c r="AQ78" s="293">
        <v>0</v>
      </c>
      <c r="AR78" s="293">
        <v>0</v>
      </c>
      <c r="AS78" s="293">
        <v>0</v>
      </c>
      <c r="AT78" s="293">
        <v>0</v>
      </c>
      <c r="AU78" s="293">
        <v>0</v>
      </c>
      <c r="AV78" s="293">
        <v>0</v>
      </c>
      <c r="AW78" s="293">
        <v>0</v>
      </c>
      <c r="AX78" s="293">
        <v>0</v>
      </c>
      <c r="AY78" s="293">
        <v>0</v>
      </c>
      <c r="AZ78" s="293">
        <v>0</v>
      </c>
      <c r="BA78" s="293">
        <v>0</v>
      </c>
      <c r="BB78" s="293">
        <v>0</v>
      </c>
      <c r="BC78" s="293">
        <v>0</v>
      </c>
      <c r="BD78" s="293">
        <v>0</v>
      </c>
      <c r="BE78" s="293">
        <v>0</v>
      </c>
      <c r="BF78" s="293">
        <v>0</v>
      </c>
      <c r="BG78" s="293">
        <v>0</v>
      </c>
      <c r="BH78" s="293">
        <v>0</v>
      </c>
      <c r="BI78" s="293">
        <v>0</v>
      </c>
      <c r="BJ78" s="293">
        <v>0</v>
      </c>
      <c r="BK78" s="293">
        <v>0</v>
      </c>
      <c r="BL78" s="293">
        <v>0</v>
      </c>
      <c r="BM78" s="293">
        <v>0</v>
      </c>
      <c r="BN78" s="293">
        <v>0</v>
      </c>
      <c r="BO78" s="293">
        <v>0</v>
      </c>
      <c r="BP78" s="293">
        <v>0</v>
      </c>
      <c r="BQ78" s="293">
        <v>0</v>
      </c>
      <c r="BR78" s="225">
        <v>0</v>
      </c>
      <c r="BS78" s="225">
        <v>0</v>
      </c>
      <c r="BT78" s="225">
        <v>0</v>
      </c>
      <c r="BU78" s="225">
        <v>0</v>
      </c>
      <c r="BV78" s="293">
        <v>0</v>
      </c>
      <c r="BW78" s="293">
        <v>0</v>
      </c>
      <c r="BX78" s="293">
        <v>0</v>
      </c>
      <c r="BY78" s="293">
        <v>0</v>
      </c>
      <c r="BZ78" s="293">
        <v>0</v>
      </c>
      <c r="CA78" s="293">
        <v>0</v>
      </c>
      <c r="CB78" s="293">
        <v>0</v>
      </c>
      <c r="CC78" s="293">
        <v>0</v>
      </c>
      <c r="CD78" s="293">
        <v>0</v>
      </c>
      <c r="CE78" s="293">
        <v>0</v>
      </c>
      <c r="CF78" s="293">
        <v>0</v>
      </c>
      <c r="CG78" s="293">
        <v>0</v>
      </c>
      <c r="CH78" s="293">
        <v>0</v>
      </c>
      <c r="CI78" s="293">
        <v>0</v>
      </c>
      <c r="CJ78" s="225">
        <f t="shared" si="59"/>
        <v>0</v>
      </c>
      <c r="CK78" s="225">
        <f t="shared" si="60"/>
        <v>0.5</v>
      </c>
      <c r="CL78" s="225">
        <f t="shared" si="61"/>
        <v>0</v>
      </c>
      <c r="CM78" s="225">
        <f t="shared" si="62"/>
        <v>0</v>
      </c>
      <c r="CN78" s="225">
        <f t="shared" si="63"/>
        <v>0</v>
      </c>
      <c r="CO78" s="225">
        <f t="shared" si="64"/>
        <v>0</v>
      </c>
      <c r="CP78" s="225">
        <f t="shared" si="65"/>
        <v>0</v>
      </c>
      <c r="CQ78" s="225">
        <f t="shared" si="66"/>
        <v>0</v>
      </c>
      <c r="CR78" s="225">
        <f t="shared" si="67"/>
        <v>0</v>
      </c>
      <c r="CS78" s="225">
        <f t="shared" si="68"/>
        <v>0</v>
      </c>
      <c r="CT78" s="225">
        <f t="shared" si="69"/>
        <v>0</v>
      </c>
      <c r="CU78" s="225">
        <f t="shared" si="70"/>
        <v>0</v>
      </c>
      <c r="CV78" s="225">
        <f t="shared" si="71"/>
        <v>0</v>
      </c>
      <c r="CW78" s="225">
        <f t="shared" si="72"/>
        <v>0</v>
      </c>
      <c r="CX78" s="228"/>
    </row>
    <row r="79" spans="1:102" s="258" customFormat="1" ht="47.25">
      <c r="A79" s="229" t="s">
        <v>561</v>
      </c>
      <c r="B79" s="231" t="s">
        <v>1017</v>
      </c>
      <c r="C79" s="225" t="s">
        <v>948</v>
      </c>
      <c r="D79" s="293">
        <v>0</v>
      </c>
      <c r="E79" s="293">
        <v>0.5</v>
      </c>
      <c r="F79" s="293">
        <v>0</v>
      </c>
      <c r="G79" s="293">
        <v>0</v>
      </c>
      <c r="H79" s="293">
        <v>0</v>
      </c>
      <c r="I79" s="293">
        <v>0</v>
      </c>
      <c r="J79" s="293">
        <v>0</v>
      </c>
      <c r="K79" s="293">
        <v>0</v>
      </c>
      <c r="L79" s="293">
        <v>0.5</v>
      </c>
      <c r="M79" s="293">
        <v>0</v>
      </c>
      <c r="N79" s="293">
        <v>0</v>
      </c>
      <c r="O79" s="293">
        <v>0</v>
      </c>
      <c r="P79" s="293">
        <v>0</v>
      </c>
      <c r="Q79" s="293">
        <v>0</v>
      </c>
      <c r="R79" s="293">
        <v>0</v>
      </c>
      <c r="S79" s="293">
        <v>0</v>
      </c>
      <c r="T79" s="293">
        <v>0</v>
      </c>
      <c r="U79" s="293">
        <v>0</v>
      </c>
      <c r="V79" s="293">
        <v>0</v>
      </c>
      <c r="W79" s="293">
        <v>0</v>
      </c>
      <c r="X79" s="293">
        <v>0</v>
      </c>
      <c r="Y79" s="293">
        <v>0</v>
      </c>
      <c r="Z79" s="293">
        <v>0</v>
      </c>
      <c r="AA79" s="293">
        <v>0</v>
      </c>
      <c r="AB79" s="225">
        <v>0</v>
      </c>
      <c r="AC79" s="225">
        <v>0</v>
      </c>
      <c r="AD79" s="293">
        <v>0</v>
      </c>
      <c r="AE79" s="293">
        <v>0</v>
      </c>
      <c r="AF79" s="293">
        <v>0</v>
      </c>
      <c r="AG79" s="293">
        <v>0</v>
      </c>
      <c r="AH79" s="293">
        <v>0</v>
      </c>
      <c r="AI79" s="293">
        <v>0</v>
      </c>
      <c r="AJ79" s="293">
        <v>0</v>
      </c>
      <c r="AK79" s="293">
        <v>0</v>
      </c>
      <c r="AL79" s="293">
        <v>0</v>
      </c>
      <c r="AM79" s="293">
        <v>0</v>
      </c>
      <c r="AN79" s="293">
        <v>0</v>
      </c>
      <c r="AO79" s="293">
        <v>0</v>
      </c>
      <c r="AP79" s="293">
        <v>0</v>
      </c>
      <c r="AQ79" s="293">
        <v>0</v>
      </c>
      <c r="AR79" s="293">
        <v>0</v>
      </c>
      <c r="AS79" s="293">
        <v>0</v>
      </c>
      <c r="AT79" s="293">
        <v>0</v>
      </c>
      <c r="AU79" s="293">
        <v>0.5</v>
      </c>
      <c r="AV79" s="293">
        <v>0</v>
      </c>
      <c r="AW79" s="293">
        <v>0</v>
      </c>
      <c r="AX79" s="293">
        <v>0</v>
      </c>
      <c r="AY79" s="293">
        <v>0</v>
      </c>
      <c r="AZ79" s="293">
        <v>0</v>
      </c>
      <c r="BA79" s="293">
        <v>0</v>
      </c>
      <c r="BB79" s="293">
        <v>0</v>
      </c>
      <c r="BC79" s="293">
        <v>0</v>
      </c>
      <c r="BD79" s="293">
        <v>0</v>
      </c>
      <c r="BE79" s="293">
        <v>0</v>
      </c>
      <c r="BF79" s="293">
        <v>0</v>
      </c>
      <c r="BG79" s="293">
        <v>0</v>
      </c>
      <c r="BH79" s="293">
        <v>0</v>
      </c>
      <c r="BI79" s="293">
        <v>0</v>
      </c>
      <c r="BJ79" s="293">
        <v>0</v>
      </c>
      <c r="BK79" s="293">
        <v>0</v>
      </c>
      <c r="BL79" s="293">
        <v>0</v>
      </c>
      <c r="BM79" s="293">
        <v>0</v>
      </c>
      <c r="BN79" s="293">
        <v>0</v>
      </c>
      <c r="BO79" s="293">
        <v>0</v>
      </c>
      <c r="BP79" s="293">
        <v>0</v>
      </c>
      <c r="BQ79" s="293">
        <v>0</v>
      </c>
      <c r="BR79" s="225">
        <v>0</v>
      </c>
      <c r="BS79" s="225">
        <v>0</v>
      </c>
      <c r="BT79" s="225">
        <v>0</v>
      </c>
      <c r="BU79" s="225">
        <v>0</v>
      </c>
      <c r="BV79" s="293">
        <v>0</v>
      </c>
      <c r="BW79" s="293">
        <v>0</v>
      </c>
      <c r="BX79" s="293">
        <v>0</v>
      </c>
      <c r="BY79" s="293">
        <v>0</v>
      </c>
      <c r="BZ79" s="293">
        <v>0</v>
      </c>
      <c r="CA79" s="293">
        <v>0</v>
      </c>
      <c r="CB79" s="293">
        <v>0</v>
      </c>
      <c r="CC79" s="293">
        <v>0</v>
      </c>
      <c r="CD79" s="293">
        <v>0</v>
      </c>
      <c r="CE79" s="293">
        <v>0</v>
      </c>
      <c r="CF79" s="293">
        <v>0</v>
      </c>
      <c r="CG79" s="293">
        <v>0</v>
      </c>
      <c r="CH79" s="293">
        <v>0</v>
      </c>
      <c r="CI79" s="293">
        <v>0</v>
      </c>
      <c r="CJ79" s="225">
        <f t="shared" si="59"/>
        <v>0</v>
      </c>
      <c r="CK79" s="225">
        <f t="shared" si="60"/>
        <v>0.5</v>
      </c>
      <c r="CL79" s="225">
        <f t="shared" si="61"/>
        <v>0</v>
      </c>
      <c r="CM79" s="225">
        <f t="shared" si="62"/>
        <v>0</v>
      </c>
      <c r="CN79" s="225">
        <f t="shared" si="63"/>
        <v>0</v>
      </c>
      <c r="CO79" s="225">
        <f t="shared" si="64"/>
        <v>0</v>
      </c>
      <c r="CP79" s="225">
        <f t="shared" si="65"/>
        <v>0</v>
      </c>
      <c r="CQ79" s="225">
        <f t="shared" si="66"/>
        <v>0</v>
      </c>
      <c r="CR79" s="225">
        <f t="shared" si="67"/>
        <v>0</v>
      </c>
      <c r="CS79" s="225">
        <f t="shared" si="68"/>
        <v>0</v>
      </c>
      <c r="CT79" s="225">
        <f t="shared" si="69"/>
        <v>0</v>
      </c>
      <c r="CU79" s="225">
        <f t="shared" si="70"/>
        <v>0</v>
      </c>
      <c r="CV79" s="225">
        <f t="shared" si="71"/>
        <v>0</v>
      </c>
      <c r="CW79" s="225">
        <f t="shared" si="72"/>
        <v>0</v>
      </c>
      <c r="CX79" s="228"/>
    </row>
    <row r="80" spans="1:102" s="234" customFormat="1" ht="47.25">
      <c r="A80" s="229" t="s">
        <v>561</v>
      </c>
      <c r="B80" s="231" t="s">
        <v>1018</v>
      </c>
      <c r="C80" s="225" t="s">
        <v>949</v>
      </c>
      <c r="D80" s="293">
        <v>0</v>
      </c>
      <c r="E80" s="293">
        <v>0.5</v>
      </c>
      <c r="F80" s="293">
        <v>0</v>
      </c>
      <c r="G80" s="293">
        <v>0</v>
      </c>
      <c r="H80" s="293">
        <v>0</v>
      </c>
      <c r="I80" s="293">
        <v>0</v>
      </c>
      <c r="J80" s="293">
        <v>0</v>
      </c>
      <c r="K80" s="293">
        <v>0</v>
      </c>
      <c r="L80" s="293">
        <v>0.5</v>
      </c>
      <c r="M80" s="293">
        <v>0</v>
      </c>
      <c r="N80" s="293">
        <v>0</v>
      </c>
      <c r="O80" s="293">
        <v>0</v>
      </c>
      <c r="P80" s="293">
        <v>0</v>
      </c>
      <c r="Q80" s="293">
        <v>0</v>
      </c>
      <c r="R80" s="293">
        <v>0</v>
      </c>
      <c r="S80" s="293">
        <v>0</v>
      </c>
      <c r="T80" s="293">
        <v>0</v>
      </c>
      <c r="U80" s="293">
        <v>0</v>
      </c>
      <c r="V80" s="293">
        <v>0</v>
      </c>
      <c r="W80" s="293">
        <v>0</v>
      </c>
      <c r="X80" s="293">
        <v>0</v>
      </c>
      <c r="Y80" s="293">
        <v>0</v>
      </c>
      <c r="Z80" s="293">
        <v>0</v>
      </c>
      <c r="AA80" s="293">
        <v>0</v>
      </c>
      <c r="AB80" s="225">
        <v>0</v>
      </c>
      <c r="AC80" s="225">
        <v>0</v>
      </c>
      <c r="AD80" s="293">
        <v>0</v>
      </c>
      <c r="AE80" s="293">
        <v>0</v>
      </c>
      <c r="AF80" s="293">
        <v>0</v>
      </c>
      <c r="AG80" s="293">
        <v>0.5</v>
      </c>
      <c r="AH80" s="293">
        <v>0</v>
      </c>
      <c r="AI80" s="293">
        <v>0</v>
      </c>
      <c r="AJ80" s="293">
        <v>0</v>
      </c>
      <c r="AK80" s="293">
        <v>0</v>
      </c>
      <c r="AL80" s="293">
        <v>0</v>
      </c>
      <c r="AM80" s="293">
        <v>0</v>
      </c>
      <c r="AN80" s="293">
        <v>0</v>
      </c>
      <c r="AO80" s="293">
        <v>0</v>
      </c>
      <c r="AP80" s="293">
        <v>0</v>
      </c>
      <c r="AQ80" s="293">
        <v>0</v>
      </c>
      <c r="AR80" s="293">
        <v>0</v>
      </c>
      <c r="AS80" s="293">
        <v>0</v>
      </c>
      <c r="AT80" s="293">
        <v>0</v>
      </c>
      <c r="AU80" s="293">
        <v>0</v>
      </c>
      <c r="AV80" s="293">
        <v>0</v>
      </c>
      <c r="AW80" s="293">
        <v>0</v>
      </c>
      <c r="AX80" s="293">
        <v>0</v>
      </c>
      <c r="AY80" s="293">
        <v>0</v>
      </c>
      <c r="AZ80" s="293">
        <v>0</v>
      </c>
      <c r="BA80" s="293">
        <v>0</v>
      </c>
      <c r="BB80" s="293">
        <v>0</v>
      </c>
      <c r="BC80" s="293">
        <v>0</v>
      </c>
      <c r="BD80" s="293">
        <v>0</v>
      </c>
      <c r="BE80" s="293">
        <v>0</v>
      </c>
      <c r="BF80" s="293">
        <v>0</v>
      </c>
      <c r="BG80" s="293">
        <v>0</v>
      </c>
      <c r="BH80" s="293">
        <v>0</v>
      </c>
      <c r="BI80" s="293">
        <v>0</v>
      </c>
      <c r="BJ80" s="293">
        <v>0</v>
      </c>
      <c r="BK80" s="293">
        <v>0</v>
      </c>
      <c r="BL80" s="293">
        <v>0</v>
      </c>
      <c r="BM80" s="293">
        <v>0</v>
      </c>
      <c r="BN80" s="293">
        <v>0</v>
      </c>
      <c r="BO80" s="293">
        <v>0</v>
      </c>
      <c r="BP80" s="293">
        <v>0</v>
      </c>
      <c r="BQ80" s="293">
        <v>0</v>
      </c>
      <c r="BR80" s="225">
        <v>0</v>
      </c>
      <c r="BS80" s="225">
        <v>0</v>
      </c>
      <c r="BT80" s="225">
        <v>0</v>
      </c>
      <c r="BU80" s="225">
        <v>0</v>
      </c>
      <c r="BV80" s="293">
        <v>0</v>
      </c>
      <c r="BW80" s="293">
        <v>0</v>
      </c>
      <c r="BX80" s="293">
        <v>0</v>
      </c>
      <c r="BY80" s="293">
        <v>0</v>
      </c>
      <c r="BZ80" s="293">
        <v>0</v>
      </c>
      <c r="CA80" s="293">
        <v>0</v>
      </c>
      <c r="CB80" s="293">
        <v>0</v>
      </c>
      <c r="CC80" s="293">
        <v>0</v>
      </c>
      <c r="CD80" s="293">
        <v>0</v>
      </c>
      <c r="CE80" s="293">
        <v>0</v>
      </c>
      <c r="CF80" s="293">
        <v>0</v>
      </c>
      <c r="CG80" s="293">
        <v>0</v>
      </c>
      <c r="CH80" s="293">
        <v>0</v>
      </c>
      <c r="CI80" s="293">
        <v>0</v>
      </c>
      <c r="CJ80" s="225">
        <f t="shared" si="31"/>
        <v>0</v>
      </c>
      <c r="CK80" s="225">
        <f t="shared" si="32"/>
        <v>0.5</v>
      </c>
      <c r="CL80" s="225">
        <f t="shared" si="33"/>
        <v>0</v>
      </c>
      <c r="CM80" s="225">
        <f t="shared" si="34"/>
        <v>0</v>
      </c>
      <c r="CN80" s="225">
        <f t="shared" si="35"/>
        <v>0</v>
      </c>
      <c r="CO80" s="225">
        <f t="shared" si="36"/>
        <v>0</v>
      </c>
      <c r="CP80" s="225">
        <f t="shared" si="37"/>
        <v>0</v>
      </c>
      <c r="CQ80" s="225">
        <f t="shared" si="38"/>
        <v>0</v>
      </c>
      <c r="CR80" s="225">
        <f t="shared" si="39"/>
        <v>0</v>
      </c>
      <c r="CS80" s="225">
        <f t="shared" si="40"/>
        <v>0</v>
      </c>
      <c r="CT80" s="225">
        <f t="shared" si="41"/>
        <v>0</v>
      </c>
      <c r="CU80" s="225">
        <f t="shared" si="42"/>
        <v>0</v>
      </c>
      <c r="CV80" s="225">
        <f t="shared" si="43"/>
        <v>0</v>
      </c>
      <c r="CW80" s="225">
        <f t="shared" si="44"/>
        <v>0</v>
      </c>
      <c r="CX80" s="228"/>
    </row>
    <row r="81" spans="1:102" s="234" customFormat="1" ht="47.25">
      <c r="A81" s="229" t="s">
        <v>561</v>
      </c>
      <c r="B81" s="231" t="s">
        <v>1019</v>
      </c>
      <c r="C81" s="225" t="s">
        <v>950</v>
      </c>
      <c r="D81" s="293">
        <v>0</v>
      </c>
      <c r="E81" s="293">
        <v>0.5</v>
      </c>
      <c r="F81" s="293">
        <v>0</v>
      </c>
      <c r="G81" s="293">
        <v>0</v>
      </c>
      <c r="H81" s="293">
        <v>0</v>
      </c>
      <c r="I81" s="293">
        <v>0</v>
      </c>
      <c r="J81" s="293">
        <v>0</v>
      </c>
      <c r="K81" s="293">
        <v>0</v>
      </c>
      <c r="L81" s="293">
        <v>0.5</v>
      </c>
      <c r="M81" s="293">
        <v>0</v>
      </c>
      <c r="N81" s="293">
        <v>0</v>
      </c>
      <c r="O81" s="293">
        <v>0</v>
      </c>
      <c r="P81" s="293">
        <v>0</v>
      </c>
      <c r="Q81" s="293">
        <v>0</v>
      </c>
      <c r="R81" s="293">
        <v>0</v>
      </c>
      <c r="S81" s="293">
        <v>0</v>
      </c>
      <c r="T81" s="293">
        <v>0</v>
      </c>
      <c r="U81" s="293">
        <v>0</v>
      </c>
      <c r="V81" s="293">
        <v>0</v>
      </c>
      <c r="W81" s="293">
        <v>0</v>
      </c>
      <c r="X81" s="293">
        <v>0</v>
      </c>
      <c r="Y81" s="293">
        <v>0</v>
      </c>
      <c r="Z81" s="293">
        <v>0</v>
      </c>
      <c r="AA81" s="293">
        <v>0</v>
      </c>
      <c r="AB81" s="225">
        <v>0</v>
      </c>
      <c r="AC81" s="225">
        <v>0</v>
      </c>
      <c r="AD81" s="293">
        <v>0</v>
      </c>
      <c r="AE81" s="293">
        <v>0</v>
      </c>
      <c r="AF81" s="293">
        <v>0</v>
      </c>
      <c r="AG81" s="293">
        <v>0</v>
      </c>
      <c r="AH81" s="293">
        <v>0</v>
      </c>
      <c r="AI81" s="293">
        <v>0</v>
      </c>
      <c r="AJ81" s="293">
        <v>0</v>
      </c>
      <c r="AK81" s="293">
        <v>0</v>
      </c>
      <c r="AL81" s="293">
        <v>0</v>
      </c>
      <c r="AM81" s="293">
        <v>0</v>
      </c>
      <c r="AN81" s="293">
        <v>0</v>
      </c>
      <c r="AO81" s="293">
        <v>0</v>
      </c>
      <c r="AP81" s="293">
        <v>0</v>
      </c>
      <c r="AQ81" s="293">
        <v>0</v>
      </c>
      <c r="AR81" s="293">
        <v>0</v>
      </c>
      <c r="AS81" s="293">
        <v>0</v>
      </c>
      <c r="AT81" s="293">
        <v>0</v>
      </c>
      <c r="AU81" s="293">
        <v>0</v>
      </c>
      <c r="AV81" s="293">
        <v>0</v>
      </c>
      <c r="AW81" s="293">
        <v>0</v>
      </c>
      <c r="AX81" s="293">
        <v>0</v>
      </c>
      <c r="AY81" s="293">
        <v>0</v>
      </c>
      <c r="AZ81" s="293">
        <v>0</v>
      </c>
      <c r="BA81" s="293">
        <v>0</v>
      </c>
      <c r="BB81" s="293">
        <v>0</v>
      </c>
      <c r="BC81" s="293">
        <v>0</v>
      </c>
      <c r="BD81" s="293">
        <v>0</v>
      </c>
      <c r="BE81" s="293">
        <v>0</v>
      </c>
      <c r="BF81" s="293">
        <v>0</v>
      </c>
      <c r="BG81" s="293">
        <v>0</v>
      </c>
      <c r="BH81" s="293">
        <v>0</v>
      </c>
      <c r="BI81" s="293">
        <v>0.5</v>
      </c>
      <c r="BJ81" s="293">
        <v>0</v>
      </c>
      <c r="BK81" s="293">
        <v>0</v>
      </c>
      <c r="BL81" s="293">
        <v>0</v>
      </c>
      <c r="BM81" s="293">
        <v>0</v>
      </c>
      <c r="BN81" s="293">
        <v>0</v>
      </c>
      <c r="BO81" s="293">
        <v>0</v>
      </c>
      <c r="BP81" s="293">
        <v>0</v>
      </c>
      <c r="BQ81" s="293">
        <v>0</v>
      </c>
      <c r="BR81" s="225">
        <v>0</v>
      </c>
      <c r="BS81" s="225">
        <v>0</v>
      </c>
      <c r="BT81" s="225">
        <v>0</v>
      </c>
      <c r="BU81" s="225">
        <v>0</v>
      </c>
      <c r="BV81" s="293">
        <v>0</v>
      </c>
      <c r="BW81" s="293">
        <v>0</v>
      </c>
      <c r="BX81" s="293">
        <v>0</v>
      </c>
      <c r="BY81" s="293">
        <v>0</v>
      </c>
      <c r="BZ81" s="293">
        <v>0</v>
      </c>
      <c r="CA81" s="293">
        <v>0</v>
      </c>
      <c r="CB81" s="293">
        <v>0</v>
      </c>
      <c r="CC81" s="293">
        <v>0</v>
      </c>
      <c r="CD81" s="293">
        <v>0</v>
      </c>
      <c r="CE81" s="293">
        <v>0</v>
      </c>
      <c r="CF81" s="293">
        <v>0</v>
      </c>
      <c r="CG81" s="293">
        <v>0</v>
      </c>
      <c r="CH81" s="293">
        <v>0</v>
      </c>
      <c r="CI81" s="293">
        <v>0</v>
      </c>
      <c r="CJ81" s="225">
        <f t="shared" si="31"/>
        <v>0</v>
      </c>
      <c r="CK81" s="225">
        <f t="shared" si="32"/>
        <v>0.5</v>
      </c>
      <c r="CL81" s="225">
        <f t="shared" si="33"/>
        <v>0</v>
      </c>
      <c r="CM81" s="225">
        <f t="shared" si="34"/>
        <v>0</v>
      </c>
      <c r="CN81" s="225">
        <f t="shared" si="35"/>
        <v>0</v>
      </c>
      <c r="CO81" s="225">
        <f t="shared" si="36"/>
        <v>0</v>
      </c>
      <c r="CP81" s="225">
        <f t="shared" si="37"/>
        <v>0</v>
      </c>
      <c r="CQ81" s="225">
        <f t="shared" si="38"/>
        <v>0</v>
      </c>
      <c r="CR81" s="225">
        <f t="shared" si="39"/>
        <v>0</v>
      </c>
      <c r="CS81" s="225">
        <f t="shared" si="40"/>
        <v>0</v>
      </c>
      <c r="CT81" s="225">
        <f t="shared" si="41"/>
        <v>0</v>
      </c>
      <c r="CU81" s="225">
        <f t="shared" si="42"/>
        <v>0</v>
      </c>
      <c r="CV81" s="225">
        <f t="shared" si="43"/>
        <v>0</v>
      </c>
      <c r="CW81" s="225">
        <f t="shared" si="44"/>
        <v>0</v>
      </c>
      <c r="CX81" s="228"/>
    </row>
    <row r="82" spans="1:102" s="234" customFormat="1" ht="47.25">
      <c r="A82" s="229" t="s">
        <v>561</v>
      </c>
      <c r="B82" s="231" t="s">
        <v>1020</v>
      </c>
      <c r="C82" s="225" t="s">
        <v>951</v>
      </c>
      <c r="D82" s="293">
        <v>0</v>
      </c>
      <c r="E82" s="293">
        <v>0.5</v>
      </c>
      <c r="F82" s="293">
        <v>0</v>
      </c>
      <c r="G82" s="293">
        <v>0</v>
      </c>
      <c r="H82" s="293">
        <v>0</v>
      </c>
      <c r="I82" s="293">
        <v>0</v>
      </c>
      <c r="J82" s="293">
        <v>0</v>
      </c>
      <c r="K82" s="293">
        <v>0</v>
      </c>
      <c r="L82" s="293">
        <v>0.5</v>
      </c>
      <c r="M82" s="293">
        <v>0</v>
      </c>
      <c r="N82" s="293">
        <v>0</v>
      </c>
      <c r="O82" s="293">
        <v>0</v>
      </c>
      <c r="P82" s="293">
        <v>0</v>
      </c>
      <c r="Q82" s="293">
        <v>0</v>
      </c>
      <c r="R82" s="293">
        <v>0</v>
      </c>
      <c r="S82" s="293">
        <v>0</v>
      </c>
      <c r="T82" s="293">
        <v>0</v>
      </c>
      <c r="U82" s="293">
        <v>0</v>
      </c>
      <c r="V82" s="293">
        <v>0</v>
      </c>
      <c r="W82" s="293">
        <v>0</v>
      </c>
      <c r="X82" s="293">
        <v>0</v>
      </c>
      <c r="Y82" s="293">
        <v>0</v>
      </c>
      <c r="Z82" s="293">
        <v>0</v>
      </c>
      <c r="AA82" s="293">
        <v>0</v>
      </c>
      <c r="AB82" s="225">
        <v>0</v>
      </c>
      <c r="AC82" s="225">
        <v>0</v>
      </c>
      <c r="AD82" s="293">
        <v>0</v>
      </c>
      <c r="AE82" s="293">
        <v>0</v>
      </c>
      <c r="AF82" s="293">
        <v>0</v>
      </c>
      <c r="AG82" s="293">
        <v>0</v>
      </c>
      <c r="AH82" s="293">
        <v>0</v>
      </c>
      <c r="AI82" s="293">
        <v>0</v>
      </c>
      <c r="AJ82" s="293">
        <v>0</v>
      </c>
      <c r="AK82" s="293">
        <v>0</v>
      </c>
      <c r="AL82" s="293">
        <v>0</v>
      </c>
      <c r="AM82" s="293">
        <v>0</v>
      </c>
      <c r="AN82" s="293">
        <v>0</v>
      </c>
      <c r="AO82" s="293">
        <v>0</v>
      </c>
      <c r="AP82" s="293">
        <v>0</v>
      </c>
      <c r="AQ82" s="293">
        <v>0</v>
      </c>
      <c r="AR82" s="293">
        <v>0</v>
      </c>
      <c r="AS82" s="293">
        <v>0</v>
      </c>
      <c r="AT82" s="293">
        <v>0</v>
      </c>
      <c r="AU82" s="293">
        <v>0</v>
      </c>
      <c r="AV82" s="293">
        <v>0</v>
      </c>
      <c r="AW82" s="293">
        <v>0</v>
      </c>
      <c r="AX82" s="293">
        <v>0</v>
      </c>
      <c r="AY82" s="293">
        <v>0</v>
      </c>
      <c r="AZ82" s="293">
        <v>0</v>
      </c>
      <c r="BA82" s="293">
        <v>0</v>
      </c>
      <c r="BB82" s="293">
        <v>0</v>
      </c>
      <c r="BC82" s="293">
        <v>0</v>
      </c>
      <c r="BD82" s="293">
        <v>0</v>
      </c>
      <c r="BE82" s="293">
        <v>0</v>
      </c>
      <c r="BF82" s="293">
        <v>0</v>
      </c>
      <c r="BG82" s="293">
        <v>0</v>
      </c>
      <c r="BH82" s="293">
        <v>0</v>
      </c>
      <c r="BI82" s="293">
        <v>0</v>
      </c>
      <c r="BJ82" s="293">
        <v>0</v>
      </c>
      <c r="BK82" s="293">
        <v>0</v>
      </c>
      <c r="BL82" s="293">
        <v>0</v>
      </c>
      <c r="BM82" s="293">
        <v>0</v>
      </c>
      <c r="BN82" s="293">
        <v>0</v>
      </c>
      <c r="BO82" s="293">
        <v>0</v>
      </c>
      <c r="BP82" s="293">
        <v>0</v>
      </c>
      <c r="BQ82" s="293">
        <v>0</v>
      </c>
      <c r="BR82" s="293">
        <v>0</v>
      </c>
      <c r="BS82" s="293">
        <v>0</v>
      </c>
      <c r="BT82" s="293">
        <v>0</v>
      </c>
      <c r="BU82" s="293">
        <v>0</v>
      </c>
      <c r="BV82" s="293">
        <v>0</v>
      </c>
      <c r="BW82" s="293">
        <v>0</v>
      </c>
      <c r="BX82" s="293">
        <v>0</v>
      </c>
      <c r="BY82" s="293">
        <v>0</v>
      </c>
      <c r="BZ82" s="293">
        <v>0</v>
      </c>
      <c r="CA82" s="293">
        <v>0</v>
      </c>
      <c r="CB82" s="293">
        <v>0</v>
      </c>
      <c r="CC82" s="293">
        <v>0</v>
      </c>
      <c r="CD82" s="293">
        <v>0</v>
      </c>
      <c r="CE82" s="293">
        <v>0</v>
      </c>
      <c r="CF82" s="293">
        <v>0</v>
      </c>
      <c r="CG82" s="293">
        <v>0</v>
      </c>
      <c r="CH82" s="293">
        <v>0</v>
      </c>
      <c r="CI82" s="293">
        <v>0</v>
      </c>
      <c r="CJ82" s="225">
        <f t="shared" si="31"/>
        <v>0</v>
      </c>
      <c r="CK82" s="225">
        <f t="shared" si="32"/>
        <v>0</v>
      </c>
      <c r="CL82" s="225">
        <f t="shared" si="33"/>
        <v>0</v>
      </c>
      <c r="CM82" s="225">
        <f t="shared" si="34"/>
        <v>0</v>
      </c>
      <c r="CN82" s="225">
        <f t="shared" si="35"/>
        <v>0</v>
      </c>
      <c r="CO82" s="225">
        <f t="shared" si="36"/>
        <v>0</v>
      </c>
      <c r="CP82" s="225">
        <f t="shared" si="37"/>
        <v>0</v>
      </c>
      <c r="CQ82" s="225">
        <f t="shared" si="38"/>
        <v>0</v>
      </c>
      <c r="CR82" s="225">
        <f t="shared" si="39"/>
        <v>0</v>
      </c>
      <c r="CS82" s="225">
        <f t="shared" si="40"/>
        <v>0</v>
      </c>
      <c r="CT82" s="225">
        <f t="shared" si="41"/>
        <v>0</v>
      </c>
      <c r="CU82" s="225">
        <f t="shared" si="42"/>
        <v>0</v>
      </c>
      <c r="CV82" s="225">
        <f t="shared" si="43"/>
        <v>0</v>
      </c>
      <c r="CW82" s="225">
        <f t="shared" si="44"/>
        <v>0</v>
      </c>
      <c r="CX82" s="228"/>
    </row>
    <row r="83" spans="1:102" s="279" customFormat="1" ht="47.25">
      <c r="A83" s="296" t="s">
        <v>561</v>
      </c>
      <c r="B83" s="269" t="s">
        <v>1038</v>
      </c>
      <c r="C83" s="276" t="s">
        <v>986</v>
      </c>
      <c r="D83" s="293">
        <v>0</v>
      </c>
      <c r="E83" s="293">
        <v>0</v>
      </c>
      <c r="F83" s="293">
        <v>0</v>
      </c>
      <c r="G83" s="293">
        <v>0</v>
      </c>
      <c r="H83" s="293">
        <v>0</v>
      </c>
      <c r="I83" s="293">
        <v>0</v>
      </c>
      <c r="J83" s="296">
        <v>11</v>
      </c>
      <c r="K83" s="293">
        <v>0</v>
      </c>
      <c r="L83" s="293">
        <v>0</v>
      </c>
      <c r="M83" s="293">
        <v>0</v>
      </c>
      <c r="N83" s="293">
        <v>0</v>
      </c>
      <c r="O83" s="293">
        <v>0</v>
      </c>
      <c r="P83" s="293">
        <v>0</v>
      </c>
      <c r="Q83" s="296">
        <v>11</v>
      </c>
      <c r="R83" s="293">
        <v>0</v>
      </c>
      <c r="S83" s="293">
        <v>0</v>
      </c>
      <c r="T83" s="293">
        <v>0</v>
      </c>
      <c r="U83" s="293">
        <v>0</v>
      </c>
      <c r="V83" s="293">
        <v>0</v>
      </c>
      <c r="W83" s="293">
        <v>0</v>
      </c>
      <c r="X83" s="293">
        <v>0</v>
      </c>
      <c r="Y83" s="293">
        <v>0</v>
      </c>
      <c r="Z83" s="293">
        <v>0</v>
      </c>
      <c r="AA83" s="293">
        <v>0</v>
      </c>
      <c r="AB83" s="293">
        <v>0</v>
      </c>
      <c r="AC83" s="293">
        <v>0</v>
      </c>
      <c r="AD83" s="293">
        <v>0</v>
      </c>
      <c r="AE83" s="296">
        <v>11</v>
      </c>
      <c r="AF83" s="293">
        <v>0</v>
      </c>
      <c r="AG83" s="293">
        <v>0</v>
      </c>
      <c r="AH83" s="293">
        <v>0</v>
      </c>
      <c r="AI83" s="293">
        <v>0</v>
      </c>
      <c r="AJ83" s="293">
        <v>0</v>
      </c>
      <c r="AK83" s="293">
        <v>0</v>
      </c>
      <c r="AL83" s="293">
        <v>0</v>
      </c>
      <c r="AM83" s="293">
        <v>0</v>
      </c>
      <c r="AN83" s="293">
        <v>0</v>
      </c>
      <c r="AO83" s="293">
        <v>0</v>
      </c>
      <c r="AP83" s="293">
        <v>0</v>
      </c>
      <c r="AQ83" s="293">
        <v>0</v>
      </c>
      <c r="AR83" s="293">
        <v>0</v>
      </c>
      <c r="AS83" s="293">
        <v>0</v>
      </c>
      <c r="AT83" s="293">
        <v>0</v>
      </c>
      <c r="AU83" s="293">
        <v>0</v>
      </c>
      <c r="AV83" s="293">
        <v>0</v>
      </c>
      <c r="AW83" s="293">
        <v>0</v>
      </c>
      <c r="AX83" s="293">
        <v>0</v>
      </c>
      <c r="AY83" s="293">
        <v>0</v>
      </c>
      <c r="AZ83" s="293">
        <v>0</v>
      </c>
      <c r="BA83" s="293">
        <v>0</v>
      </c>
      <c r="BB83" s="293">
        <v>0</v>
      </c>
      <c r="BC83" s="293">
        <v>0</v>
      </c>
      <c r="BD83" s="293">
        <v>0</v>
      </c>
      <c r="BE83" s="293">
        <v>0</v>
      </c>
      <c r="BF83" s="293">
        <v>0</v>
      </c>
      <c r="BG83" s="293">
        <v>0</v>
      </c>
      <c r="BH83" s="293">
        <v>0</v>
      </c>
      <c r="BI83" s="293">
        <v>0</v>
      </c>
      <c r="BJ83" s="293">
        <v>0</v>
      </c>
      <c r="BK83" s="293">
        <v>0</v>
      </c>
      <c r="BL83" s="293">
        <v>0</v>
      </c>
      <c r="BM83" s="293">
        <v>0</v>
      </c>
      <c r="BN83" s="293">
        <v>0</v>
      </c>
      <c r="BO83" s="293">
        <v>0</v>
      </c>
      <c r="BP83" s="293">
        <v>0</v>
      </c>
      <c r="BQ83" s="293">
        <v>0</v>
      </c>
      <c r="BR83" s="293">
        <v>0</v>
      </c>
      <c r="BS83" s="293">
        <v>0</v>
      </c>
      <c r="BT83" s="293">
        <v>0</v>
      </c>
      <c r="BU83" s="293">
        <v>0</v>
      </c>
      <c r="BV83" s="293">
        <v>0</v>
      </c>
      <c r="BW83" s="293">
        <v>0</v>
      </c>
      <c r="BX83" s="293">
        <v>0</v>
      </c>
      <c r="BY83" s="293">
        <v>0</v>
      </c>
      <c r="BZ83" s="293">
        <v>0</v>
      </c>
      <c r="CA83" s="293">
        <v>0</v>
      </c>
      <c r="CB83" s="293">
        <v>0</v>
      </c>
      <c r="CC83" s="293">
        <v>0</v>
      </c>
      <c r="CD83" s="293">
        <v>0</v>
      </c>
      <c r="CE83" s="293">
        <v>0</v>
      </c>
      <c r="CF83" s="293">
        <v>0</v>
      </c>
      <c r="CG83" s="293">
        <v>0</v>
      </c>
      <c r="CH83" s="293">
        <v>0</v>
      </c>
      <c r="CI83" s="293">
        <v>0</v>
      </c>
      <c r="CJ83" s="293">
        <f t="shared" ref="CJ83:CJ117" si="73">R83+AF83+AT83+BH83+BV83</f>
        <v>0</v>
      </c>
      <c r="CK83" s="293">
        <f t="shared" ref="CK83:CK117" si="74">S83+AG83+AU83+BI83+BW83</f>
        <v>0</v>
      </c>
      <c r="CL83" s="293">
        <f t="shared" ref="CL83:CL117" si="75">T83+AH83+AV83+BJ83+BX83</f>
        <v>0</v>
      </c>
      <c r="CM83" s="293">
        <f t="shared" ref="CM83:CM117" si="76">U83+AI83+AW83+BK83+BY83</f>
        <v>0</v>
      </c>
      <c r="CN83" s="293">
        <f t="shared" ref="CN83:CN117" si="77">V83+AJ83+AX83+BL83+BZ83</f>
        <v>0</v>
      </c>
      <c r="CO83" s="293">
        <f t="shared" ref="CO83:CO117" si="78">W83+AK83+AY83+BM83+CA83</f>
        <v>0</v>
      </c>
      <c r="CP83" s="293">
        <f t="shared" ref="CP83:CP117" si="79">X83+AL83+AZ83+BN83+CB83</f>
        <v>0</v>
      </c>
      <c r="CQ83" s="293">
        <f t="shared" ref="CQ83:CQ117" si="80">Y83+AM83+BA83+BO83+CC83</f>
        <v>0</v>
      </c>
      <c r="CR83" s="293">
        <f t="shared" ref="CR83:CR117" si="81">Z83+AN83+BB83+BP83+CD83</f>
        <v>0</v>
      </c>
      <c r="CS83" s="293">
        <f t="shared" ref="CS83:CS117" si="82">AA83+AO83+BC83+BQ83+CE83</f>
        <v>0</v>
      </c>
      <c r="CT83" s="293">
        <f t="shared" ref="CT83:CT117" si="83">AB83+AP83+BD83+BR83+CF83</f>
        <v>0</v>
      </c>
      <c r="CU83" s="293">
        <f t="shared" ref="CU83:CU117" si="84">AC83+AQ83+BE83+BS83+CG83</f>
        <v>0</v>
      </c>
      <c r="CV83" s="293">
        <f t="shared" ref="CV83:CV117" si="85">AD83+AR83+BF83+BT83+CH83</f>
        <v>0</v>
      </c>
      <c r="CW83" s="293">
        <f t="shared" ref="CW83:CW117" si="86">AE83+AS83+BG83+BU83+CI83</f>
        <v>11</v>
      </c>
      <c r="CX83" s="295"/>
    </row>
    <row r="84" spans="1:102" s="279" customFormat="1" ht="63">
      <c r="A84" s="296" t="s">
        <v>561</v>
      </c>
      <c r="B84" s="269" t="s">
        <v>1039</v>
      </c>
      <c r="C84" s="276" t="s">
        <v>1071</v>
      </c>
      <c r="D84" s="293">
        <v>0.63</v>
      </c>
      <c r="E84" s="293">
        <v>0</v>
      </c>
      <c r="F84" s="293">
        <v>0</v>
      </c>
      <c r="G84" s="293">
        <v>0</v>
      </c>
      <c r="H84" s="293">
        <v>0</v>
      </c>
      <c r="I84" s="293">
        <v>0</v>
      </c>
      <c r="J84" s="296">
        <v>0</v>
      </c>
      <c r="K84" s="293">
        <v>0.63</v>
      </c>
      <c r="L84" s="293">
        <v>0</v>
      </c>
      <c r="M84" s="293">
        <v>0</v>
      </c>
      <c r="N84" s="293">
        <v>0</v>
      </c>
      <c r="O84" s="293">
        <v>0</v>
      </c>
      <c r="P84" s="293">
        <v>0</v>
      </c>
      <c r="Q84" s="296">
        <v>0</v>
      </c>
      <c r="R84" s="293">
        <v>0</v>
      </c>
      <c r="S84" s="293">
        <v>0</v>
      </c>
      <c r="T84" s="293">
        <v>0</v>
      </c>
      <c r="U84" s="293">
        <v>0</v>
      </c>
      <c r="V84" s="293">
        <v>0</v>
      </c>
      <c r="W84" s="293">
        <v>0</v>
      </c>
      <c r="X84" s="293">
        <v>0</v>
      </c>
      <c r="Y84" s="293">
        <v>0</v>
      </c>
      <c r="Z84" s="293">
        <v>0</v>
      </c>
      <c r="AA84" s="293">
        <v>0</v>
      </c>
      <c r="AB84" s="293">
        <v>0</v>
      </c>
      <c r="AC84" s="293">
        <v>0</v>
      </c>
      <c r="AD84" s="293">
        <v>0</v>
      </c>
      <c r="AE84" s="296">
        <v>0</v>
      </c>
      <c r="AF84" s="293">
        <v>0</v>
      </c>
      <c r="AG84" s="293">
        <v>0</v>
      </c>
      <c r="AH84" s="293">
        <v>0</v>
      </c>
      <c r="AI84" s="293">
        <v>0</v>
      </c>
      <c r="AJ84" s="293">
        <v>0</v>
      </c>
      <c r="AK84" s="293">
        <v>0</v>
      </c>
      <c r="AL84" s="293">
        <v>0</v>
      </c>
      <c r="AM84" s="293">
        <v>0</v>
      </c>
      <c r="AN84" s="293">
        <v>0</v>
      </c>
      <c r="AO84" s="293">
        <v>0</v>
      </c>
      <c r="AP84" s="293">
        <v>0</v>
      </c>
      <c r="AQ84" s="293">
        <v>0</v>
      </c>
      <c r="AR84" s="293">
        <v>0</v>
      </c>
      <c r="AS84" s="293">
        <v>0</v>
      </c>
      <c r="AT84" s="293">
        <v>0</v>
      </c>
      <c r="AU84" s="293">
        <v>0</v>
      </c>
      <c r="AV84" s="293">
        <v>0</v>
      </c>
      <c r="AW84" s="293">
        <v>0</v>
      </c>
      <c r="AX84" s="293">
        <v>0</v>
      </c>
      <c r="AY84" s="293">
        <v>0</v>
      </c>
      <c r="AZ84" s="293">
        <v>0</v>
      </c>
      <c r="BA84" s="293">
        <v>0</v>
      </c>
      <c r="BB84" s="293">
        <v>0</v>
      </c>
      <c r="BC84" s="293">
        <v>0</v>
      </c>
      <c r="BD84" s="293">
        <v>0</v>
      </c>
      <c r="BE84" s="293">
        <v>0</v>
      </c>
      <c r="BF84" s="293">
        <v>0</v>
      </c>
      <c r="BG84" s="293">
        <v>0</v>
      </c>
      <c r="BH84" s="293">
        <v>0</v>
      </c>
      <c r="BI84" s="293">
        <v>0</v>
      </c>
      <c r="BJ84" s="293">
        <v>0</v>
      </c>
      <c r="BK84" s="293">
        <v>0</v>
      </c>
      <c r="BL84" s="293">
        <v>0</v>
      </c>
      <c r="BM84" s="293">
        <v>0</v>
      </c>
      <c r="BN84" s="293">
        <v>0</v>
      </c>
      <c r="BO84" s="293">
        <v>0</v>
      </c>
      <c r="BP84" s="293">
        <v>0</v>
      </c>
      <c r="BQ84" s="293">
        <v>0</v>
      </c>
      <c r="BR84" s="293">
        <v>0</v>
      </c>
      <c r="BS84" s="293">
        <v>0</v>
      </c>
      <c r="BT84" s="293">
        <v>0</v>
      </c>
      <c r="BU84" s="293">
        <v>0</v>
      </c>
      <c r="BV84" s="293">
        <v>0</v>
      </c>
      <c r="BW84" s="293">
        <v>0</v>
      </c>
      <c r="BX84" s="293">
        <v>0</v>
      </c>
      <c r="BY84" s="293">
        <v>0</v>
      </c>
      <c r="BZ84" s="293">
        <v>0</v>
      </c>
      <c r="CA84" s="293">
        <v>0</v>
      </c>
      <c r="CB84" s="293">
        <v>0</v>
      </c>
      <c r="CC84" s="293">
        <v>0</v>
      </c>
      <c r="CD84" s="293">
        <v>0</v>
      </c>
      <c r="CE84" s="293">
        <v>0</v>
      </c>
      <c r="CF84" s="293">
        <v>0</v>
      </c>
      <c r="CG84" s="293">
        <v>0</v>
      </c>
      <c r="CH84" s="293">
        <v>0</v>
      </c>
      <c r="CI84" s="293">
        <v>0</v>
      </c>
      <c r="CJ84" s="293">
        <f t="shared" si="73"/>
        <v>0</v>
      </c>
      <c r="CK84" s="293">
        <f t="shared" si="74"/>
        <v>0</v>
      </c>
      <c r="CL84" s="293">
        <f t="shared" si="75"/>
        <v>0</v>
      </c>
      <c r="CM84" s="293">
        <f t="shared" si="76"/>
        <v>0</v>
      </c>
      <c r="CN84" s="293">
        <f t="shared" si="77"/>
        <v>0</v>
      </c>
      <c r="CO84" s="293">
        <f t="shared" si="78"/>
        <v>0</v>
      </c>
      <c r="CP84" s="293">
        <f t="shared" si="79"/>
        <v>0</v>
      </c>
      <c r="CQ84" s="293">
        <f t="shared" si="80"/>
        <v>0</v>
      </c>
      <c r="CR84" s="293">
        <f t="shared" si="81"/>
        <v>0</v>
      </c>
      <c r="CS84" s="293">
        <f t="shared" si="82"/>
        <v>0</v>
      </c>
      <c r="CT84" s="293">
        <f t="shared" si="83"/>
        <v>0</v>
      </c>
      <c r="CU84" s="293">
        <f t="shared" si="84"/>
        <v>0</v>
      </c>
      <c r="CV84" s="293">
        <f t="shared" si="85"/>
        <v>0</v>
      </c>
      <c r="CW84" s="293">
        <f t="shared" si="86"/>
        <v>0</v>
      </c>
      <c r="CX84" s="295"/>
    </row>
    <row r="85" spans="1:102" s="279" customFormat="1" ht="63">
      <c r="A85" s="296" t="s">
        <v>561</v>
      </c>
      <c r="B85" s="269" t="s">
        <v>1040</v>
      </c>
      <c r="C85" s="276" t="s">
        <v>1072</v>
      </c>
      <c r="D85" s="293">
        <v>0.63</v>
      </c>
      <c r="E85" s="293">
        <v>0</v>
      </c>
      <c r="F85" s="293">
        <v>0</v>
      </c>
      <c r="G85" s="293">
        <v>0</v>
      </c>
      <c r="H85" s="293">
        <v>0</v>
      </c>
      <c r="I85" s="293">
        <v>0</v>
      </c>
      <c r="J85" s="296">
        <v>0</v>
      </c>
      <c r="K85" s="293">
        <v>0.63</v>
      </c>
      <c r="L85" s="293">
        <v>0</v>
      </c>
      <c r="M85" s="293">
        <v>0</v>
      </c>
      <c r="N85" s="293">
        <v>0</v>
      </c>
      <c r="O85" s="293">
        <v>0</v>
      </c>
      <c r="P85" s="293">
        <v>0</v>
      </c>
      <c r="Q85" s="296">
        <v>0</v>
      </c>
      <c r="R85" s="293">
        <v>0</v>
      </c>
      <c r="S85" s="293">
        <v>0</v>
      </c>
      <c r="T85" s="293">
        <v>0</v>
      </c>
      <c r="U85" s="293">
        <v>0</v>
      </c>
      <c r="V85" s="293">
        <v>0</v>
      </c>
      <c r="W85" s="293">
        <v>0</v>
      </c>
      <c r="X85" s="293">
        <v>0</v>
      </c>
      <c r="Y85" s="293">
        <v>0</v>
      </c>
      <c r="Z85" s="293">
        <v>0</v>
      </c>
      <c r="AA85" s="293">
        <v>0</v>
      </c>
      <c r="AB85" s="293">
        <v>0</v>
      </c>
      <c r="AC85" s="293">
        <v>0</v>
      </c>
      <c r="AD85" s="293">
        <v>0</v>
      </c>
      <c r="AE85" s="296">
        <v>0</v>
      </c>
      <c r="AF85" s="293">
        <v>0</v>
      </c>
      <c r="AG85" s="293">
        <v>0</v>
      </c>
      <c r="AH85" s="293">
        <v>0</v>
      </c>
      <c r="AI85" s="293">
        <v>0</v>
      </c>
      <c r="AJ85" s="293">
        <v>0</v>
      </c>
      <c r="AK85" s="293">
        <v>0</v>
      </c>
      <c r="AL85" s="293">
        <v>0</v>
      </c>
      <c r="AM85" s="293">
        <v>0</v>
      </c>
      <c r="AN85" s="293">
        <v>0</v>
      </c>
      <c r="AO85" s="293">
        <v>0</v>
      </c>
      <c r="AP85" s="293">
        <v>0</v>
      </c>
      <c r="AQ85" s="293">
        <v>0</v>
      </c>
      <c r="AR85" s="293">
        <v>0</v>
      </c>
      <c r="AS85" s="293">
        <v>0</v>
      </c>
      <c r="AT85" s="293">
        <v>0</v>
      </c>
      <c r="AU85" s="293">
        <v>0</v>
      </c>
      <c r="AV85" s="293">
        <v>0</v>
      </c>
      <c r="AW85" s="293">
        <v>0</v>
      </c>
      <c r="AX85" s="293">
        <v>0</v>
      </c>
      <c r="AY85" s="293">
        <v>0</v>
      </c>
      <c r="AZ85" s="293">
        <v>0</v>
      </c>
      <c r="BA85" s="293">
        <v>0</v>
      </c>
      <c r="BB85" s="293">
        <v>0</v>
      </c>
      <c r="BC85" s="293">
        <v>0</v>
      </c>
      <c r="BD85" s="293">
        <v>0</v>
      </c>
      <c r="BE85" s="293">
        <v>0</v>
      </c>
      <c r="BF85" s="293">
        <v>0</v>
      </c>
      <c r="BG85" s="293">
        <v>0</v>
      </c>
      <c r="BH85" s="293">
        <v>0</v>
      </c>
      <c r="BI85" s="293">
        <v>0</v>
      </c>
      <c r="BJ85" s="293">
        <v>0</v>
      </c>
      <c r="BK85" s="293">
        <v>0</v>
      </c>
      <c r="BL85" s="293">
        <v>0</v>
      </c>
      <c r="BM85" s="293">
        <v>0</v>
      </c>
      <c r="BN85" s="293">
        <v>0</v>
      </c>
      <c r="BO85" s="293">
        <v>0</v>
      </c>
      <c r="BP85" s="293">
        <v>0</v>
      </c>
      <c r="BQ85" s="293">
        <v>0</v>
      </c>
      <c r="BR85" s="293">
        <v>0</v>
      </c>
      <c r="BS85" s="293">
        <v>0</v>
      </c>
      <c r="BT85" s="293">
        <v>0</v>
      </c>
      <c r="BU85" s="293">
        <v>0</v>
      </c>
      <c r="BV85" s="293">
        <v>0</v>
      </c>
      <c r="BW85" s="293">
        <v>0</v>
      </c>
      <c r="BX85" s="293">
        <v>0</v>
      </c>
      <c r="BY85" s="293">
        <v>0</v>
      </c>
      <c r="BZ85" s="293">
        <v>0</v>
      </c>
      <c r="CA85" s="293">
        <v>0</v>
      </c>
      <c r="CB85" s="293">
        <v>0</v>
      </c>
      <c r="CC85" s="293">
        <v>0</v>
      </c>
      <c r="CD85" s="293">
        <v>0</v>
      </c>
      <c r="CE85" s="293">
        <v>0</v>
      </c>
      <c r="CF85" s="293">
        <v>0</v>
      </c>
      <c r="CG85" s="293">
        <v>0</v>
      </c>
      <c r="CH85" s="293">
        <v>0</v>
      </c>
      <c r="CI85" s="293">
        <v>0</v>
      </c>
      <c r="CJ85" s="293">
        <f t="shared" si="73"/>
        <v>0</v>
      </c>
      <c r="CK85" s="293">
        <f t="shared" si="74"/>
        <v>0</v>
      </c>
      <c r="CL85" s="293">
        <f t="shared" si="75"/>
        <v>0</v>
      </c>
      <c r="CM85" s="293">
        <f t="shared" si="76"/>
        <v>0</v>
      </c>
      <c r="CN85" s="293">
        <f t="shared" si="77"/>
        <v>0</v>
      </c>
      <c r="CO85" s="293">
        <f t="shared" si="78"/>
        <v>0</v>
      </c>
      <c r="CP85" s="293">
        <f t="shared" si="79"/>
        <v>0</v>
      </c>
      <c r="CQ85" s="293">
        <f t="shared" si="80"/>
        <v>0</v>
      </c>
      <c r="CR85" s="293">
        <f t="shared" si="81"/>
        <v>0</v>
      </c>
      <c r="CS85" s="293">
        <f t="shared" si="82"/>
        <v>0</v>
      </c>
      <c r="CT85" s="293">
        <f t="shared" si="83"/>
        <v>0</v>
      </c>
      <c r="CU85" s="293">
        <f t="shared" si="84"/>
        <v>0</v>
      </c>
      <c r="CV85" s="293">
        <f t="shared" si="85"/>
        <v>0</v>
      </c>
      <c r="CW85" s="293">
        <f t="shared" si="86"/>
        <v>0</v>
      </c>
      <c r="CX85" s="295"/>
    </row>
    <row r="86" spans="1:102" s="279" customFormat="1" ht="63">
      <c r="A86" s="296" t="s">
        <v>561</v>
      </c>
      <c r="B86" s="269" t="s">
        <v>1041</v>
      </c>
      <c r="C86" s="276" t="s">
        <v>1073</v>
      </c>
      <c r="D86" s="293">
        <v>0.63</v>
      </c>
      <c r="E86" s="293">
        <v>0</v>
      </c>
      <c r="F86" s="293">
        <v>0</v>
      </c>
      <c r="G86" s="293">
        <v>0</v>
      </c>
      <c r="H86" s="293">
        <v>0</v>
      </c>
      <c r="I86" s="293">
        <v>0</v>
      </c>
      <c r="J86" s="296">
        <v>0</v>
      </c>
      <c r="K86" s="293">
        <v>0.63</v>
      </c>
      <c r="L86" s="293">
        <v>0</v>
      </c>
      <c r="M86" s="293">
        <v>0</v>
      </c>
      <c r="N86" s="293">
        <v>0</v>
      </c>
      <c r="O86" s="293">
        <v>0</v>
      </c>
      <c r="P86" s="293">
        <v>0</v>
      </c>
      <c r="Q86" s="296">
        <v>0</v>
      </c>
      <c r="R86" s="293">
        <v>0</v>
      </c>
      <c r="S86" s="293">
        <v>0</v>
      </c>
      <c r="T86" s="293">
        <v>0</v>
      </c>
      <c r="U86" s="293">
        <v>0</v>
      </c>
      <c r="V86" s="293">
        <v>0</v>
      </c>
      <c r="W86" s="293">
        <v>0</v>
      </c>
      <c r="X86" s="293">
        <v>0</v>
      </c>
      <c r="Y86" s="293">
        <v>0</v>
      </c>
      <c r="Z86" s="293">
        <v>0</v>
      </c>
      <c r="AA86" s="293">
        <v>0</v>
      </c>
      <c r="AB86" s="293">
        <v>0</v>
      </c>
      <c r="AC86" s="293">
        <v>0</v>
      </c>
      <c r="AD86" s="293">
        <v>0</v>
      </c>
      <c r="AE86" s="296">
        <v>0</v>
      </c>
      <c r="AF86" s="293">
        <v>0</v>
      </c>
      <c r="AG86" s="293">
        <v>0</v>
      </c>
      <c r="AH86" s="293">
        <v>0</v>
      </c>
      <c r="AI86" s="293">
        <v>0</v>
      </c>
      <c r="AJ86" s="293">
        <v>0</v>
      </c>
      <c r="AK86" s="293">
        <v>0</v>
      </c>
      <c r="AL86" s="293">
        <v>0</v>
      </c>
      <c r="AM86" s="293">
        <v>0</v>
      </c>
      <c r="AN86" s="293">
        <v>0</v>
      </c>
      <c r="AO86" s="293">
        <v>0</v>
      </c>
      <c r="AP86" s="293">
        <v>0</v>
      </c>
      <c r="AQ86" s="293">
        <v>0</v>
      </c>
      <c r="AR86" s="293">
        <v>0</v>
      </c>
      <c r="AS86" s="293">
        <v>0</v>
      </c>
      <c r="AT86" s="293">
        <v>0</v>
      </c>
      <c r="AU86" s="293">
        <v>0</v>
      </c>
      <c r="AV86" s="293">
        <v>0</v>
      </c>
      <c r="AW86" s="293">
        <v>0</v>
      </c>
      <c r="AX86" s="293">
        <v>0</v>
      </c>
      <c r="AY86" s="293">
        <v>0</v>
      </c>
      <c r="AZ86" s="293">
        <v>0</v>
      </c>
      <c r="BA86" s="293">
        <v>0</v>
      </c>
      <c r="BB86" s="293">
        <v>0</v>
      </c>
      <c r="BC86" s="293">
        <v>0</v>
      </c>
      <c r="BD86" s="293">
        <v>0</v>
      </c>
      <c r="BE86" s="293">
        <v>0</v>
      </c>
      <c r="BF86" s="293">
        <v>0</v>
      </c>
      <c r="BG86" s="293">
        <v>0</v>
      </c>
      <c r="BH86" s="293">
        <v>0</v>
      </c>
      <c r="BI86" s="293">
        <v>0</v>
      </c>
      <c r="BJ86" s="293">
        <v>0</v>
      </c>
      <c r="BK86" s="293">
        <v>0</v>
      </c>
      <c r="BL86" s="293">
        <v>0</v>
      </c>
      <c r="BM86" s="293">
        <v>0</v>
      </c>
      <c r="BN86" s="293">
        <v>0</v>
      </c>
      <c r="BO86" s="293">
        <v>0</v>
      </c>
      <c r="BP86" s="293">
        <v>0</v>
      </c>
      <c r="BQ86" s="293">
        <v>0</v>
      </c>
      <c r="BR86" s="293">
        <v>0</v>
      </c>
      <c r="BS86" s="293">
        <v>0</v>
      </c>
      <c r="BT86" s="293">
        <v>0</v>
      </c>
      <c r="BU86" s="293">
        <v>0</v>
      </c>
      <c r="BV86" s="293">
        <v>0</v>
      </c>
      <c r="BW86" s="293">
        <v>0</v>
      </c>
      <c r="BX86" s="293">
        <v>0</v>
      </c>
      <c r="BY86" s="293">
        <v>0</v>
      </c>
      <c r="BZ86" s="293">
        <v>0</v>
      </c>
      <c r="CA86" s="293">
        <v>0</v>
      </c>
      <c r="CB86" s="293">
        <v>0</v>
      </c>
      <c r="CC86" s="293">
        <v>0</v>
      </c>
      <c r="CD86" s="293">
        <v>0</v>
      </c>
      <c r="CE86" s="293">
        <v>0</v>
      </c>
      <c r="CF86" s="293">
        <v>0</v>
      </c>
      <c r="CG86" s="293">
        <v>0</v>
      </c>
      <c r="CH86" s="293">
        <v>0</v>
      </c>
      <c r="CI86" s="293">
        <v>0</v>
      </c>
      <c r="CJ86" s="293">
        <f t="shared" si="73"/>
        <v>0</v>
      </c>
      <c r="CK86" s="293">
        <f t="shared" si="74"/>
        <v>0</v>
      </c>
      <c r="CL86" s="293">
        <f t="shared" si="75"/>
        <v>0</v>
      </c>
      <c r="CM86" s="293">
        <f t="shared" si="76"/>
        <v>0</v>
      </c>
      <c r="CN86" s="293">
        <f t="shared" si="77"/>
        <v>0</v>
      </c>
      <c r="CO86" s="293">
        <f t="shared" si="78"/>
        <v>0</v>
      </c>
      <c r="CP86" s="293">
        <f t="shared" si="79"/>
        <v>0</v>
      </c>
      <c r="CQ86" s="293">
        <f t="shared" si="80"/>
        <v>0</v>
      </c>
      <c r="CR86" s="293">
        <f t="shared" si="81"/>
        <v>0</v>
      </c>
      <c r="CS86" s="293">
        <f t="shared" si="82"/>
        <v>0</v>
      </c>
      <c r="CT86" s="293">
        <f t="shared" si="83"/>
        <v>0</v>
      </c>
      <c r="CU86" s="293">
        <f t="shared" si="84"/>
        <v>0</v>
      </c>
      <c r="CV86" s="293">
        <f t="shared" si="85"/>
        <v>0</v>
      </c>
      <c r="CW86" s="293">
        <f t="shared" si="86"/>
        <v>0</v>
      </c>
      <c r="CX86" s="295"/>
    </row>
    <row r="87" spans="1:102" s="279" customFormat="1" ht="78.75">
      <c r="A87" s="296" t="s">
        <v>561</v>
      </c>
      <c r="B87" s="269" t="s">
        <v>1042</v>
      </c>
      <c r="C87" s="276" t="s">
        <v>1074</v>
      </c>
      <c r="D87" s="293">
        <v>0.25</v>
      </c>
      <c r="E87" s="293">
        <v>0</v>
      </c>
      <c r="F87" s="293">
        <v>0</v>
      </c>
      <c r="G87" s="293">
        <v>0</v>
      </c>
      <c r="H87" s="293">
        <v>0</v>
      </c>
      <c r="I87" s="293">
        <v>0</v>
      </c>
      <c r="J87" s="296">
        <v>0</v>
      </c>
      <c r="K87" s="293">
        <v>0.25</v>
      </c>
      <c r="L87" s="293">
        <v>0</v>
      </c>
      <c r="M87" s="293">
        <v>0</v>
      </c>
      <c r="N87" s="293">
        <v>0</v>
      </c>
      <c r="O87" s="293">
        <v>0</v>
      </c>
      <c r="P87" s="293">
        <v>0</v>
      </c>
      <c r="Q87" s="296">
        <v>0</v>
      </c>
      <c r="R87" s="293">
        <v>0</v>
      </c>
      <c r="S87" s="293">
        <v>0</v>
      </c>
      <c r="T87" s="293">
        <v>0</v>
      </c>
      <c r="U87" s="293">
        <v>0</v>
      </c>
      <c r="V87" s="293">
        <v>0</v>
      </c>
      <c r="W87" s="293">
        <v>0</v>
      </c>
      <c r="X87" s="293">
        <v>0</v>
      </c>
      <c r="Y87" s="293">
        <v>0</v>
      </c>
      <c r="Z87" s="293">
        <v>0</v>
      </c>
      <c r="AA87" s="293">
        <v>0</v>
      </c>
      <c r="AB87" s="293">
        <v>0</v>
      </c>
      <c r="AC87" s="293">
        <v>0</v>
      </c>
      <c r="AD87" s="293">
        <v>0</v>
      </c>
      <c r="AE87" s="296">
        <v>0</v>
      </c>
      <c r="AF87" s="293">
        <v>0</v>
      </c>
      <c r="AG87" s="293">
        <v>0</v>
      </c>
      <c r="AH87" s="293">
        <v>0</v>
      </c>
      <c r="AI87" s="293">
        <v>0</v>
      </c>
      <c r="AJ87" s="293">
        <v>0</v>
      </c>
      <c r="AK87" s="293">
        <v>0</v>
      </c>
      <c r="AL87" s="293">
        <v>0</v>
      </c>
      <c r="AM87" s="293">
        <v>0</v>
      </c>
      <c r="AN87" s="293">
        <v>0</v>
      </c>
      <c r="AO87" s="293">
        <v>0</v>
      </c>
      <c r="AP87" s="293">
        <v>0</v>
      </c>
      <c r="AQ87" s="293">
        <v>0</v>
      </c>
      <c r="AR87" s="293">
        <v>0</v>
      </c>
      <c r="AS87" s="293">
        <v>0</v>
      </c>
      <c r="AT87" s="293">
        <v>0</v>
      </c>
      <c r="AU87" s="293">
        <v>0</v>
      </c>
      <c r="AV87" s="293">
        <v>0</v>
      </c>
      <c r="AW87" s="293">
        <v>0</v>
      </c>
      <c r="AX87" s="293">
        <v>0</v>
      </c>
      <c r="AY87" s="293">
        <v>0</v>
      </c>
      <c r="AZ87" s="293">
        <v>0</v>
      </c>
      <c r="BA87" s="293">
        <v>0</v>
      </c>
      <c r="BB87" s="293">
        <v>0</v>
      </c>
      <c r="BC87" s="293">
        <v>0</v>
      </c>
      <c r="BD87" s="293">
        <v>0</v>
      </c>
      <c r="BE87" s="293">
        <v>0</v>
      </c>
      <c r="BF87" s="293">
        <v>0</v>
      </c>
      <c r="BG87" s="293">
        <v>0</v>
      </c>
      <c r="BH87" s="293">
        <v>0</v>
      </c>
      <c r="BI87" s="293">
        <v>0</v>
      </c>
      <c r="BJ87" s="293">
        <v>0</v>
      </c>
      <c r="BK87" s="293">
        <v>0</v>
      </c>
      <c r="BL87" s="293">
        <v>0</v>
      </c>
      <c r="BM87" s="293">
        <v>0</v>
      </c>
      <c r="BN87" s="293">
        <v>0</v>
      </c>
      <c r="BO87" s="293">
        <v>0</v>
      </c>
      <c r="BP87" s="293">
        <v>0</v>
      </c>
      <c r="BQ87" s="293">
        <v>0</v>
      </c>
      <c r="BR87" s="293">
        <v>0</v>
      </c>
      <c r="BS87" s="293">
        <v>0</v>
      </c>
      <c r="BT87" s="293">
        <v>0</v>
      </c>
      <c r="BU87" s="293">
        <v>0</v>
      </c>
      <c r="BV87" s="293">
        <v>0</v>
      </c>
      <c r="BW87" s="293">
        <v>0</v>
      </c>
      <c r="BX87" s="293">
        <v>0</v>
      </c>
      <c r="BY87" s="293">
        <v>0</v>
      </c>
      <c r="BZ87" s="293">
        <v>0</v>
      </c>
      <c r="CA87" s="293">
        <v>0</v>
      </c>
      <c r="CB87" s="293">
        <v>0</v>
      </c>
      <c r="CC87" s="293">
        <v>0</v>
      </c>
      <c r="CD87" s="293">
        <v>0</v>
      </c>
      <c r="CE87" s="293">
        <v>0</v>
      </c>
      <c r="CF87" s="293">
        <v>0</v>
      </c>
      <c r="CG87" s="293">
        <v>0</v>
      </c>
      <c r="CH87" s="293">
        <v>0</v>
      </c>
      <c r="CI87" s="293">
        <v>0</v>
      </c>
      <c r="CJ87" s="293">
        <f t="shared" si="73"/>
        <v>0</v>
      </c>
      <c r="CK87" s="293">
        <f t="shared" si="74"/>
        <v>0</v>
      </c>
      <c r="CL87" s="293">
        <f t="shared" si="75"/>
        <v>0</v>
      </c>
      <c r="CM87" s="293">
        <f t="shared" si="76"/>
        <v>0</v>
      </c>
      <c r="CN87" s="293">
        <f t="shared" si="77"/>
        <v>0</v>
      </c>
      <c r="CO87" s="293">
        <f t="shared" si="78"/>
        <v>0</v>
      </c>
      <c r="CP87" s="293">
        <f t="shared" si="79"/>
        <v>0</v>
      </c>
      <c r="CQ87" s="293">
        <f t="shared" si="80"/>
        <v>0</v>
      </c>
      <c r="CR87" s="293">
        <f t="shared" si="81"/>
        <v>0</v>
      </c>
      <c r="CS87" s="293">
        <f t="shared" si="82"/>
        <v>0</v>
      </c>
      <c r="CT87" s="293">
        <f t="shared" si="83"/>
        <v>0</v>
      </c>
      <c r="CU87" s="293">
        <f t="shared" si="84"/>
        <v>0</v>
      </c>
      <c r="CV87" s="293">
        <f t="shared" si="85"/>
        <v>0</v>
      </c>
      <c r="CW87" s="293">
        <f t="shared" si="86"/>
        <v>0</v>
      </c>
      <c r="CX87" s="295"/>
    </row>
    <row r="88" spans="1:102" s="279" customFormat="1" ht="63">
      <c r="A88" s="296" t="s">
        <v>561</v>
      </c>
      <c r="B88" s="269" t="s">
        <v>1043</v>
      </c>
      <c r="C88" s="276" t="s">
        <v>1075</v>
      </c>
      <c r="D88" s="293">
        <v>0.25</v>
      </c>
      <c r="E88" s="293">
        <v>0</v>
      </c>
      <c r="F88" s="293">
        <v>0</v>
      </c>
      <c r="G88" s="293">
        <v>0</v>
      </c>
      <c r="H88" s="293">
        <v>0</v>
      </c>
      <c r="I88" s="293">
        <v>0</v>
      </c>
      <c r="J88" s="296">
        <v>0</v>
      </c>
      <c r="K88" s="293">
        <v>0.25</v>
      </c>
      <c r="L88" s="293">
        <v>0</v>
      </c>
      <c r="M88" s="293">
        <v>0</v>
      </c>
      <c r="N88" s="293">
        <v>0</v>
      </c>
      <c r="O88" s="293">
        <v>0</v>
      </c>
      <c r="P88" s="293">
        <v>0</v>
      </c>
      <c r="Q88" s="296">
        <v>0</v>
      </c>
      <c r="R88" s="293">
        <v>0</v>
      </c>
      <c r="S88" s="293">
        <v>0</v>
      </c>
      <c r="T88" s="293">
        <v>0</v>
      </c>
      <c r="U88" s="293">
        <v>0</v>
      </c>
      <c r="V88" s="293">
        <v>0</v>
      </c>
      <c r="W88" s="293">
        <v>0</v>
      </c>
      <c r="X88" s="293">
        <v>0</v>
      </c>
      <c r="Y88" s="293">
        <v>0</v>
      </c>
      <c r="Z88" s="293">
        <v>0</v>
      </c>
      <c r="AA88" s="293">
        <v>0</v>
      </c>
      <c r="AB88" s="293">
        <v>0</v>
      </c>
      <c r="AC88" s="293">
        <v>0</v>
      </c>
      <c r="AD88" s="293">
        <v>0</v>
      </c>
      <c r="AE88" s="296">
        <v>0</v>
      </c>
      <c r="AF88" s="293">
        <v>0</v>
      </c>
      <c r="AG88" s="293">
        <v>0</v>
      </c>
      <c r="AH88" s="293">
        <v>0</v>
      </c>
      <c r="AI88" s="293">
        <v>0</v>
      </c>
      <c r="AJ88" s="293">
        <v>0</v>
      </c>
      <c r="AK88" s="293">
        <v>0</v>
      </c>
      <c r="AL88" s="293">
        <v>0</v>
      </c>
      <c r="AM88" s="293">
        <v>0</v>
      </c>
      <c r="AN88" s="293">
        <v>0</v>
      </c>
      <c r="AO88" s="293">
        <v>0</v>
      </c>
      <c r="AP88" s="293">
        <v>0</v>
      </c>
      <c r="AQ88" s="293">
        <v>0</v>
      </c>
      <c r="AR88" s="293">
        <v>0</v>
      </c>
      <c r="AS88" s="293">
        <v>0</v>
      </c>
      <c r="AT88" s="293">
        <v>0</v>
      </c>
      <c r="AU88" s="293">
        <v>0</v>
      </c>
      <c r="AV88" s="293">
        <v>0</v>
      </c>
      <c r="AW88" s="293">
        <v>0</v>
      </c>
      <c r="AX88" s="293">
        <v>0</v>
      </c>
      <c r="AY88" s="293">
        <v>0</v>
      </c>
      <c r="AZ88" s="293">
        <v>0</v>
      </c>
      <c r="BA88" s="293">
        <v>0</v>
      </c>
      <c r="BB88" s="293">
        <v>0</v>
      </c>
      <c r="BC88" s="293">
        <v>0</v>
      </c>
      <c r="BD88" s="293">
        <v>0</v>
      </c>
      <c r="BE88" s="293">
        <v>0</v>
      </c>
      <c r="BF88" s="293">
        <v>0</v>
      </c>
      <c r="BG88" s="293">
        <v>0</v>
      </c>
      <c r="BH88" s="293">
        <v>0</v>
      </c>
      <c r="BI88" s="293">
        <v>0</v>
      </c>
      <c r="BJ88" s="293">
        <v>0</v>
      </c>
      <c r="BK88" s="293">
        <v>0</v>
      </c>
      <c r="BL88" s="293">
        <v>0</v>
      </c>
      <c r="BM88" s="293">
        <v>0</v>
      </c>
      <c r="BN88" s="293">
        <v>0</v>
      </c>
      <c r="BO88" s="293">
        <v>0</v>
      </c>
      <c r="BP88" s="293">
        <v>0</v>
      </c>
      <c r="BQ88" s="293">
        <v>0</v>
      </c>
      <c r="BR88" s="293">
        <v>0</v>
      </c>
      <c r="BS88" s="293">
        <v>0</v>
      </c>
      <c r="BT88" s="293">
        <v>0</v>
      </c>
      <c r="BU88" s="293">
        <v>0</v>
      </c>
      <c r="BV88" s="293">
        <v>0</v>
      </c>
      <c r="BW88" s="293">
        <v>0</v>
      </c>
      <c r="BX88" s="293">
        <v>0</v>
      </c>
      <c r="BY88" s="293">
        <v>0</v>
      </c>
      <c r="BZ88" s="293">
        <v>0</v>
      </c>
      <c r="CA88" s="293">
        <v>0</v>
      </c>
      <c r="CB88" s="293">
        <v>0</v>
      </c>
      <c r="CC88" s="293">
        <v>0</v>
      </c>
      <c r="CD88" s="293">
        <v>0</v>
      </c>
      <c r="CE88" s="293">
        <v>0</v>
      </c>
      <c r="CF88" s="293">
        <v>0</v>
      </c>
      <c r="CG88" s="293">
        <v>0</v>
      </c>
      <c r="CH88" s="293">
        <v>0</v>
      </c>
      <c r="CI88" s="293">
        <v>0</v>
      </c>
      <c r="CJ88" s="293">
        <f t="shared" si="73"/>
        <v>0</v>
      </c>
      <c r="CK88" s="293">
        <f t="shared" si="74"/>
        <v>0</v>
      </c>
      <c r="CL88" s="293">
        <f t="shared" si="75"/>
        <v>0</v>
      </c>
      <c r="CM88" s="293">
        <f t="shared" si="76"/>
        <v>0</v>
      </c>
      <c r="CN88" s="293">
        <f t="shared" si="77"/>
        <v>0</v>
      </c>
      <c r="CO88" s="293">
        <f t="shared" si="78"/>
        <v>0</v>
      </c>
      <c r="CP88" s="293">
        <f t="shared" si="79"/>
        <v>0</v>
      </c>
      <c r="CQ88" s="293">
        <f t="shared" si="80"/>
        <v>0</v>
      </c>
      <c r="CR88" s="293">
        <f t="shared" si="81"/>
        <v>0</v>
      </c>
      <c r="CS88" s="293">
        <f t="shared" si="82"/>
        <v>0</v>
      </c>
      <c r="CT88" s="293">
        <f t="shared" si="83"/>
        <v>0</v>
      </c>
      <c r="CU88" s="293">
        <f t="shared" si="84"/>
        <v>0</v>
      </c>
      <c r="CV88" s="293">
        <f t="shared" si="85"/>
        <v>0</v>
      </c>
      <c r="CW88" s="293">
        <f t="shared" si="86"/>
        <v>0</v>
      </c>
      <c r="CX88" s="295"/>
    </row>
    <row r="89" spans="1:102" s="279" customFormat="1" ht="63">
      <c r="A89" s="296" t="s">
        <v>561</v>
      </c>
      <c r="B89" s="269" t="s">
        <v>1044</v>
      </c>
      <c r="C89" s="276" t="s">
        <v>1076</v>
      </c>
      <c r="D89" s="293">
        <v>0.25</v>
      </c>
      <c r="E89" s="293">
        <v>0</v>
      </c>
      <c r="F89" s="293">
        <v>0</v>
      </c>
      <c r="G89" s="293">
        <v>0</v>
      </c>
      <c r="H89" s="293">
        <v>0</v>
      </c>
      <c r="I89" s="293">
        <v>0</v>
      </c>
      <c r="J89" s="296">
        <v>0</v>
      </c>
      <c r="K89" s="293">
        <v>0.25</v>
      </c>
      <c r="L89" s="293">
        <v>0</v>
      </c>
      <c r="M89" s="293">
        <v>0</v>
      </c>
      <c r="N89" s="293">
        <v>0</v>
      </c>
      <c r="O89" s="293">
        <v>0</v>
      </c>
      <c r="P89" s="293">
        <v>0</v>
      </c>
      <c r="Q89" s="296">
        <v>0</v>
      </c>
      <c r="R89" s="293">
        <v>0</v>
      </c>
      <c r="S89" s="293">
        <v>0</v>
      </c>
      <c r="T89" s="293">
        <v>0</v>
      </c>
      <c r="U89" s="293">
        <v>0</v>
      </c>
      <c r="V89" s="293">
        <v>0</v>
      </c>
      <c r="W89" s="293">
        <v>0</v>
      </c>
      <c r="X89" s="293">
        <v>0</v>
      </c>
      <c r="Y89" s="293">
        <v>0</v>
      </c>
      <c r="Z89" s="293">
        <v>0</v>
      </c>
      <c r="AA89" s="293">
        <v>0</v>
      </c>
      <c r="AB89" s="293">
        <v>0</v>
      </c>
      <c r="AC89" s="293">
        <v>0</v>
      </c>
      <c r="AD89" s="293">
        <v>0</v>
      </c>
      <c r="AE89" s="296">
        <v>0</v>
      </c>
      <c r="AF89" s="293">
        <v>0</v>
      </c>
      <c r="AG89" s="293">
        <v>0</v>
      </c>
      <c r="AH89" s="293">
        <v>0</v>
      </c>
      <c r="AI89" s="293">
        <v>0</v>
      </c>
      <c r="AJ89" s="293">
        <v>0</v>
      </c>
      <c r="AK89" s="293">
        <v>0</v>
      </c>
      <c r="AL89" s="293">
        <v>0</v>
      </c>
      <c r="AM89" s="293">
        <v>0</v>
      </c>
      <c r="AN89" s="293">
        <v>0</v>
      </c>
      <c r="AO89" s="293">
        <v>0</v>
      </c>
      <c r="AP89" s="293">
        <v>0</v>
      </c>
      <c r="AQ89" s="293">
        <v>0</v>
      </c>
      <c r="AR89" s="293">
        <v>0</v>
      </c>
      <c r="AS89" s="293">
        <v>0</v>
      </c>
      <c r="AT89" s="293">
        <v>0</v>
      </c>
      <c r="AU89" s="293">
        <v>0</v>
      </c>
      <c r="AV89" s="293">
        <v>0</v>
      </c>
      <c r="AW89" s="293">
        <v>0</v>
      </c>
      <c r="AX89" s="293">
        <v>0</v>
      </c>
      <c r="AY89" s="293">
        <v>0</v>
      </c>
      <c r="AZ89" s="293">
        <v>0</v>
      </c>
      <c r="BA89" s="293">
        <v>0</v>
      </c>
      <c r="BB89" s="293">
        <v>0</v>
      </c>
      <c r="BC89" s="293">
        <v>0</v>
      </c>
      <c r="BD89" s="293">
        <v>0</v>
      </c>
      <c r="BE89" s="293">
        <v>0</v>
      </c>
      <c r="BF89" s="293">
        <v>0</v>
      </c>
      <c r="BG89" s="293">
        <v>0</v>
      </c>
      <c r="BH89" s="293">
        <v>0</v>
      </c>
      <c r="BI89" s="293">
        <v>0</v>
      </c>
      <c r="BJ89" s="293">
        <v>0</v>
      </c>
      <c r="BK89" s="293">
        <v>0</v>
      </c>
      <c r="BL89" s="293">
        <v>0</v>
      </c>
      <c r="BM89" s="293">
        <v>0</v>
      </c>
      <c r="BN89" s="293">
        <v>0</v>
      </c>
      <c r="BO89" s="293">
        <v>0</v>
      </c>
      <c r="BP89" s="293">
        <v>0</v>
      </c>
      <c r="BQ89" s="293">
        <v>0</v>
      </c>
      <c r="BR89" s="293">
        <v>0</v>
      </c>
      <c r="BS89" s="293">
        <v>0</v>
      </c>
      <c r="BT89" s="293">
        <v>0</v>
      </c>
      <c r="BU89" s="293">
        <v>0</v>
      </c>
      <c r="BV89" s="293">
        <v>0</v>
      </c>
      <c r="BW89" s="293">
        <v>0</v>
      </c>
      <c r="BX89" s="293">
        <v>0</v>
      </c>
      <c r="BY89" s="293">
        <v>0</v>
      </c>
      <c r="BZ89" s="293">
        <v>0</v>
      </c>
      <c r="CA89" s="293">
        <v>0</v>
      </c>
      <c r="CB89" s="293">
        <v>0</v>
      </c>
      <c r="CC89" s="293">
        <v>0</v>
      </c>
      <c r="CD89" s="293">
        <v>0</v>
      </c>
      <c r="CE89" s="293">
        <v>0</v>
      </c>
      <c r="CF89" s="293">
        <v>0</v>
      </c>
      <c r="CG89" s="293">
        <v>0</v>
      </c>
      <c r="CH89" s="293">
        <v>0</v>
      </c>
      <c r="CI89" s="293">
        <v>0</v>
      </c>
      <c r="CJ89" s="293">
        <f t="shared" si="73"/>
        <v>0</v>
      </c>
      <c r="CK89" s="293">
        <f t="shared" si="74"/>
        <v>0</v>
      </c>
      <c r="CL89" s="293">
        <f t="shared" si="75"/>
        <v>0</v>
      </c>
      <c r="CM89" s="293">
        <f t="shared" si="76"/>
        <v>0</v>
      </c>
      <c r="CN89" s="293">
        <f t="shared" si="77"/>
        <v>0</v>
      </c>
      <c r="CO89" s="293">
        <f t="shared" si="78"/>
        <v>0</v>
      </c>
      <c r="CP89" s="293">
        <f t="shared" si="79"/>
        <v>0</v>
      </c>
      <c r="CQ89" s="293">
        <f t="shared" si="80"/>
        <v>0</v>
      </c>
      <c r="CR89" s="293">
        <f t="shared" si="81"/>
        <v>0</v>
      </c>
      <c r="CS89" s="293">
        <f t="shared" si="82"/>
        <v>0</v>
      </c>
      <c r="CT89" s="293">
        <f t="shared" si="83"/>
        <v>0</v>
      </c>
      <c r="CU89" s="293">
        <f t="shared" si="84"/>
        <v>0</v>
      </c>
      <c r="CV89" s="293">
        <f t="shared" si="85"/>
        <v>0</v>
      </c>
      <c r="CW89" s="293">
        <f t="shared" si="86"/>
        <v>0</v>
      </c>
      <c r="CX89" s="295"/>
    </row>
    <row r="90" spans="1:102" s="279" customFormat="1" ht="47.25">
      <c r="A90" s="296" t="s">
        <v>561</v>
      </c>
      <c r="B90" s="269" t="s">
        <v>1045</v>
      </c>
      <c r="C90" s="276" t="s">
        <v>1077</v>
      </c>
      <c r="D90" s="293">
        <v>0.25</v>
      </c>
      <c r="E90" s="293">
        <v>0</v>
      </c>
      <c r="F90" s="293">
        <v>0</v>
      </c>
      <c r="G90" s="293">
        <v>0</v>
      </c>
      <c r="H90" s="293">
        <v>0</v>
      </c>
      <c r="I90" s="293">
        <v>0</v>
      </c>
      <c r="J90" s="296">
        <v>0</v>
      </c>
      <c r="K90" s="293">
        <v>0.25</v>
      </c>
      <c r="L90" s="293">
        <v>0</v>
      </c>
      <c r="M90" s="293">
        <v>0</v>
      </c>
      <c r="N90" s="293">
        <v>0</v>
      </c>
      <c r="O90" s="293">
        <v>0</v>
      </c>
      <c r="P90" s="293">
        <v>0</v>
      </c>
      <c r="Q90" s="296">
        <v>0</v>
      </c>
      <c r="R90" s="293">
        <v>0</v>
      </c>
      <c r="S90" s="293">
        <v>0</v>
      </c>
      <c r="T90" s="293">
        <v>0</v>
      </c>
      <c r="U90" s="293">
        <v>0</v>
      </c>
      <c r="V90" s="293">
        <v>0</v>
      </c>
      <c r="W90" s="293">
        <v>0</v>
      </c>
      <c r="X90" s="293">
        <v>0</v>
      </c>
      <c r="Y90" s="293">
        <v>0</v>
      </c>
      <c r="Z90" s="293">
        <v>0</v>
      </c>
      <c r="AA90" s="293">
        <v>0</v>
      </c>
      <c r="AB90" s="293">
        <v>0</v>
      </c>
      <c r="AC90" s="293">
        <v>0</v>
      </c>
      <c r="AD90" s="293">
        <v>0</v>
      </c>
      <c r="AE90" s="296">
        <v>0</v>
      </c>
      <c r="AF90" s="293">
        <v>0</v>
      </c>
      <c r="AG90" s="293">
        <v>0</v>
      </c>
      <c r="AH90" s="293">
        <v>0</v>
      </c>
      <c r="AI90" s="293">
        <v>0</v>
      </c>
      <c r="AJ90" s="293">
        <v>0</v>
      </c>
      <c r="AK90" s="293">
        <v>0</v>
      </c>
      <c r="AL90" s="293">
        <v>0</v>
      </c>
      <c r="AM90" s="293">
        <v>0</v>
      </c>
      <c r="AN90" s="293">
        <v>0</v>
      </c>
      <c r="AO90" s="293">
        <v>0</v>
      </c>
      <c r="AP90" s="293">
        <v>0</v>
      </c>
      <c r="AQ90" s="293">
        <v>0</v>
      </c>
      <c r="AR90" s="293">
        <v>0</v>
      </c>
      <c r="AS90" s="293">
        <v>0</v>
      </c>
      <c r="AT90" s="293">
        <v>0</v>
      </c>
      <c r="AU90" s="293">
        <v>0</v>
      </c>
      <c r="AV90" s="293">
        <v>0</v>
      </c>
      <c r="AW90" s="293">
        <v>0</v>
      </c>
      <c r="AX90" s="293">
        <v>0</v>
      </c>
      <c r="AY90" s="293">
        <v>0</v>
      </c>
      <c r="AZ90" s="293">
        <v>0</v>
      </c>
      <c r="BA90" s="293">
        <v>0</v>
      </c>
      <c r="BB90" s="293">
        <v>0</v>
      </c>
      <c r="BC90" s="293">
        <v>0</v>
      </c>
      <c r="BD90" s="293">
        <v>0</v>
      </c>
      <c r="BE90" s="293">
        <v>0</v>
      </c>
      <c r="BF90" s="293">
        <v>0</v>
      </c>
      <c r="BG90" s="293">
        <v>0</v>
      </c>
      <c r="BH90" s="293">
        <v>0</v>
      </c>
      <c r="BI90" s="293">
        <v>0</v>
      </c>
      <c r="BJ90" s="293">
        <v>0</v>
      </c>
      <c r="BK90" s="293">
        <v>0</v>
      </c>
      <c r="BL90" s="293">
        <v>0</v>
      </c>
      <c r="BM90" s="293">
        <v>0</v>
      </c>
      <c r="BN90" s="293">
        <v>0</v>
      </c>
      <c r="BO90" s="293">
        <v>0</v>
      </c>
      <c r="BP90" s="293">
        <v>0</v>
      </c>
      <c r="BQ90" s="293">
        <v>0</v>
      </c>
      <c r="BR90" s="293">
        <v>0</v>
      </c>
      <c r="BS90" s="293">
        <v>0</v>
      </c>
      <c r="BT90" s="293">
        <v>0</v>
      </c>
      <c r="BU90" s="293">
        <v>0</v>
      </c>
      <c r="BV90" s="293">
        <v>0</v>
      </c>
      <c r="BW90" s="293">
        <v>0</v>
      </c>
      <c r="BX90" s="293">
        <v>0</v>
      </c>
      <c r="BY90" s="293">
        <v>0</v>
      </c>
      <c r="BZ90" s="293">
        <v>0</v>
      </c>
      <c r="CA90" s="293">
        <v>0</v>
      </c>
      <c r="CB90" s="293">
        <v>0</v>
      </c>
      <c r="CC90" s="293">
        <v>0</v>
      </c>
      <c r="CD90" s="293">
        <v>0</v>
      </c>
      <c r="CE90" s="293">
        <v>0</v>
      </c>
      <c r="CF90" s="293">
        <v>0</v>
      </c>
      <c r="CG90" s="293">
        <v>0</v>
      </c>
      <c r="CH90" s="293">
        <v>0</v>
      </c>
      <c r="CI90" s="293">
        <v>0</v>
      </c>
      <c r="CJ90" s="293">
        <f t="shared" si="73"/>
        <v>0</v>
      </c>
      <c r="CK90" s="293">
        <f t="shared" si="74"/>
        <v>0</v>
      </c>
      <c r="CL90" s="293">
        <f t="shared" si="75"/>
        <v>0</v>
      </c>
      <c r="CM90" s="293">
        <f t="shared" si="76"/>
        <v>0</v>
      </c>
      <c r="CN90" s="293">
        <f t="shared" si="77"/>
        <v>0</v>
      </c>
      <c r="CO90" s="293">
        <f t="shared" si="78"/>
        <v>0</v>
      </c>
      <c r="CP90" s="293">
        <f t="shared" si="79"/>
        <v>0</v>
      </c>
      <c r="CQ90" s="293">
        <f t="shared" si="80"/>
        <v>0</v>
      </c>
      <c r="CR90" s="293">
        <f t="shared" si="81"/>
        <v>0</v>
      </c>
      <c r="CS90" s="293">
        <f t="shared" si="82"/>
        <v>0</v>
      </c>
      <c r="CT90" s="293">
        <f t="shared" si="83"/>
        <v>0</v>
      </c>
      <c r="CU90" s="293">
        <f t="shared" si="84"/>
        <v>0</v>
      </c>
      <c r="CV90" s="293">
        <f t="shared" si="85"/>
        <v>0</v>
      </c>
      <c r="CW90" s="293">
        <f t="shared" si="86"/>
        <v>0</v>
      </c>
      <c r="CX90" s="295"/>
    </row>
    <row r="91" spans="1:102" s="279" customFormat="1" ht="63">
      <c r="A91" s="296" t="s">
        <v>561</v>
      </c>
      <c r="B91" s="269" t="s">
        <v>1046</v>
      </c>
      <c r="C91" s="276" t="s">
        <v>1078</v>
      </c>
      <c r="D91" s="293">
        <v>0.25</v>
      </c>
      <c r="E91" s="293">
        <v>0</v>
      </c>
      <c r="F91" s="293">
        <v>0</v>
      </c>
      <c r="G91" s="293">
        <v>0</v>
      </c>
      <c r="H91" s="293">
        <v>0</v>
      </c>
      <c r="I91" s="293">
        <v>0</v>
      </c>
      <c r="J91" s="296">
        <v>0</v>
      </c>
      <c r="K91" s="293">
        <v>0.25</v>
      </c>
      <c r="L91" s="293">
        <v>0</v>
      </c>
      <c r="M91" s="293">
        <v>0</v>
      </c>
      <c r="N91" s="293">
        <v>0</v>
      </c>
      <c r="O91" s="293">
        <v>0</v>
      </c>
      <c r="P91" s="293">
        <v>0</v>
      </c>
      <c r="Q91" s="296">
        <v>0</v>
      </c>
      <c r="R91" s="293">
        <v>0</v>
      </c>
      <c r="S91" s="293">
        <v>0</v>
      </c>
      <c r="T91" s="293">
        <v>0</v>
      </c>
      <c r="U91" s="293">
        <v>0</v>
      </c>
      <c r="V91" s="293">
        <v>0</v>
      </c>
      <c r="W91" s="293">
        <v>0</v>
      </c>
      <c r="X91" s="293">
        <v>0</v>
      </c>
      <c r="Y91" s="293">
        <v>0</v>
      </c>
      <c r="Z91" s="293">
        <v>0</v>
      </c>
      <c r="AA91" s="293">
        <v>0</v>
      </c>
      <c r="AB91" s="293">
        <v>0</v>
      </c>
      <c r="AC91" s="293">
        <v>0</v>
      </c>
      <c r="AD91" s="293">
        <v>0</v>
      </c>
      <c r="AE91" s="296">
        <v>0</v>
      </c>
      <c r="AF91" s="293">
        <v>0</v>
      </c>
      <c r="AG91" s="293">
        <v>0</v>
      </c>
      <c r="AH91" s="293">
        <v>0</v>
      </c>
      <c r="AI91" s="293">
        <v>0</v>
      </c>
      <c r="AJ91" s="293">
        <v>0</v>
      </c>
      <c r="AK91" s="293">
        <v>0</v>
      </c>
      <c r="AL91" s="293">
        <v>0</v>
      </c>
      <c r="AM91" s="293">
        <v>0</v>
      </c>
      <c r="AN91" s="293">
        <v>0</v>
      </c>
      <c r="AO91" s="293">
        <v>0</v>
      </c>
      <c r="AP91" s="293">
        <v>0</v>
      </c>
      <c r="AQ91" s="293">
        <v>0</v>
      </c>
      <c r="AR91" s="293">
        <v>0</v>
      </c>
      <c r="AS91" s="293">
        <v>0</v>
      </c>
      <c r="AT91" s="293">
        <v>0</v>
      </c>
      <c r="AU91" s="293">
        <v>0</v>
      </c>
      <c r="AV91" s="293">
        <v>0</v>
      </c>
      <c r="AW91" s="293">
        <v>0</v>
      </c>
      <c r="AX91" s="293">
        <v>0</v>
      </c>
      <c r="AY91" s="293">
        <v>0</v>
      </c>
      <c r="AZ91" s="293">
        <v>0</v>
      </c>
      <c r="BA91" s="293">
        <v>0</v>
      </c>
      <c r="BB91" s="293">
        <v>0</v>
      </c>
      <c r="BC91" s="293">
        <v>0</v>
      </c>
      <c r="BD91" s="293">
        <v>0</v>
      </c>
      <c r="BE91" s="293">
        <v>0</v>
      </c>
      <c r="BF91" s="293">
        <v>0</v>
      </c>
      <c r="BG91" s="293">
        <v>0</v>
      </c>
      <c r="BH91" s="293">
        <v>0</v>
      </c>
      <c r="BI91" s="293">
        <v>0</v>
      </c>
      <c r="BJ91" s="293">
        <v>0</v>
      </c>
      <c r="BK91" s="293">
        <v>0</v>
      </c>
      <c r="BL91" s="293">
        <v>0</v>
      </c>
      <c r="BM91" s="293">
        <v>0</v>
      </c>
      <c r="BN91" s="293">
        <v>0</v>
      </c>
      <c r="BO91" s="293">
        <v>0</v>
      </c>
      <c r="BP91" s="293">
        <v>0</v>
      </c>
      <c r="BQ91" s="293">
        <v>0</v>
      </c>
      <c r="BR91" s="293">
        <v>0</v>
      </c>
      <c r="BS91" s="293">
        <v>0</v>
      </c>
      <c r="BT91" s="293">
        <v>0</v>
      </c>
      <c r="BU91" s="293">
        <v>0</v>
      </c>
      <c r="BV91" s="293">
        <v>0</v>
      </c>
      <c r="BW91" s="293">
        <v>0</v>
      </c>
      <c r="BX91" s="293">
        <v>0</v>
      </c>
      <c r="BY91" s="293">
        <v>0</v>
      </c>
      <c r="BZ91" s="293">
        <v>0</v>
      </c>
      <c r="CA91" s="293">
        <v>0</v>
      </c>
      <c r="CB91" s="293">
        <v>0</v>
      </c>
      <c r="CC91" s="293">
        <v>0</v>
      </c>
      <c r="CD91" s="293">
        <v>0</v>
      </c>
      <c r="CE91" s="293">
        <v>0</v>
      </c>
      <c r="CF91" s="293">
        <v>0</v>
      </c>
      <c r="CG91" s="293">
        <v>0</v>
      </c>
      <c r="CH91" s="293">
        <v>0</v>
      </c>
      <c r="CI91" s="293">
        <v>0</v>
      </c>
      <c r="CJ91" s="293">
        <f t="shared" si="73"/>
        <v>0</v>
      </c>
      <c r="CK91" s="293">
        <f t="shared" si="74"/>
        <v>0</v>
      </c>
      <c r="CL91" s="293">
        <f t="shared" si="75"/>
        <v>0</v>
      </c>
      <c r="CM91" s="293">
        <f t="shared" si="76"/>
        <v>0</v>
      </c>
      <c r="CN91" s="293">
        <f t="shared" si="77"/>
        <v>0</v>
      </c>
      <c r="CO91" s="293">
        <f t="shared" si="78"/>
        <v>0</v>
      </c>
      <c r="CP91" s="293">
        <f t="shared" si="79"/>
        <v>0</v>
      </c>
      <c r="CQ91" s="293">
        <f t="shared" si="80"/>
        <v>0</v>
      </c>
      <c r="CR91" s="293">
        <f t="shared" si="81"/>
        <v>0</v>
      </c>
      <c r="CS91" s="293">
        <f t="shared" si="82"/>
        <v>0</v>
      </c>
      <c r="CT91" s="293">
        <f t="shared" si="83"/>
        <v>0</v>
      </c>
      <c r="CU91" s="293">
        <f t="shared" si="84"/>
        <v>0</v>
      </c>
      <c r="CV91" s="293">
        <f t="shared" si="85"/>
        <v>0</v>
      </c>
      <c r="CW91" s="293">
        <f t="shared" si="86"/>
        <v>0</v>
      </c>
      <c r="CX91" s="295"/>
    </row>
    <row r="92" spans="1:102" s="279" customFormat="1" ht="63">
      <c r="A92" s="296" t="s">
        <v>561</v>
      </c>
      <c r="B92" s="269" t="s">
        <v>1047</v>
      </c>
      <c r="C92" s="276" t="s">
        <v>1079</v>
      </c>
      <c r="D92" s="293">
        <v>0.25</v>
      </c>
      <c r="E92" s="293">
        <v>0</v>
      </c>
      <c r="F92" s="293">
        <v>0</v>
      </c>
      <c r="G92" s="293">
        <v>0</v>
      </c>
      <c r="H92" s="293">
        <v>0</v>
      </c>
      <c r="I92" s="293">
        <v>0</v>
      </c>
      <c r="J92" s="296">
        <v>0</v>
      </c>
      <c r="K92" s="293">
        <v>0.25</v>
      </c>
      <c r="L92" s="293">
        <v>0</v>
      </c>
      <c r="M92" s="293">
        <v>0</v>
      </c>
      <c r="N92" s="293">
        <v>0</v>
      </c>
      <c r="O92" s="293">
        <v>0</v>
      </c>
      <c r="P92" s="293">
        <v>0</v>
      </c>
      <c r="Q92" s="296">
        <v>0</v>
      </c>
      <c r="R92" s="293">
        <v>0</v>
      </c>
      <c r="S92" s="293">
        <v>0</v>
      </c>
      <c r="T92" s="293">
        <v>0</v>
      </c>
      <c r="U92" s="293">
        <v>0</v>
      </c>
      <c r="V92" s="293">
        <v>0</v>
      </c>
      <c r="W92" s="293">
        <v>0</v>
      </c>
      <c r="X92" s="293">
        <v>0</v>
      </c>
      <c r="Y92" s="293">
        <v>0</v>
      </c>
      <c r="Z92" s="293">
        <v>0</v>
      </c>
      <c r="AA92" s="293">
        <v>0</v>
      </c>
      <c r="AB92" s="293">
        <v>0</v>
      </c>
      <c r="AC92" s="293">
        <v>0</v>
      </c>
      <c r="AD92" s="293">
        <v>0</v>
      </c>
      <c r="AE92" s="296">
        <v>0</v>
      </c>
      <c r="AF92" s="293">
        <v>0</v>
      </c>
      <c r="AG92" s="293">
        <v>0</v>
      </c>
      <c r="AH92" s="293">
        <v>0</v>
      </c>
      <c r="AI92" s="293">
        <v>0</v>
      </c>
      <c r="AJ92" s="293">
        <v>0</v>
      </c>
      <c r="AK92" s="293">
        <v>0</v>
      </c>
      <c r="AL92" s="293">
        <v>0</v>
      </c>
      <c r="AM92" s="293">
        <v>0</v>
      </c>
      <c r="AN92" s="293">
        <v>0</v>
      </c>
      <c r="AO92" s="293">
        <v>0</v>
      </c>
      <c r="AP92" s="293">
        <v>0</v>
      </c>
      <c r="AQ92" s="293">
        <v>0</v>
      </c>
      <c r="AR92" s="293">
        <v>0</v>
      </c>
      <c r="AS92" s="293">
        <v>0</v>
      </c>
      <c r="AT92" s="293">
        <v>0</v>
      </c>
      <c r="AU92" s="293">
        <v>0</v>
      </c>
      <c r="AV92" s="293">
        <v>0</v>
      </c>
      <c r="AW92" s="293">
        <v>0</v>
      </c>
      <c r="AX92" s="293">
        <v>0</v>
      </c>
      <c r="AY92" s="293">
        <v>0</v>
      </c>
      <c r="AZ92" s="293">
        <v>0</v>
      </c>
      <c r="BA92" s="293">
        <v>0</v>
      </c>
      <c r="BB92" s="293">
        <v>0</v>
      </c>
      <c r="BC92" s="293">
        <v>0</v>
      </c>
      <c r="BD92" s="293">
        <v>0</v>
      </c>
      <c r="BE92" s="293">
        <v>0</v>
      </c>
      <c r="BF92" s="293">
        <v>0</v>
      </c>
      <c r="BG92" s="293">
        <v>0</v>
      </c>
      <c r="BH92" s="293">
        <v>0</v>
      </c>
      <c r="BI92" s="293">
        <v>0</v>
      </c>
      <c r="BJ92" s="293">
        <v>0</v>
      </c>
      <c r="BK92" s="293">
        <v>0</v>
      </c>
      <c r="BL92" s="293">
        <v>0</v>
      </c>
      <c r="BM92" s="293">
        <v>0</v>
      </c>
      <c r="BN92" s="293">
        <v>0</v>
      </c>
      <c r="BO92" s="293">
        <v>0</v>
      </c>
      <c r="BP92" s="293">
        <v>0</v>
      </c>
      <c r="BQ92" s="293">
        <v>0</v>
      </c>
      <c r="BR92" s="293">
        <v>0</v>
      </c>
      <c r="BS92" s="293">
        <v>0</v>
      </c>
      <c r="BT92" s="293">
        <v>0</v>
      </c>
      <c r="BU92" s="293">
        <v>0</v>
      </c>
      <c r="BV92" s="293">
        <v>0</v>
      </c>
      <c r="BW92" s="293">
        <v>0</v>
      </c>
      <c r="BX92" s="293">
        <v>0</v>
      </c>
      <c r="BY92" s="293">
        <v>0</v>
      </c>
      <c r="BZ92" s="293">
        <v>0</v>
      </c>
      <c r="CA92" s="293">
        <v>0</v>
      </c>
      <c r="CB92" s="293">
        <v>0</v>
      </c>
      <c r="CC92" s="293">
        <v>0</v>
      </c>
      <c r="CD92" s="293">
        <v>0</v>
      </c>
      <c r="CE92" s="293">
        <v>0</v>
      </c>
      <c r="CF92" s="293">
        <v>0</v>
      </c>
      <c r="CG92" s="293">
        <v>0</v>
      </c>
      <c r="CH92" s="293">
        <v>0</v>
      </c>
      <c r="CI92" s="293">
        <v>0</v>
      </c>
      <c r="CJ92" s="293">
        <f t="shared" si="73"/>
        <v>0</v>
      </c>
      <c r="CK92" s="293">
        <f t="shared" si="74"/>
        <v>0</v>
      </c>
      <c r="CL92" s="293">
        <f t="shared" si="75"/>
        <v>0</v>
      </c>
      <c r="CM92" s="293">
        <f t="shared" si="76"/>
        <v>0</v>
      </c>
      <c r="CN92" s="293">
        <f t="shared" si="77"/>
        <v>0</v>
      </c>
      <c r="CO92" s="293">
        <f t="shared" si="78"/>
        <v>0</v>
      </c>
      <c r="CP92" s="293">
        <f t="shared" si="79"/>
        <v>0</v>
      </c>
      <c r="CQ92" s="293">
        <f t="shared" si="80"/>
        <v>0</v>
      </c>
      <c r="CR92" s="293">
        <f t="shared" si="81"/>
        <v>0</v>
      </c>
      <c r="CS92" s="293">
        <f t="shared" si="82"/>
        <v>0</v>
      </c>
      <c r="CT92" s="293">
        <f t="shared" si="83"/>
        <v>0</v>
      </c>
      <c r="CU92" s="293">
        <f t="shared" si="84"/>
        <v>0</v>
      </c>
      <c r="CV92" s="293">
        <f t="shared" si="85"/>
        <v>0</v>
      </c>
      <c r="CW92" s="293">
        <f t="shared" si="86"/>
        <v>0</v>
      </c>
      <c r="CX92" s="295"/>
    </row>
    <row r="93" spans="1:102" s="279" customFormat="1" ht="63">
      <c r="A93" s="296" t="s">
        <v>561</v>
      </c>
      <c r="B93" s="269" t="s">
        <v>1048</v>
      </c>
      <c r="C93" s="276" t="s">
        <v>1080</v>
      </c>
      <c r="D93" s="293">
        <v>0.25</v>
      </c>
      <c r="E93" s="293">
        <v>0</v>
      </c>
      <c r="F93" s="293">
        <v>0</v>
      </c>
      <c r="G93" s="293">
        <v>0</v>
      </c>
      <c r="H93" s="293">
        <v>0</v>
      </c>
      <c r="I93" s="293">
        <v>0</v>
      </c>
      <c r="J93" s="296">
        <v>0</v>
      </c>
      <c r="K93" s="293">
        <v>0.25</v>
      </c>
      <c r="L93" s="293">
        <v>0</v>
      </c>
      <c r="M93" s="293">
        <v>0</v>
      </c>
      <c r="N93" s="293">
        <v>0</v>
      </c>
      <c r="O93" s="293">
        <v>0</v>
      </c>
      <c r="P93" s="293">
        <v>0</v>
      </c>
      <c r="Q93" s="296">
        <v>0</v>
      </c>
      <c r="R93" s="293">
        <v>0</v>
      </c>
      <c r="S93" s="293">
        <v>0</v>
      </c>
      <c r="T93" s="293">
        <v>0</v>
      </c>
      <c r="U93" s="293">
        <v>0</v>
      </c>
      <c r="V93" s="293">
        <v>0</v>
      </c>
      <c r="W93" s="293">
        <v>0</v>
      </c>
      <c r="X93" s="293">
        <v>0</v>
      </c>
      <c r="Y93" s="293">
        <v>0</v>
      </c>
      <c r="Z93" s="293">
        <v>0</v>
      </c>
      <c r="AA93" s="293">
        <v>0</v>
      </c>
      <c r="AB93" s="293">
        <v>0</v>
      </c>
      <c r="AC93" s="293">
        <v>0</v>
      </c>
      <c r="AD93" s="293">
        <v>0</v>
      </c>
      <c r="AE93" s="296">
        <v>0</v>
      </c>
      <c r="AF93" s="293">
        <v>0</v>
      </c>
      <c r="AG93" s="293">
        <v>0</v>
      </c>
      <c r="AH93" s="293">
        <v>0</v>
      </c>
      <c r="AI93" s="293">
        <v>0</v>
      </c>
      <c r="AJ93" s="293">
        <v>0</v>
      </c>
      <c r="AK93" s="293">
        <v>0</v>
      </c>
      <c r="AL93" s="293">
        <v>0</v>
      </c>
      <c r="AM93" s="293">
        <v>0</v>
      </c>
      <c r="AN93" s="293">
        <v>0</v>
      </c>
      <c r="AO93" s="293">
        <v>0</v>
      </c>
      <c r="AP93" s="293">
        <v>0</v>
      </c>
      <c r="AQ93" s="293">
        <v>0</v>
      </c>
      <c r="AR93" s="293">
        <v>0</v>
      </c>
      <c r="AS93" s="293">
        <v>0</v>
      </c>
      <c r="AT93" s="293">
        <v>0</v>
      </c>
      <c r="AU93" s="293">
        <v>0</v>
      </c>
      <c r="AV93" s="293">
        <v>0</v>
      </c>
      <c r="AW93" s="293">
        <v>0</v>
      </c>
      <c r="AX93" s="293">
        <v>0</v>
      </c>
      <c r="AY93" s="293">
        <v>0</v>
      </c>
      <c r="AZ93" s="293">
        <v>0</v>
      </c>
      <c r="BA93" s="293">
        <v>0</v>
      </c>
      <c r="BB93" s="293">
        <v>0</v>
      </c>
      <c r="BC93" s="293">
        <v>0</v>
      </c>
      <c r="BD93" s="293">
        <v>0</v>
      </c>
      <c r="BE93" s="293">
        <v>0</v>
      </c>
      <c r="BF93" s="293">
        <v>0</v>
      </c>
      <c r="BG93" s="293">
        <v>0</v>
      </c>
      <c r="BH93" s="293">
        <v>0</v>
      </c>
      <c r="BI93" s="293">
        <v>0</v>
      </c>
      <c r="BJ93" s="293">
        <v>0</v>
      </c>
      <c r="BK93" s="293">
        <v>0</v>
      </c>
      <c r="BL93" s="293">
        <v>0</v>
      </c>
      <c r="BM93" s="293">
        <v>0</v>
      </c>
      <c r="BN93" s="293">
        <v>0</v>
      </c>
      <c r="BO93" s="293">
        <v>0</v>
      </c>
      <c r="BP93" s="293">
        <v>0</v>
      </c>
      <c r="BQ93" s="293">
        <v>0</v>
      </c>
      <c r="BR93" s="293">
        <v>0</v>
      </c>
      <c r="BS93" s="293">
        <v>0</v>
      </c>
      <c r="BT93" s="293">
        <v>0</v>
      </c>
      <c r="BU93" s="293">
        <v>0</v>
      </c>
      <c r="BV93" s="293">
        <v>0</v>
      </c>
      <c r="BW93" s="293">
        <v>0</v>
      </c>
      <c r="BX93" s="293">
        <v>0</v>
      </c>
      <c r="BY93" s="293">
        <v>0</v>
      </c>
      <c r="BZ93" s="293">
        <v>0</v>
      </c>
      <c r="CA93" s="293">
        <v>0</v>
      </c>
      <c r="CB93" s="293">
        <v>0</v>
      </c>
      <c r="CC93" s="293">
        <v>0</v>
      </c>
      <c r="CD93" s="293">
        <v>0</v>
      </c>
      <c r="CE93" s="293">
        <v>0</v>
      </c>
      <c r="CF93" s="293">
        <v>0</v>
      </c>
      <c r="CG93" s="293">
        <v>0</v>
      </c>
      <c r="CH93" s="293">
        <v>0</v>
      </c>
      <c r="CI93" s="293">
        <v>0</v>
      </c>
      <c r="CJ93" s="293">
        <f t="shared" si="73"/>
        <v>0</v>
      </c>
      <c r="CK93" s="293">
        <f t="shared" si="74"/>
        <v>0</v>
      </c>
      <c r="CL93" s="293">
        <f t="shared" si="75"/>
        <v>0</v>
      </c>
      <c r="CM93" s="293">
        <f t="shared" si="76"/>
        <v>0</v>
      </c>
      <c r="CN93" s="293">
        <f t="shared" si="77"/>
        <v>0</v>
      </c>
      <c r="CO93" s="293">
        <f t="shared" si="78"/>
        <v>0</v>
      </c>
      <c r="CP93" s="293">
        <f t="shared" si="79"/>
        <v>0</v>
      </c>
      <c r="CQ93" s="293">
        <f t="shared" si="80"/>
        <v>0</v>
      </c>
      <c r="CR93" s="293">
        <f t="shared" si="81"/>
        <v>0</v>
      </c>
      <c r="CS93" s="293">
        <f t="shared" si="82"/>
        <v>0</v>
      </c>
      <c r="CT93" s="293">
        <f t="shared" si="83"/>
        <v>0</v>
      </c>
      <c r="CU93" s="293">
        <f t="shared" si="84"/>
        <v>0</v>
      </c>
      <c r="CV93" s="293">
        <f t="shared" si="85"/>
        <v>0</v>
      </c>
      <c r="CW93" s="293">
        <f t="shared" si="86"/>
        <v>0</v>
      </c>
      <c r="CX93" s="295"/>
    </row>
    <row r="94" spans="1:102" s="279" customFormat="1" ht="63">
      <c r="A94" s="296" t="s">
        <v>561</v>
      </c>
      <c r="B94" s="269" t="s">
        <v>1049</v>
      </c>
      <c r="C94" s="276" t="s">
        <v>1081</v>
      </c>
      <c r="D94" s="293">
        <v>0.25</v>
      </c>
      <c r="E94" s="293">
        <v>0</v>
      </c>
      <c r="F94" s="293">
        <v>0</v>
      </c>
      <c r="G94" s="293">
        <v>0</v>
      </c>
      <c r="H94" s="293">
        <v>0</v>
      </c>
      <c r="I94" s="293">
        <v>0</v>
      </c>
      <c r="J94" s="296">
        <v>0</v>
      </c>
      <c r="K94" s="293">
        <v>0.25</v>
      </c>
      <c r="L94" s="293">
        <v>0</v>
      </c>
      <c r="M94" s="293">
        <v>0</v>
      </c>
      <c r="N94" s="293">
        <v>0</v>
      </c>
      <c r="O94" s="293">
        <v>0</v>
      </c>
      <c r="P94" s="293">
        <v>0</v>
      </c>
      <c r="Q94" s="296">
        <v>0</v>
      </c>
      <c r="R94" s="293">
        <v>0</v>
      </c>
      <c r="S94" s="293">
        <v>0</v>
      </c>
      <c r="T94" s="293">
        <v>0</v>
      </c>
      <c r="U94" s="293">
        <v>0</v>
      </c>
      <c r="V94" s="293">
        <v>0</v>
      </c>
      <c r="W94" s="293">
        <v>0</v>
      </c>
      <c r="X94" s="293">
        <v>0</v>
      </c>
      <c r="Y94" s="293">
        <v>0</v>
      </c>
      <c r="Z94" s="293">
        <v>0</v>
      </c>
      <c r="AA94" s="293">
        <v>0</v>
      </c>
      <c r="AB94" s="293">
        <v>0</v>
      </c>
      <c r="AC94" s="293">
        <v>0</v>
      </c>
      <c r="AD94" s="293">
        <v>0</v>
      </c>
      <c r="AE94" s="296">
        <v>0</v>
      </c>
      <c r="AF94" s="293">
        <v>0</v>
      </c>
      <c r="AG94" s="293">
        <v>0</v>
      </c>
      <c r="AH94" s="293">
        <v>0</v>
      </c>
      <c r="AI94" s="293">
        <v>0</v>
      </c>
      <c r="AJ94" s="293">
        <v>0</v>
      </c>
      <c r="AK94" s="293">
        <v>0</v>
      </c>
      <c r="AL94" s="293">
        <v>0</v>
      </c>
      <c r="AM94" s="293">
        <v>0</v>
      </c>
      <c r="AN94" s="293">
        <v>0</v>
      </c>
      <c r="AO94" s="293">
        <v>0</v>
      </c>
      <c r="AP94" s="293">
        <v>0</v>
      </c>
      <c r="AQ94" s="293">
        <v>0</v>
      </c>
      <c r="AR94" s="293">
        <v>0</v>
      </c>
      <c r="AS94" s="293">
        <v>0</v>
      </c>
      <c r="AT94" s="293">
        <v>0</v>
      </c>
      <c r="AU94" s="293">
        <v>0</v>
      </c>
      <c r="AV94" s="293">
        <v>0</v>
      </c>
      <c r="AW94" s="293">
        <v>0</v>
      </c>
      <c r="AX94" s="293">
        <v>0</v>
      </c>
      <c r="AY94" s="293">
        <v>0</v>
      </c>
      <c r="AZ94" s="293">
        <v>0</v>
      </c>
      <c r="BA94" s="293">
        <v>0</v>
      </c>
      <c r="BB94" s="293">
        <v>0</v>
      </c>
      <c r="BC94" s="293">
        <v>0</v>
      </c>
      <c r="BD94" s="293">
        <v>0</v>
      </c>
      <c r="BE94" s="293">
        <v>0</v>
      </c>
      <c r="BF94" s="293">
        <v>0</v>
      </c>
      <c r="BG94" s="293">
        <v>0</v>
      </c>
      <c r="BH94" s="293">
        <v>0</v>
      </c>
      <c r="BI94" s="293">
        <v>0</v>
      </c>
      <c r="BJ94" s="293">
        <v>0</v>
      </c>
      <c r="BK94" s="293">
        <v>0</v>
      </c>
      <c r="BL94" s="293">
        <v>0</v>
      </c>
      <c r="BM94" s="293">
        <v>0</v>
      </c>
      <c r="BN94" s="293">
        <v>0</v>
      </c>
      <c r="BO94" s="293">
        <v>0</v>
      </c>
      <c r="BP94" s="293">
        <v>0</v>
      </c>
      <c r="BQ94" s="293">
        <v>0</v>
      </c>
      <c r="BR94" s="293">
        <v>0</v>
      </c>
      <c r="BS94" s="293">
        <v>0</v>
      </c>
      <c r="BT94" s="293">
        <v>0</v>
      </c>
      <c r="BU94" s="293">
        <v>0</v>
      </c>
      <c r="BV94" s="293">
        <v>0</v>
      </c>
      <c r="BW94" s="293">
        <v>0</v>
      </c>
      <c r="BX94" s="293">
        <v>0</v>
      </c>
      <c r="BY94" s="293">
        <v>0</v>
      </c>
      <c r="BZ94" s="293">
        <v>0</v>
      </c>
      <c r="CA94" s="293">
        <v>0</v>
      </c>
      <c r="CB94" s="293">
        <v>0</v>
      </c>
      <c r="CC94" s="293">
        <v>0</v>
      </c>
      <c r="CD94" s="293">
        <v>0</v>
      </c>
      <c r="CE94" s="293">
        <v>0</v>
      </c>
      <c r="CF94" s="293">
        <v>0</v>
      </c>
      <c r="CG94" s="293">
        <v>0</v>
      </c>
      <c r="CH94" s="293">
        <v>0</v>
      </c>
      <c r="CI94" s="293">
        <v>0</v>
      </c>
      <c r="CJ94" s="293">
        <f t="shared" si="73"/>
        <v>0</v>
      </c>
      <c r="CK94" s="293">
        <f t="shared" si="74"/>
        <v>0</v>
      </c>
      <c r="CL94" s="293">
        <f t="shared" si="75"/>
        <v>0</v>
      </c>
      <c r="CM94" s="293">
        <f t="shared" si="76"/>
        <v>0</v>
      </c>
      <c r="CN94" s="293">
        <f t="shared" si="77"/>
        <v>0</v>
      </c>
      <c r="CO94" s="293">
        <f t="shared" si="78"/>
        <v>0</v>
      </c>
      <c r="CP94" s="293">
        <f t="shared" si="79"/>
        <v>0</v>
      </c>
      <c r="CQ94" s="293">
        <f t="shared" si="80"/>
        <v>0</v>
      </c>
      <c r="CR94" s="293">
        <f t="shared" si="81"/>
        <v>0</v>
      </c>
      <c r="CS94" s="293">
        <f t="shared" si="82"/>
        <v>0</v>
      </c>
      <c r="CT94" s="293">
        <f t="shared" si="83"/>
        <v>0</v>
      </c>
      <c r="CU94" s="293">
        <f t="shared" si="84"/>
        <v>0</v>
      </c>
      <c r="CV94" s="293">
        <f t="shared" si="85"/>
        <v>0</v>
      </c>
      <c r="CW94" s="293">
        <f t="shared" si="86"/>
        <v>0</v>
      </c>
      <c r="CX94" s="295"/>
    </row>
    <row r="95" spans="1:102" s="279" customFormat="1" ht="47.25">
      <c r="A95" s="296" t="s">
        <v>561</v>
      </c>
      <c r="B95" s="269" t="s">
        <v>1050</v>
      </c>
      <c r="C95" s="276" t="s">
        <v>1082</v>
      </c>
      <c r="D95" s="293">
        <v>0.25</v>
      </c>
      <c r="E95" s="293">
        <v>0</v>
      </c>
      <c r="F95" s="293">
        <v>0</v>
      </c>
      <c r="G95" s="293">
        <v>0</v>
      </c>
      <c r="H95" s="293">
        <v>0</v>
      </c>
      <c r="I95" s="293">
        <v>0</v>
      </c>
      <c r="J95" s="296">
        <v>0</v>
      </c>
      <c r="K95" s="293">
        <v>0.25</v>
      </c>
      <c r="L95" s="293">
        <v>0</v>
      </c>
      <c r="M95" s="293">
        <v>0</v>
      </c>
      <c r="N95" s="293">
        <v>0</v>
      </c>
      <c r="O95" s="293">
        <v>0</v>
      </c>
      <c r="P95" s="293">
        <v>0</v>
      </c>
      <c r="Q95" s="296">
        <v>0</v>
      </c>
      <c r="R95" s="293">
        <v>0</v>
      </c>
      <c r="S95" s="293">
        <v>0</v>
      </c>
      <c r="T95" s="293">
        <v>0</v>
      </c>
      <c r="U95" s="293">
        <v>0</v>
      </c>
      <c r="V95" s="293">
        <v>0</v>
      </c>
      <c r="W95" s="293">
        <v>0</v>
      </c>
      <c r="X95" s="293">
        <v>0</v>
      </c>
      <c r="Y95" s="293">
        <v>0</v>
      </c>
      <c r="Z95" s="293">
        <v>0</v>
      </c>
      <c r="AA95" s="293">
        <v>0</v>
      </c>
      <c r="AB95" s="293">
        <v>0</v>
      </c>
      <c r="AC95" s="293">
        <v>0</v>
      </c>
      <c r="AD95" s="293">
        <v>0</v>
      </c>
      <c r="AE95" s="296">
        <v>0</v>
      </c>
      <c r="AF95" s="293">
        <v>0</v>
      </c>
      <c r="AG95" s="293">
        <v>0</v>
      </c>
      <c r="AH95" s="293">
        <v>0</v>
      </c>
      <c r="AI95" s="293">
        <v>0</v>
      </c>
      <c r="AJ95" s="293">
        <v>0</v>
      </c>
      <c r="AK95" s="293">
        <v>0</v>
      </c>
      <c r="AL95" s="293">
        <v>0</v>
      </c>
      <c r="AM95" s="293">
        <v>0</v>
      </c>
      <c r="AN95" s="293">
        <v>0</v>
      </c>
      <c r="AO95" s="293">
        <v>0</v>
      </c>
      <c r="AP95" s="293">
        <v>0</v>
      </c>
      <c r="AQ95" s="293">
        <v>0</v>
      </c>
      <c r="AR95" s="293">
        <v>0</v>
      </c>
      <c r="AS95" s="293">
        <v>0</v>
      </c>
      <c r="AT95" s="293">
        <v>0</v>
      </c>
      <c r="AU95" s="293">
        <v>0</v>
      </c>
      <c r="AV95" s="293">
        <v>0</v>
      </c>
      <c r="AW95" s="293">
        <v>0</v>
      </c>
      <c r="AX95" s="293">
        <v>0</v>
      </c>
      <c r="AY95" s="293">
        <v>0</v>
      </c>
      <c r="AZ95" s="293">
        <v>0</v>
      </c>
      <c r="BA95" s="293">
        <v>0</v>
      </c>
      <c r="BB95" s="293">
        <v>0</v>
      </c>
      <c r="BC95" s="293">
        <v>0</v>
      </c>
      <c r="BD95" s="293">
        <v>0</v>
      </c>
      <c r="BE95" s="293">
        <v>0</v>
      </c>
      <c r="BF95" s="293">
        <v>0</v>
      </c>
      <c r="BG95" s="293">
        <v>0</v>
      </c>
      <c r="BH95" s="293">
        <v>0</v>
      </c>
      <c r="BI95" s="293">
        <v>0</v>
      </c>
      <c r="BJ95" s="293">
        <v>0</v>
      </c>
      <c r="BK95" s="293">
        <v>0</v>
      </c>
      <c r="BL95" s="293">
        <v>0</v>
      </c>
      <c r="BM95" s="293">
        <v>0</v>
      </c>
      <c r="BN95" s="293">
        <v>0</v>
      </c>
      <c r="BO95" s="293">
        <v>0</v>
      </c>
      <c r="BP95" s="293">
        <v>0</v>
      </c>
      <c r="BQ95" s="293">
        <v>0</v>
      </c>
      <c r="BR95" s="293">
        <v>0</v>
      </c>
      <c r="BS95" s="293">
        <v>0</v>
      </c>
      <c r="BT95" s="293">
        <v>0</v>
      </c>
      <c r="BU95" s="293">
        <v>0</v>
      </c>
      <c r="BV95" s="293">
        <v>0</v>
      </c>
      <c r="BW95" s="293">
        <v>0</v>
      </c>
      <c r="BX95" s="293">
        <v>0</v>
      </c>
      <c r="BY95" s="293">
        <v>0</v>
      </c>
      <c r="BZ95" s="293">
        <v>0</v>
      </c>
      <c r="CA95" s="293">
        <v>0</v>
      </c>
      <c r="CB95" s="293">
        <v>0</v>
      </c>
      <c r="CC95" s="293">
        <v>0</v>
      </c>
      <c r="CD95" s="293">
        <v>0</v>
      </c>
      <c r="CE95" s="293">
        <v>0</v>
      </c>
      <c r="CF95" s="293">
        <v>0</v>
      </c>
      <c r="CG95" s="293">
        <v>0</v>
      </c>
      <c r="CH95" s="293">
        <v>0</v>
      </c>
      <c r="CI95" s="293">
        <v>0</v>
      </c>
      <c r="CJ95" s="293">
        <f t="shared" si="73"/>
        <v>0</v>
      </c>
      <c r="CK95" s="293">
        <f t="shared" si="74"/>
        <v>0</v>
      </c>
      <c r="CL95" s="293">
        <f t="shared" si="75"/>
        <v>0</v>
      </c>
      <c r="CM95" s="293">
        <f t="shared" si="76"/>
        <v>0</v>
      </c>
      <c r="CN95" s="293">
        <f t="shared" si="77"/>
        <v>0</v>
      </c>
      <c r="CO95" s="293">
        <f t="shared" si="78"/>
        <v>0</v>
      </c>
      <c r="CP95" s="293">
        <f t="shared" si="79"/>
        <v>0</v>
      </c>
      <c r="CQ95" s="293">
        <f t="shared" si="80"/>
        <v>0</v>
      </c>
      <c r="CR95" s="293">
        <f t="shared" si="81"/>
        <v>0</v>
      </c>
      <c r="CS95" s="293">
        <f t="shared" si="82"/>
        <v>0</v>
      </c>
      <c r="CT95" s="293">
        <f t="shared" si="83"/>
        <v>0</v>
      </c>
      <c r="CU95" s="293">
        <f t="shared" si="84"/>
        <v>0</v>
      </c>
      <c r="CV95" s="293">
        <f t="shared" si="85"/>
        <v>0</v>
      </c>
      <c r="CW95" s="293">
        <f t="shared" si="86"/>
        <v>0</v>
      </c>
      <c r="CX95" s="295"/>
    </row>
    <row r="96" spans="1:102" s="279" customFormat="1" ht="63">
      <c r="A96" s="296" t="s">
        <v>561</v>
      </c>
      <c r="B96" s="269" t="s">
        <v>1051</v>
      </c>
      <c r="C96" s="276" t="s">
        <v>1083</v>
      </c>
      <c r="D96" s="293">
        <v>0.25</v>
      </c>
      <c r="E96" s="293">
        <v>0</v>
      </c>
      <c r="F96" s="293">
        <v>0</v>
      </c>
      <c r="G96" s="293">
        <v>0</v>
      </c>
      <c r="H96" s="293">
        <v>0</v>
      </c>
      <c r="I96" s="293">
        <v>0</v>
      </c>
      <c r="J96" s="296">
        <v>0</v>
      </c>
      <c r="K96" s="293">
        <v>0.25</v>
      </c>
      <c r="L96" s="293">
        <v>0</v>
      </c>
      <c r="M96" s="293">
        <v>0</v>
      </c>
      <c r="N96" s="293">
        <v>0</v>
      </c>
      <c r="O96" s="293">
        <v>0</v>
      </c>
      <c r="P96" s="293">
        <v>0</v>
      </c>
      <c r="Q96" s="296">
        <v>0</v>
      </c>
      <c r="R96" s="293">
        <v>0</v>
      </c>
      <c r="S96" s="293">
        <v>0</v>
      </c>
      <c r="T96" s="293">
        <v>0</v>
      </c>
      <c r="U96" s="293">
        <v>0</v>
      </c>
      <c r="V96" s="293">
        <v>0</v>
      </c>
      <c r="W96" s="293">
        <v>0</v>
      </c>
      <c r="X96" s="293">
        <v>0</v>
      </c>
      <c r="Y96" s="293">
        <v>0</v>
      </c>
      <c r="Z96" s="293">
        <v>0</v>
      </c>
      <c r="AA96" s="293">
        <v>0</v>
      </c>
      <c r="AB96" s="293">
        <v>0</v>
      </c>
      <c r="AC96" s="293">
        <v>0</v>
      </c>
      <c r="AD96" s="293">
        <v>0</v>
      </c>
      <c r="AE96" s="296">
        <v>0</v>
      </c>
      <c r="AF96" s="293">
        <v>0</v>
      </c>
      <c r="AG96" s="293">
        <v>0</v>
      </c>
      <c r="AH96" s="293">
        <v>0</v>
      </c>
      <c r="AI96" s="293">
        <v>0</v>
      </c>
      <c r="AJ96" s="293">
        <v>0</v>
      </c>
      <c r="AK96" s="293">
        <v>0</v>
      </c>
      <c r="AL96" s="293">
        <v>0</v>
      </c>
      <c r="AM96" s="293">
        <v>0</v>
      </c>
      <c r="AN96" s="293">
        <v>0</v>
      </c>
      <c r="AO96" s="293">
        <v>0</v>
      </c>
      <c r="AP96" s="293">
        <v>0</v>
      </c>
      <c r="AQ96" s="293">
        <v>0</v>
      </c>
      <c r="AR96" s="293">
        <v>0</v>
      </c>
      <c r="AS96" s="293">
        <v>0</v>
      </c>
      <c r="AT96" s="293">
        <v>0</v>
      </c>
      <c r="AU96" s="293">
        <v>0</v>
      </c>
      <c r="AV96" s="293">
        <v>0</v>
      </c>
      <c r="AW96" s="293">
        <v>0</v>
      </c>
      <c r="AX96" s="293">
        <v>0</v>
      </c>
      <c r="AY96" s="293">
        <v>0</v>
      </c>
      <c r="AZ96" s="293">
        <v>0</v>
      </c>
      <c r="BA96" s="293">
        <v>0</v>
      </c>
      <c r="BB96" s="293">
        <v>0</v>
      </c>
      <c r="BC96" s="293">
        <v>0</v>
      </c>
      <c r="BD96" s="293">
        <v>0</v>
      </c>
      <c r="BE96" s="293">
        <v>0</v>
      </c>
      <c r="BF96" s="293">
        <v>0</v>
      </c>
      <c r="BG96" s="293">
        <v>0</v>
      </c>
      <c r="BH96" s="293">
        <v>0</v>
      </c>
      <c r="BI96" s="293">
        <v>0</v>
      </c>
      <c r="BJ96" s="293">
        <v>0</v>
      </c>
      <c r="BK96" s="293">
        <v>0</v>
      </c>
      <c r="BL96" s="293">
        <v>0</v>
      </c>
      <c r="BM96" s="293">
        <v>0</v>
      </c>
      <c r="BN96" s="293">
        <v>0</v>
      </c>
      <c r="BO96" s="293">
        <v>0</v>
      </c>
      <c r="BP96" s="293">
        <v>0</v>
      </c>
      <c r="BQ96" s="293">
        <v>0</v>
      </c>
      <c r="BR96" s="293">
        <v>0</v>
      </c>
      <c r="BS96" s="293">
        <v>0</v>
      </c>
      <c r="BT96" s="293">
        <v>0</v>
      </c>
      <c r="BU96" s="293">
        <v>0</v>
      </c>
      <c r="BV96" s="293">
        <v>0</v>
      </c>
      <c r="BW96" s="293">
        <v>0</v>
      </c>
      <c r="BX96" s="293">
        <v>0</v>
      </c>
      <c r="BY96" s="293">
        <v>0</v>
      </c>
      <c r="BZ96" s="293">
        <v>0</v>
      </c>
      <c r="CA96" s="293">
        <v>0</v>
      </c>
      <c r="CB96" s="293">
        <v>0</v>
      </c>
      <c r="CC96" s="293">
        <v>0</v>
      </c>
      <c r="CD96" s="293">
        <v>0</v>
      </c>
      <c r="CE96" s="293">
        <v>0</v>
      </c>
      <c r="CF96" s="293">
        <v>0</v>
      </c>
      <c r="CG96" s="293">
        <v>0</v>
      </c>
      <c r="CH96" s="293">
        <v>0</v>
      </c>
      <c r="CI96" s="293">
        <v>0</v>
      </c>
      <c r="CJ96" s="293">
        <f t="shared" si="73"/>
        <v>0</v>
      </c>
      <c r="CK96" s="293">
        <f t="shared" si="74"/>
        <v>0</v>
      </c>
      <c r="CL96" s="293">
        <f t="shared" si="75"/>
        <v>0</v>
      </c>
      <c r="CM96" s="293">
        <f t="shared" si="76"/>
        <v>0</v>
      </c>
      <c r="CN96" s="293">
        <f t="shared" si="77"/>
        <v>0</v>
      </c>
      <c r="CO96" s="293">
        <f t="shared" si="78"/>
        <v>0</v>
      </c>
      <c r="CP96" s="293">
        <f t="shared" si="79"/>
        <v>0</v>
      </c>
      <c r="CQ96" s="293">
        <f t="shared" si="80"/>
        <v>0</v>
      </c>
      <c r="CR96" s="293">
        <f t="shared" si="81"/>
        <v>0</v>
      </c>
      <c r="CS96" s="293">
        <f t="shared" si="82"/>
        <v>0</v>
      </c>
      <c r="CT96" s="293">
        <f t="shared" si="83"/>
        <v>0</v>
      </c>
      <c r="CU96" s="293">
        <f t="shared" si="84"/>
        <v>0</v>
      </c>
      <c r="CV96" s="293">
        <f t="shared" si="85"/>
        <v>0</v>
      </c>
      <c r="CW96" s="293">
        <f t="shared" si="86"/>
        <v>0</v>
      </c>
      <c r="CX96" s="295"/>
    </row>
    <row r="97" spans="1:102" s="279" customFormat="1" ht="63">
      <c r="A97" s="296" t="s">
        <v>561</v>
      </c>
      <c r="B97" s="269" t="s">
        <v>1052</v>
      </c>
      <c r="C97" s="276" t="s">
        <v>1084</v>
      </c>
      <c r="D97" s="293">
        <v>0.25</v>
      </c>
      <c r="E97" s="293">
        <v>0</v>
      </c>
      <c r="F97" s="293">
        <v>0</v>
      </c>
      <c r="G97" s="293">
        <v>0</v>
      </c>
      <c r="H97" s="293">
        <v>0</v>
      </c>
      <c r="I97" s="293">
        <v>0</v>
      </c>
      <c r="J97" s="296">
        <v>0</v>
      </c>
      <c r="K97" s="293">
        <v>0.25</v>
      </c>
      <c r="L97" s="293">
        <v>0</v>
      </c>
      <c r="M97" s="293">
        <v>0</v>
      </c>
      <c r="N97" s="293">
        <v>0</v>
      </c>
      <c r="O97" s="293">
        <v>0</v>
      </c>
      <c r="P97" s="293">
        <v>0</v>
      </c>
      <c r="Q97" s="296">
        <v>0</v>
      </c>
      <c r="R97" s="293">
        <v>0</v>
      </c>
      <c r="S97" s="293">
        <v>0</v>
      </c>
      <c r="T97" s="293">
        <v>0</v>
      </c>
      <c r="U97" s="293">
        <v>0</v>
      </c>
      <c r="V97" s="293">
        <v>0</v>
      </c>
      <c r="W97" s="293">
        <v>0</v>
      </c>
      <c r="X97" s="293">
        <v>0</v>
      </c>
      <c r="Y97" s="293">
        <v>0</v>
      </c>
      <c r="Z97" s="293">
        <v>0</v>
      </c>
      <c r="AA97" s="293">
        <v>0</v>
      </c>
      <c r="AB97" s="293">
        <v>0</v>
      </c>
      <c r="AC97" s="293">
        <v>0</v>
      </c>
      <c r="AD97" s="293">
        <v>0</v>
      </c>
      <c r="AE97" s="296">
        <v>0</v>
      </c>
      <c r="AF97" s="293">
        <v>0</v>
      </c>
      <c r="AG97" s="293">
        <v>0</v>
      </c>
      <c r="AH97" s="293">
        <v>0</v>
      </c>
      <c r="AI97" s="293">
        <v>0</v>
      </c>
      <c r="AJ97" s="293">
        <v>0</v>
      </c>
      <c r="AK97" s="293">
        <v>0</v>
      </c>
      <c r="AL97" s="293">
        <v>0</v>
      </c>
      <c r="AM97" s="293">
        <v>0</v>
      </c>
      <c r="AN97" s="293">
        <v>0</v>
      </c>
      <c r="AO97" s="293">
        <v>0</v>
      </c>
      <c r="AP97" s="293">
        <v>0</v>
      </c>
      <c r="AQ97" s="293">
        <v>0</v>
      </c>
      <c r="AR97" s="293">
        <v>0</v>
      </c>
      <c r="AS97" s="293">
        <v>0</v>
      </c>
      <c r="AT97" s="293">
        <v>0</v>
      </c>
      <c r="AU97" s="293">
        <v>0</v>
      </c>
      <c r="AV97" s="293">
        <v>0</v>
      </c>
      <c r="AW97" s="293">
        <v>0</v>
      </c>
      <c r="AX97" s="293">
        <v>0</v>
      </c>
      <c r="AY97" s="293">
        <v>0</v>
      </c>
      <c r="AZ97" s="293">
        <v>0</v>
      </c>
      <c r="BA97" s="293">
        <v>0</v>
      </c>
      <c r="BB97" s="293">
        <v>0</v>
      </c>
      <c r="BC97" s="293">
        <v>0</v>
      </c>
      <c r="BD97" s="293">
        <v>0</v>
      </c>
      <c r="BE97" s="293">
        <v>0</v>
      </c>
      <c r="BF97" s="293">
        <v>0</v>
      </c>
      <c r="BG97" s="293">
        <v>0</v>
      </c>
      <c r="BH97" s="293">
        <v>0</v>
      </c>
      <c r="BI97" s="293">
        <v>0</v>
      </c>
      <c r="BJ97" s="293">
        <v>0</v>
      </c>
      <c r="BK97" s="293">
        <v>0</v>
      </c>
      <c r="BL97" s="293">
        <v>0</v>
      </c>
      <c r="BM97" s="293">
        <v>0</v>
      </c>
      <c r="BN97" s="293">
        <v>0</v>
      </c>
      <c r="BO97" s="293">
        <v>0</v>
      </c>
      <c r="BP97" s="293">
        <v>0</v>
      </c>
      <c r="BQ97" s="293">
        <v>0</v>
      </c>
      <c r="BR97" s="293">
        <v>0</v>
      </c>
      <c r="BS97" s="293">
        <v>0</v>
      </c>
      <c r="BT97" s="293">
        <v>0</v>
      </c>
      <c r="BU97" s="293">
        <v>0</v>
      </c>
      <c r="BV97" s="293">
        <v>0</v>
      </c>
      <c r="BW97" s="293">
        <v>0</v>
      </c>
      <c r="BX97" s="293">
        <v>0</v>
      </c>
      <c r="BY97" s="293">
        <v>0</v>
      </c>
      <c r="BZ97" s="293">
        <v>0</v>
      </c>
      <c r="CA97" s="293">
        <v>0</v>
      </c>
      <c r="CB97" s="293">
        <v>0</v>
      </c>
      <c r="CC97" s="293">
        <v>0</v>
      </c>
      <c r="CD97" s="293">
        <v>0</v>
      </c>
      <c r="CE97" s="293">
        <v>0</v>
      </c>
      <c r="CF97" s="293">
        <v>0</v>
      </c>
      <c r="CG97" s="293">
        <v>0</v>
      </c>
      <c r="CH97" s="293">
        <v>0</v>
      </c>
      <c r="CI97" s="293">
        <v>0</v>
      </c>
      <c r="CJ97" s="293">
        <f t="shared" si="73"/>
        <v>0</v>
      </c>
      <c r="CK97" s="293">
        <f t="shared" si="74"/>
        <v>0</v>
      </c>
      <c r="CL97" s="293">
        <f t="shared" si="75"/>
        <v>0</v>
      </c>
      <c r="CM97" s="293">
        <f t="shared" si="76"/>
        <v>0</v>
      </c>
      <c r="CN97" s="293">
        <f t="shared" si="77"/>
        <v>0</v>
      </c>
      <c r="CO97" s="293">
        <f t="shared" si="78"/>
        <v>0</v>
      </c>
      <c r="CP97" s="293">
        <f t="shared" si="79"/>
        <v>0</v>
      </c>
      <c r="CQ97" s="293">
        <f t="shared" si="80"/>
        <v>0</v>
      </c>
      <c r="CR97" s="293">
        <f t="shared" si="81"/>
        <v>0</v>
      </c>
      <c r="CS97" s="293">
        <f t="shared" si="82"/>
        <v>0</v>
      </c>
      <c r="CT97" s="293">
        <f t="shared" si="83"/>
        <v>0</v>
      </c>
      <c r="CU97" s="293">
        <f t="shared" si="84"/>
        <v>0</v>
      </c>
      <c r="CV97" s="293">
        <f t="shared" si="85"/>
        <v>0</v>
      </c>
      <c r="CW97" s="293">
        <f t="shared" si="86"/>
        <v>0</v>
      </c>
      <c r="CX97" s="295"/>
    </row>
    <row r="98" spans="1:102" s="279" customFormat="1" ht="63">
      <c r="A98" s="296" t="s">
        <v>561</v>
      </c>
      <c r="B98" s="269" t="s">
        <v>1053</v>
      </c>
      <c r="C98" s="276" t="s">
        <v>1085</v>
      </c>
      <c r="D98" s="293">
        <v>0.4</v>
      </c>
      <c r="E98" s="293">
        <v>0</v>
      </c>
      <c r="F98" s="293">
        <v>0</v>
      </c>
      <c r="G98" s="293">
        <v>0</v>
      </c>
      <c r="H98" s="293">
        <v>0</v>
      </c>
      <c r="I98" s="293">
        <v>0</v>
      </c>
      <c r="J98" s="296">
        <v>0</v>
      </c>
      <c r="K98" s="293">
        <v>0.4</v>
      </c>
      <c r="L98" s="293">
        <v>0</v>
      </c>
      <c r="M98" s="293">
        <v>0</v>
      </c>
      <c r="N98" s="293">
        <v>0</v>
      </c>
      <c r="O98" s="293">
        <v>0</v>
      </c>
      <c r="P98" s="293">
        <v>0</v>
      </c>
      <c r="Q98" s="296">
        <v>0</v>
      </c>
      <c r="R98" s="293">
        <v>0</v>
      </c>
      <c r="S98" s="293">
        <v>0</v>
      </c>
      <c r="T98" s="293">
        <v>0</v>
      </c>
      <c r="U98" s="293">
        <v>0</v>
      </c>
      <c r="V98" s="293">
        <v>0</v>
      </c>
      <c r="W98" s="293">
        <v>0</v>
      </c>
      <c r="X98" s="293">
        <v>0</v>
      </c>
      <c r="Y98" s="293">
        <v>0</v>
      </c>
      <c r="Z98" s="293">
        <v>0</v>
      </c>
      <c r="AA98" s="293">
        <v>0</v>
      </c>
      <c r="AB98" s="293">
        <v>0</v>
      </c>
      <c r="AC98" s="293">
        <v>0</v>
      </c>
      <c r="AD98" s="293">
        <v>0</v>
      </c>
      <c r="AE98" s="296">
        <v>0</v>
      </c>
      <c r="AF98" s="293">
        <v>0</v>
      </c>
      <c r="AG98" s="293">
        <v>0</v>
      </c>
      <c r="AH98" s="293">
        <v>0</v>
      </c>
      <c r="AI98" s="293">
        <v>0</v>
      </c>
      <c r="AJ98" s="293">
        <v>0</v>
      </c>
      <c r="AK98" s="293">
        <v>0</v>
      </c>
      <c r="AL98" s="293">
        <v>0</v>
      </c>
      <c r="AM98" s="293">
        <v>0</v>
      </c>
      <c r="AN98" s="293">
        <v>0</v>
      </c>
      <c r="AO98" s="293">
        <v>0</v>
      </c>
      <c r="AP98" s="293">
        <v>0</v>
      </c>
      <c r="AQ98" s="293">
        <v>0</v>
      </c>
      <c r="AR98" s="293">
        <v>0</v>
      </c>
      <c r="AS98" s="293">
        <v>0</v>
      </c>
      <c r="AT98" s="293">
        <v>0</v>
      </c>
      <c r="AU98" s="293">
        <v>0</v>
      </c>
      <c r="AV98" s="293">
        <v>0</v>
      </c>
      <c r="AW98" s="293">
        <v>0</v>
      </c>
      <c r="AX98" s="293">
        <v>0</v>
      </c>
      <c r="AY98" s="293">
        <v>0</v>
      </c>
      <c r="AZ98" s="293">
        <v>0</v>
      </c>
      <c r="BA98" s="293">
        <v>0</v>
      </c>
      <c r="BB98" s="293">
        <v>0</v>
      </c>
      <c r="BC98" s="293">
        <v>0</v>
      </c>
      <c r="BD98" s="293">
        <v>0</v>
      </c>
      <c r="BE98" s="293">
        <v>0</v>
      </c>
      <c r="BF98" s="293">
        <v>0</v>
      </c>
      <c r="BG98" s="293">
        <v>0</v>
      </c>
      <c r="BH98" s="293">
        <v>0</v>
      </c>
      <c r="BI98" s="293">
        <v>0</v>
      </c>
      <c r="BJ98" s="293">
        <v>0</v>
      </c>
      <c r="BK98" s="293">
        <v>0</v>
      </c>
      <c r="BL98" s="293">
        <v>0</v>
      </c>
      <c r="BM98" s="293">
        <v>0</v>
      </c>
      <c r="BN98" s="293">
        <v>0</v>
      </c>
      <c r="BO98" s="293">
        <v>0</v>
      </c>
      <c r="BP98" s="293">
        <v>0</v>
      </c>
      <c r="BQ98" s="293">
        <v>0</v>
      </c>
      <c r="BR98" s="293">
        <v>0</v>
      </c>
      <c r="BS98" s="293">
        <v>0</v>
      </c>
      <c r="BT98" s="293">
        <v>0</v>
      </c>
      <c r="BU98" s="293">
        <v>0</v>
      </c>
      <c r="BV98" s="293">
        <v>0</v>
      </c>
      <c r="BW98" s="293">
        <v>0</v>
      </c>
      <c r="BX98" s="293">
        <v>0</v>
      </c>
      <c r="BY98" s="293">
        <v>0</v>
      </c>
      <c r="BZ98" s="293">
        <v>0</v>
      </c>
      <c r="CA98" s="293">
        <v>0</v>
      </c>
      <c r="CB98" s="293">
        <v>0</v>
      </c>
      <c r="CC98" s="293">
        <v>0</v>
      </c>
      <c r="CD98" s="293">
        <v>0</v>
      </c>
      <c r="CE98" s="293">
        <v>0</v>
      </c>
      <c r="CF98" s="293">
        <v>0</v>
      </c>
      <c r="CG98" s="293">
        <v>0</v>
      </c>
      <c r="CH98" s="293">
        <v>0</v>
      </c>
      <c r="CI98" s="293">
        <v>0</v>
      </c>
      <c r="CJ98" s="293">
        <f t="shared" si="73"/>
        <v>0</v>
      </c>
      <c r="CK98" s="293">
        <f t="shared" si="74"/>
        <v>0</v>
      </c>
      <c r="CL98" s="293">
        <f t="shared" si="75"/>
        <v>0</v>
      </c>
      <c r="CM98" s="293">
        <f t="shared" si="76"/>
        <v>0</v>
      </c>
      <c r="CN98" s="293">
        <f t="shared" si="77"/>
        <v>0</v>
      </c>
      <c r="CO98" s="293">
        <f t="shared" si="78"/>
        <v>0</v>
      </c>
      <c r="CP98" s="293">
        <f t="shared" si="79"/>
        <v>0</v>
      </c>
      <c r="CQ98" s="293">
        <f t="shared" si="80"/>
        <v>0</v>
      </c>
      <c r="CR98" s="293">
        <f t="shared" si="81"/>
        <v>0</v>
      </c>
      <c r="CS98" s="293">
        <f t="shared" si="82"/>
        <v>0</v>
      </c>
      <c r="CT98" s="293">
        <f t="shared" si="83"/>
        <v>0</v>
      </c>
      <c r="CU98" s="293">
        <f t="shared" si="84"/>
        <v>0</v>
      </c>
      <c r="CV98" s="293">
        <f t="shared" si="85"/>
        <v>0</v>
      </c>
      <c r="CW98" s="293">
        <f t="shared" si="86"/>
        <v>0</v>
      </c>
      <c r="CX98" s="295"/>
    </row>
    <row r="99" spans="1:102" s="279" customFormat="1" ht="63">
      <c r="A99" s="296" t="s">
        <v>561</v>
      </c>
      <c r="B99" s="269" t="s">
        <v>1054</v>
      </c>
      <c r="C99" s="276" t="s">
        <v>1086</v>
      </c>
      <c r="D99" s="293">
        <v>0.4</v>
      </c>
      <c r="E99" s="293">
        <v>0</v>
      </c>
      <c r="F99" s="293">
        <v>0</v>
      </c>
      <c r="G99" s="293">
        <v>0</v>
      </c>
      <c r="H99" s="293">
        <v>0</v>
      </c>
      <c r="I99" s="293">
        <v>0</v>
      </c>
      <c r="J99" s="296">
        <v>0</v>
      </c>
      <c r="K99" s="293">
        <v>0.4</v>
      </c>
      <c r="L99" s="293">
        <v>0</v>
      </c>
      <c r="M99" s="293">
        <v>0</v>
      </c>
      <c r="N99" s="293">
        <v>0</v>
      </c>
      <c r="O99" s="293">
        <v>0</v>
      </c>
      <c r="P99" s="293">
        <v>0</v>
      </c>
      <c r="Q99" s="296">
        <v>0</v>
      </c>
      <c r="R99" s="293">
        <v>0</v>
      </c>
      <c r="S99" s="293">
        <v>0</v>
      </c>
      <c r="T99" s="293">
        <v>0</v>
      </c>
      <c r="U99" s="293">
        <v>0</v>
      </c>
      <c r="V99" s="293">
        <v>0</v>
      </c>
      <c r="W99" s="293">
        <v>0</v>
      </c>
      <c r="X99" s="293">
        <v>0</v>
      </c>
      <c r="Y99" s="293">
        <v>0</v>
      </c>
      <c r="Z99" s="293">
        <v>0</v>
      </c>
      <c r="AA99" s="293">
        <v>0</v>
      </c>
      <c r="AB99" s="293">
        <v>0</v>
      </c>
      <c r="AC99" s="293">
        <v>0</v>
      </c>
      <c r="AD99" s="293">
        <v>0</v>
      </c>
      <c r="AE99" s="296">
        <v>0</v>
      </c>
      <c r="AF99" s="293">
        <v>0</v>
      </c>
      <c r="AG99" s="293">
        <v>0</v>
      </c>
      <c r="AH99" s="293">
        <v>0</v>
      </c>
      <c r="AI99" s="293">
        <v>0</v>
      </c>
      <c r="AJ99" s="293">
        <v>0</v>
      </c>
      <c r="AK99" s="293">
        <v>0</v>
      </c>
      <c r="AL99" s="293">
        <v>0</v>
      </c>
      <c r="AM99" s="293">
        <v>0</v>
      </c>
      <c r="AN99" s="293">
        <v>0</v>
      </c>
      <c r="AO99" s="293">
        <v>0</v>
      </c>
      <c r="AP99" s="293">
        <v>0</v>
      </c>
      <c r="AQ99" s="293">
        <v>0</v>
      </c>
      <c r="AR99" s="293">
        <v>0</v>
      </c>
      <c r="AS99" s="293">
        <v>0</v>
      </c>
      <c r="AT99" s="293">
        <v>0</v>
      </c>
      <c r="AU99" s="293">
        <v>0</v>
      </c>
      <c r="AV99" s="293">
        <v>0</v>
      </c>
      <c r="AW99" s="293">
        <v>0</v>
      </c>
      <c r="AX99" s="293">
        <v>0</v>
      </c>
      <c r="AY99" s="293">
        <v>0</v>
      </c>
      <c r="AZ99" s="293">
        <v>0</v>
      </c>
      <c r="BA99" s="293">
        <v>0</v>
      </c>
      <c r="BB99" s="293">
        <v>0</v>
      </c>
      <c r="BC99" s="293">
        <v>0</v>
      </c>
      <c r="BD99" s="293">
        <v>0</v>
      </c>
      <c r="BE99" s="293">
        <v>0</v>
      </c>
      <c r="BF99" s="293">
        <v>0</v>
      </c>
      <c r="BG99" s="293">
        <v>0</v>
      </c>
      <c r="BH99" s="293">
        <v>0</v>
      </c>
      <c r="BI99" s="293">
        <v>0</v>
      </c>
      <c r="BJ99" s="293">
        <v>0</v>
      </c>
      <c r="BK99" s="293">
        <v>0</v>
      </c>
      <c r="BL99" s="293">
        <v>0</v>
      </c>
      <c r="BM99" s="293">
        <v>0</v>
      </c>
      <c r="BN99" s="293">
        <v>0</v>
      </c>
      <c r="BO99" s="293">
        <v>0</v>
      </c>
      <c r="BP99" s="293">
        <v>0</v>
      </c>
      <c r="BQ99" s="293">
        <v>0</v>
      </c>
      <c r="BR99" s="293">
        <v>0</v>
      </c>
      <c r="BS99" s="293">
        <v>0</v>
      </c>
      <c r="BT99" s="293">
        <v>0</v>
      </c>
      <c r="BU99" s="293">
        <v>0</v>
      </c>
      <c r="BV99" s="293">
        <v>0</v>
      </c>
      <c r="BW99" s="293">
        <v>0</v>
      </c>
      <c r="BX99" s="293">
        <v>0</v>
      </c>
      <c r="BY99" s="293">
        <v>0</v>
      </c>
      <c r="BZ99" s="293">
        <v>0</v>
      </c>
      <c r="CA99" s="293">
        <v>0</v>
      </c>
      <c r="CB99" s="293">
        <v>0</v>
      </c>
      <c r="CC99" s="293">
        <v>0</v>
      </c>
      <c r="CD99" s="293">
        <v>0</v>
      </c>
      <c r="CE99" s="293">
        <v>0</v>
      </c>
      <c r="CF99" s="293">
        <v>0</v>
      </c>
      <c r="CG99" s="293">
        <v>0</v>
      </c>
      <c r="CH99" s="293">
        <v>0</v>
      </c>
      <c r="CI99" s="293">
        <v>0</v>
      </c>
      <c r="CJ99" s="293">
        <f t="shared" si="73"/>
        <v>0</v>
      </c>
      <c r="CK99" s="293">
        <f t="shared" si="74"/>
        <v>0</v>
      </c>
      <c r="CL99" s="293">
        <f t="shared" si="75"/>
        <v>0</v>
      </c>
      <c r="CM99" s="293">
        <f t="shared" si="76"/>
        <v>0</v>
      </c>
      <c r="CN99" s="293">
        <f t="shared" si="77"/>
        <v>0</v>
      </c>
      <c r="CO99" s="293">
        <f t="shared" si="78"/>
        <v>0</v>
      </c>
      <c r="CP99" s="293">
        <f t="shared" si="79"/>
        <v>0</v>
      </c>
      <c r="CQ99" s="293">
        <f t="shared" si="80"/>
        <v>0</v>
      </c>
      <c r="CR99" s="293">
        <f t="shared" si="81"/>
        <v>0</v>
      </c>
      <c r="CS99" s="293">
        <f t="shared" si="82"/>
        <v>0</v>
      </c>
      <c r="CT99" s="293">
        <f t="shared" si="83"/>
        <v>0</v>
      </c>
      <c r="CU99" s="293">
        <f t="shared" si="84"/>
        <v>0</v>
      </c>
      <c r="CV99" s="293">
        <f t="shared" si="85"/>
        <v>0</v>
      </c>
      <c r="CW99" s="293">
        <f t="shared" si="86"/>
        <v>0</v>
      </c>
      <c r="CX99" s="295"/>
    </row>
    <row r="100" spans="1:102" s="279" customFormat="1" ht="63">
      <c r="A100" s="296" t="s">
        <v>561</v>
      </c>
      <c r="B100" s="269" t="s">
        <v>1055</v>
      </c>
      <c r="C100" s="276" t="s">
        <v>1087</v>
      </c>
      <c r="D100" s="293">
        <v>0.25</v>
      </c>
      <c r="E100" s="293">
        <v>0</v>
      </c>
      <c r="F100" s="293">
        <v>0</v>
      </c>
      <c r="G100" s="293">
        <v>0</v>
      </c>
      <c r="H100" s="293">
        <v>0</v>
      </c>
      <c r="I100" s="293">
        <v>0</v>
      </c>
      <c r="J100" s="296">
        <v>0</v>
      </c>
      <c r="K100" s="293">
        <v>0.25</v>
      </c>
      <c r="L100" s="293">
        <v>0</v>
      </c>
      <c r="M100" s="293">
        <v>0</v>
      </c>
      <c r="N100" s="293">
        <v>0</v>
      </c>
      <c r="O100" s="293">
        <v>0</v>
      </c>
      <c r="P100" s="293">
        <v>0</v>
      </c>
      <c r="Q100" s="296">
        <v>0</v>
      </c>
      <c r="R100" s="293">
        <v>0</v>
      </c>
      <c r="S100" s="293">
        <v>0</v>
      </c>
      <c r="T100" s="293">
        <v>0</v>
      </c>
      <c r="U100" s="293">
        <v>0</v>
      </c>
      <c r="V100" s="293">
        <v>0</v>
      </c>
      <c r="W100" s="293">
        <v>0</v>
      </c>
      <c r="X100" s="293">
        <v>0</v>
      </c>
      <c r="Y100" s="293">
        <v>0</v>
      </c>
      <c r="Z100" s="293">
        <v>0</v>
      </c>
      <c r="AA100" s="293">
        <v>0</v>
      </c>
      <c r="AB100" s="293">
        <v>0</v>
      </c>
      <c r="AC100" s="293">
        <v>0</v>
      </c>
      <c r="AD100" s="293">
        <v>0</v>
      </c>
      <c r="AE100" s="296">
        <v>0</v>
      </c>
      <c r="AF100" s="293">
        <v>0</v>
      </c>
      <c r="AG100" s="293">
        <v>0</v>
      </c>
      <c r="AH100" s="293">
        <v>0</v>
      </c>
      <c r="AI100" s="293">
        <v>0</v>
      </c>
      <c r="AJ100" s="293">
        <v>0</v>
      </c>
      <c r="AK100" s="293">
        <v>0</v>
      </c>
      <c r="AL100" s="293">
        <v>0</v>
      </c>
      <c r="AM100" s="293">
        <v>0</v>
      </c>
      <c r="AN100" s="293">
        <v>0</v>
      </c>
      <c r="AO100" s="293">
        <v>0</v>
      </c>
      <c r="AP100" s="293">
        <v>0</v>
      </c>
      <c r="AQ100" s="293">
        <v>0</v>
      </c>
      <c r="AR100" s="293">
        <v>0</v>
      </c>
      <c r="AS100" s="293">
        <v>0</v>
      </c>
      <c r="AT100" s="293">
        <v>0</v>
      </c>
      <c r="AU100" s="293">
        <v>0</v>
      </c>
      <c r="AV100" s="293">
        <v>0</v>
      </c>
      <c r="AW100" s="293">
        <v>0</v>
      </c>
      <c r="AX100" s="293">
        <v>0</v>
      </c>
      <c r="AY100" s="293">
        <v>0</v>
      </c>
      <c r="AZ100" s="293">
        <v>0</v>
      </c>
      <c r="BA100" s="293">
        <v>0</v>
      </c>
      <c r="BB100" s="293">
        <v>0</v>
      </c>
      <c r="BC100" s="293">
        <v>0</v>
      </c>
      <c r="BD100" s="293">
        <v>0</v>
      </c>
      <c r="BE100" s="293">
        <v>0</v>
      </c>
      <c r="BF100" s="293">
        <v>0</v>
      </c>
      <c r="BG100" s="293">
        <v>0</v>
      </c>
      <c r="BH100" s="293">
        <v>0</v>
      </c>
      <c r="BI100" s="293">
        <v>0</v>
      </c>
      <c r="BJ100" s="293">
        <v>0</v>
      </c>
      <c r="BK100" s="293">
        <v>0</v>
      </c>
      <c r="BL100" s="293">
        <v>0</v>
      </c>
      <c r="BM100" s="293">
        <v>0</v>
      </c>
      <c r="BN100" s="293">
        <v>0</v>
      </c>
      <c r="BO100" s="293">
        <v>0</v>
      </c>
      <c r="BP100" s="293">
        <v>0</v>
      </c>
      <c r="BQ100" s="293">
        <v>0</v>
      </c>
      <c r="BR100" s="293">
        <v>0</v>
      </c>
      <c r="BS100" s="293">
        <v>0</v>
      </c>
      <c r="BT100" s="293">
        <v>0</v>
      </c>
      <c r="BU100" s="293">
        <v>0</v>
      </c>
      <c r="BV100" s="293">
        <v>0</v>
      </c>
      <c r="BW100" s="293">
        <v>0</v>
      </c>
      <c r="BX100" s="293">
        <v>0</v>
      </c>
      <c r="BY100" s="293">
        <v>0</v>
      </c>
      <c r="BZ100" s="293">
        <v>0</v>
      </c>
      <c r="CA100" s="293">
        <v>0</v>
      </c>
      <c r="CB100" s="293">
        <v>0</v>
      </c>
      <c r="CC100" s="293">
        <v>0</v>
      </c>
      <c r="CD100" s="293">
        <v>0</v>
      </c>
      <c r="CE100" s="293">
        <v>0</v>
      </c>
      <c r="CF100" s="293">
        <v>0</v>
      </c>
      <c r="CG100" s="293">
        <v>0</v>
      </c>
      <c r="CH100" s="293">
        <v>0</v>
      </c>
      <c r="CI100" s="293">
        <v>0</v>
      </c>
      <c r="CJ100" s="293">
        <f t="shared" si="73"/>
        <v>0</v>
      </c>
      <c r="CK100" s="293">
        <f t="shared" si="74"/>
        <v>0</v>
      </c>
      <c r="CL100" s="293">
        <f t="shared" si="75"/>
        <v>0</v>
      </c>
      <c r="CM100" s="293">
        <f t="shared" si="76"/>
        <v>0</v>
      </c>
      <c r="CN100" s="293">
        <f t="shared" si="77"/>
        <v>0</v>
      </c>
      <c r="CO100" s="293">
        <f t="shared" si="78"/>
        <v>0</v>
      </c>
      <c r="CP100" s="293">
        <f t="shared" si="79"/>
        <v>0</v>
      </c>
      <c r="CQ100" s="293">
        <f t="shared" si="80"/>
        <v>0</v>
      </c>
      <c r="CR100" s="293">
        <f t="shared" si="81"/>
        <v>0</v>
      </c>
      <c r="CS100" s="293">
        <f t="shared" si="82"/>
        <v>0</v>
      </c>
      <c r="CT100" s="293">
        <f t="shared" si="83"/>
        <v>0</v>
      </c>
      <c r="CU100" s="293">
        <f t="shared" si="84"/>
        <v>0</v>
      </c>
      <c r="CV100" s="293">
        <f t="shared" si="85"/>
        <v>0</v>
      </c>
      <c r="CW100" s="293">
        <f t="shared" si="86"/>
        <v>0</v>
      </c>
      <c r="CX100" s="295"/>
    </row>
    <row r="101" spans="1:102" s="279" customFormat="1" ht="47.25">
      <c r="A101" s="296" t="s">
        <v>561</v>
      </c>
      <c r="B101" s="269" t="s">
        <v>1056</v>
      </c>
      <c r="C101" s="276" t="s">
        <v>1088</v>
      </c>
      <c r="D101" s="293">
        <v>0</v>
      </c>
      <c r="E101" s="293">
        <v>0</v>
      </c>
      <c r="F101" s="293">
        <v>0</v>
      </c>
      <c r="G101" s="293">
        <v>0</v>
      </c>
      <c r="H101" s="293">
        <v>0</v>
      </c>
      <c r="I101" s="293">
        <v>0</v>
      </c>
      <c r="J101" s="296">
        <v>6</v>
      </c>
      <c r="K101" s="293">
        <v>0</v>
      </c>
      <c r="L101" s="293">
        <v>0</v>
      </c>
      <c r="M101" s="293">
        <v>0</v>
      </c>
      <c r="N101" s="293">
        <v>0</v>
      </c>
      <c r="O101" s="293">
        <v>0</v>
      </c>
      <c r="P101" s="293">
        <v>0</v>
      </c>
      <c r="Q101" s="296">
        <v>6</v>
      </c>
      <c r="R101" s="293">
        <v>0</v>
      </c>
      <c r="S101" s="293">
        <v>0</v>
      </c>
      <c r="T101" s="293">
        <v>0</v>
      </c>
      <c r="U101" s="293">
        <v>0</v>
      </c>
      <c r="V101" s="293">
        <v>0</v>
      </c>
      <c r="W101" s="293">
        <v>0</v>
      </c>
      <c r="X101" s="293">
        <v>0</v>
      </c>
      <c r="Y101" s="293">
        <v>0</v>
      </c>
      <c r="Z101" s="293">
        <v>0</v>
      </c>
      <c r="AA101" s="293">
        <v>0</v>
      </c>
      <c r="AB101" s="293">
        <v>0</v>
      </c>
      <c r="AC101" s="293">
        <v>0</v>
      </c>
      <c r="AD101" s="293">
        <v>0</v>
      </c>
      <c r="AE101" s="296">
        <v>0</v>
      </c>
      <c r="AF101" s="293">
        <v>0</v>
      </c>
      <c r="AG101" s="293">
        <v>0</v>
      </c>
      <c r="AH101" s="293">
        <v>0</v>
      </c>
      <c r="AI101" s="293">
        <v>0</v>
      </c>
      <c r="AJ101" s="293">
        <v>0</v>
      </c>
      <c r="AK101" s="293">
        <v>0</v>
      </c>
      <c r="AL101" s="293">
        <v>0</v>
      </c>
      <c r="AM101" s="293">
        <v>0</v>
      </c>
      <c r="AN101" s="293">
        <v>0</v>
      </c>
      <c r="AO101" s="293">
        <v>0</v>
      </c>
      <c r="AP101" s="293">
        <v>0</v>
      </c>
      <c r="AQ101" s="293">
        <v>0</v>
      </c>
      <c r="AR101" s="293">
        <v>0</v>
      </c>
      <c r="AS101" s="293">
        <v>0</v>
      </c>
      <c r="AT101" s="293">
        <v>0</v>
      </c>
      <c r="AU101" s="293">
        <v>0</v>
      </c>
      <c r="AV101" s="293">
        <v>0</v>
      </c>
      <c r="AW101" s="293">
        <v>0</v>
      </c>
      <c r="AX101" s="293">
        <v>0</v>
      </c>
      <c r="AY101" s="293">
        <v>0</v>
      </c>
      <c r="AZ101" s="293">
        <v>0</v>
      </c>
      <c r="BA101" s="293">
        <v>0</v>
      </c>
      <c r="BB101" s="293">
        <v>0</v>
      </c>
      <c r="BC101" s="293">
        <v>0</v>
      </c>
      <c r="BD101" s="293">
        <v>0</v>
      </c>
      <c r="BE101" s="293">
        <v>0</v>
      </c>
      <c r="BF101" s="293">
        <v>0</v>
      </c>
      <c r="BG101" s="293">
        <v>0</v>
      </c>
      <c r="BH101" s="293">
        <v>0</v>
      </c>
      <c r="BI101" s="293">
        <v>0</v>
      </c>
      <c r="BJ101" s="293">
        <v>0</v>
      </c>
      <c r="BK101" s="293">
        <v>0</v>
      </c>
      <c r="BL101" s="293">
        <v>0</v>
      </c>
      <c r="BM101" s="293">
        <v>0</v>
      </c>
      <c r="BN101" s="293">
        <v>0</v>
      </c>
      <c r="BO101" s="293">
        <v>0</v>
      </c>
      <c r="BP101" s="293">
        <v>0</v>
      </c>
      <c r="BQ101" s="293">
        <v>0</v>
      </c>
      <c r="BR101" s="293">
        <v>0</v>
      </c>
      <c r="BS101" s="293">
        <v>0</v>
      </c>
      <c r="BT101" s="293">
        <v>0</v>
      </c>
      <c r="BU101" s="293">
        <v>0</v>
      </c>
      <c r="BV101" s="293">
        <v>0</v>
      </c>
      <c r="BW101" s="293">
        <v>0</v>
      </c>
      <c r="BX101" s="293">
        <v>0</v>
      </c>
      <c r="BY101" s="293">
        <v>0</v>
      </c>
      <c r="BZ101" s="293">
        <v>0</v>
      </c>
      <c r="CA101" s="293">
        <v>0</v>
      </c>
      <c r="CB101" s="293">
        <v>0</v>
      </c>
      <c r="CC101" s="293">
        <v>0</v>
      </c>
      <c r="CD101" s="293">
        <v>0</v>
      </c>
      <c r="CE101" s="293">
        <v>0</v>
      </c>
      <c r="CF101" s="293">
        <v>0</v>
      </c>
      <c r="CG101" s="293">
        <v>0</v>
      </c>
      <c r="CH101" s="293">
        <v>0</v>
      </c>
      <c r="CI101" s="293">
        <v>0</v>
      </c>
      <c r="CJ101" s="293">
        <f t="shared" si="73"/>
        <v>0</v>
      </c>
      <c r="CK101" s="293">
        <f t="shared" si="74"/>
        <v>0</v>
      </c>
      <c r="CL101" s="293">
        <f t="shared" si="75"/>
        <v>0</v>
      </c>
      <c r="CM101" s="293">
        <f t="shared" si="76"/>
        <v>0</v>
      </c>
      <c r="CN101" s="293">
        <f t="shared" si="77"/>
        <v>0</v>
      </c>
      <c r="CO101" s="293">
        <f t="shared" si="78"/>
        <v>0</v>
      </c>
      <c r="CP101" s="293">
        <f t="shared" si="79"/>
        <v>0</v>
      </c>
      <c r="CQ101" s="293">
        <f t="shared" si="80"/>
        <v>0</v>
      </c>
      <c r="CR101" s="293">
        <f t="shared" si="81"/>
        <v>0</v>
      </c>
      <c r="CS101" s="293">
        <f t="shared" si="82"/>
        <v>0</v>
      </c>
      <c r="CT101" s="293">
        <f t="shared" si="83"/>
        <v>0</v>
      </c>
      <c r="CU101" s="293">
        <f t="shared" si="84"/>
        <v>0</v>
      </c>
      <c r="CV101" s="293">
        <f t="shared" si="85"/>
        <v>0</v>
      </c>
      <c r="CW101" s="293">
        <f t="shared" si="86"/>
        <v>0</v>
      </c>
      <c r="CX101" s="295"/>
    </row>
    <row r="102" spans="1:102" s="279" customFormat="1" ht="47.25">
      <c r="A102" s="296" t="s">
        <v>561</v>
      </c>
      <c r="B102" s="269" t="s">
        <v>1057</v>
      </c>
      <c r="C102" s="276" t="s">
        <v>1089</v>
      </c>
      <c r="D102" s="293">
        <v>0</v>
      </c>
      <c r="E102" s="293">
        <v>0</v>
      </c>
      <c r="F102" s="293">
        <v>0</v>
      </c>
      <c r="G102" s="293">
        <v>0</v>
      </c>
      <c r="H102" s="293">
        <v>0</v>
      </c>
      <c r="I102" s="293">
        <v>0</v>
      </c>
      <c r="J102" s="296">
        <v>5</v>
      </c>
      <c r="K102" s="293">
        <v>0</v>
      </c>
      <c r="L102" s="293">
        <v>0</v>
      </c>
      <c r="M102" s="293">
        <v>0</v>
      </c>
      <c r="N102" s="293">
        <v>0</v>
      </c>
      <c r="O102" s="293">
        <v>0</v>
      </c>
      <c r="P102" s="293">
        <v>0</v>
      </c>
      <c r="Q102" s="296">
        <v>5</v>
      </c>
      <c r="R102" s="293">
        <v>0</v>
      </c>
      <c r="S102" s="293">
        <v>0</v>
      </c>
      <c r="T102" s="293">
        <v>0</v>
      </c>
      <c r="U102" s="293">
        <v>0</v>
      </c>
      <c r="V102" s="293">
        <v>0</v>
      </c>
      <c r="W102" s="293">
        <v>0</v>
      </c>
      <c r="X102" s="293">
        <v>0</v>
      </c>
      <c r="Y102" s="293">
        <v>0</v>
      </c>
      <c r="Z102" s="293">
        <v>0</v>
      </c>
      <c r="AA102" s="293">
        <v>0</v>
      </c>
      <c r="AB102" s="293">
        <v>0</v>
      </c>
      <c r="AC102" s="293">
        <v>0</v>
      </c>
      <c r="AD102" s="293">
        <v>0</v>
      </c>
      <c r="AE102" s="296">
        <v>0</v>
      </c>
      <c r="AF102" s="293">
        <v>0</v>
      </c>
      <c r="AG102" s="293">
        <v>0</v>
      </c>
      <c r="AH102" s="293">
        <v>0</v>
      </c>
      <c r="AI102" s="293">
        <v>0</v>
      </c>
      <c r="AJ102" s="293">
        <v>0</v>
      </c>
      <c r="AK102" s="293">
        <v>0</v>
      </c>
      <c r="AL102" s="293">
        <v>0</v>
      </c>
      <c r="AM102" s="293">
        <v>0</v>
      </c>
      <c r="AN102" s="293">
        <v>0</v>
      </c>
      <c r="AO102" s="293">
        <v>0</v>
      </c>
      <c r="AP102" s="293">
        <v>0</v>
      </c>
      <c r="AQ102" s="293">
        <v>0</v>
      </c>
      <c r="AR102" s="293">
        <v>0</v>
      </c>
      <c r="AS102" s="293">
        <v>0</v>
      </c>
      <c r="AT102" s="293">
        <v>0</v>
      </c>
      <c r="AU102" s="293">
        <v>0</v>
      </c>
      <c r="AV102" s="293">
        <v>0</v>
      </c>
      <c r="AW102" s="293">
        <v>0</v>
      </c>
      <c r="AX102" s="293">
        <v>0</v>
      </c>
      <c r="AY102" s="293">
        <v>0</v>
      </c>
      <c r="AZ102" s="293">
        <v>0</v>
      </c>
      <c r="BA102" s="293">
        <v>0</v>
      </c>
      <c r="BB102" s="293">
        <v>0</v>
      </c>
      <c r="BC102" s="293">
        <v>0</v>
      </c>
      <c r="BD102" s="293">
        <v>0</v>
      </c>
      <c r="BE102" s="293">
        <v>0</v>
      </c>
      <c r="BF102" s="293">
        <v>0</v>
      </c>
      <c r="BG102" s="293">
        <v>0</v>
      </c>
      <c r="BH102" s="293">
        <v>0</v>
      </c>
      <c r="BI102" s="293">
        <v>0</v>
      </c>
      <c r="BJ102" s="293">
        <v>0</v>
      </c>
      <c r="BK102" s="293">
        <v>0</v>
      </c>
      <c r="BL102" s="293">
        <v>0</v>
      </c>
      <c r="BM102" s="293">
        <v>0</v>
      </c>
      <c r="BN102" s="293">
        <v>0</v>
      </c>
      <c r="BO102" s="293">
        <v>0</v>
      </c>
      <c r="BP102" s="293">
        <v>0</v>
      </c>
      <c r="BQ102" s="293">
        <v>0</v>
      </c>
      <c r="BR102" s="293">
        <v>0</v>
      </c>
      <c r="BS102" s="293">
        <v>0</v>
      </c>
      <c r="BT102" s="293">
        <v>0</v>
      </c>
      <c r="BU102" s="293">
        <v>0</v>
      </c>
      <c r="BV102" s="293">
        <v>0</v>
      </c>
      <c r="BW102" s="293">
        <v>0</v>
      </c>
      <c r="BX102" s="293">
        <v>0</v>
      </c>
      <c r="BY102" s="293">
        <v>0</v>
      </c>
      <c r="BZ102" s="293">
        <v>0</v>
      </c>
      <c r="CA102" s="293">
        <v>0</v>
      </c>
      <c r="CB102" s="293">
        <v>0</v>
      </c>
      <c r="CC102" s="293">
        <v>0</v>
      </c>
      <c r="CD102" s="293">
        <v>0</v>
      </c>
      <c r="CE102" s="293">
        <v>0</v>
      </c>
      <c r="CF102" s="293">
        <v>0</v>
      </c>
      <c r="CG102" s="293">
        <v>0</v>
      </c>
      <c r="CH102" s="293">
        <v>0</v>
      </c>
      <c r="CI102" s="293">
        <v>0</v>
      </c>
      <c r="CJ102" s="293">
        <f t="shared" si="73"/>
        <v>0</v>
      </c>
      <c r="CK102" s="293">
        <f t="shared" si="74"/>
        <v>0</v>
      </c>
      <c r="CL102" s="293">
        <f t="shared" si="75"/>
        <v>0</v>
      </c>
      <c r="CM102" s="293">
        <f t="shared" si="76"/>
        <v>0</v>
      </c>
      <c r="CN102" s="293">
        <f t="shared" si="77"/>
        <v>0</v>
      </c>
      <c r="CO102" s="293">
        <f t="shared" si="78"/>
        <v>0</v>
      </c>
      <c r="CP102" s="293">
        <f t="shared" si="79"/>
        <v>0</v>
      </c>
      <c r="CQ102" s="293">
        <f t="shared" si="80"/>
        <v>0</v>
      </c>
      <c r="CR102" s="293">
        <f t="shared" si="81"/>
        <v>0</v>
      </c>
      <c r="CS102" s="293">
        <f t="shared" si="82"/>
        <v>0</v>
      </c>
      <c r="CT102" s="293">
        <f t="shared" si="83"/>
        <v>0</v>
      </c>
      <c r="CU102" s="293">
        <f t="shared" si="84"/>
        <v>0</v>
      </c>
      <c r="CV102" s="293">
        <f t="shared" si="85"/>
        <v>0</v>
      </c>
      <c r="CW102" s="293">
        <f t="shared" si="86"/>
        <v>0</v>
      </c>
      <c r="CX102" s="295"/>
    </row>
    <row r="103" spans="1:102" s="279" customFormat="1" ht="47.25">
      <c r="A103" s="296" t="s">
        <v>561</v>
      </c>
      <c r="B103" s="269" t="s">
        <v>1058</v>
      </c>
      <c r="C103" s="276" t="s">
        <v>1090</v>
      </c>
      <c r="D103" s="293">
        <v>0</v>
      </c>
      <c r="E103" s="293">
        <v>0</v>
      </c>
      <c r="F103" s="293">
        <v>0</v>
      </c>
      <c r="G103" s="293">
        <v>0</v>
      </c>
      <c r="H103" s="293">
        <v>0</v>
      </c>
      <c r="I103" s="293">
        <v>0</v>
      </c>
      <c r="J103" s="296">
        <v>11</v>
      </c>
      <c r="K103" s="293">
        <v>0</v>
      </c>
      <c r="L103" s="293">
        <v>0</v>
      </c>
      <c r="M103" s="293">
        <v>0</v>
      </c>
      <c r="N103" s="293">
        <v>0</v>
      </c>
      <c r="O103" s="293">
        <v>0</v>
      </c>
      <c r="P103" s="293">
        <v>0</v>
      </c>
      <c r="Q103" s="296">
        <v>11</v>
      </c>
      <c r="R103" s="293">
        <v>0</v>
      </c>
      <c r="S103" s="293">
        <v>0</v>
      </c>
      <c r="T103" s="293">
        <v>0</v>
      </c>
      <c r="U103" s="293">
        <v>0</v>
      </c>
      <c r="V103" s="293">
        <v>0</v>
      </c>
      <c r="W103" s="293">
        <v>0</v>
      </c>
      <c r="X103" s="293">
        <v>0</v>
      </c>
      <c r="Y103" s="293">
        <v>0</v>
      </c>
      <c r="Z103" s="293">
        <v>0</v>
      </c>
      <c r="AA103" s="293">
        <v>0</v>
      </c>
      <c r="AB103" s="293">
        <v>0</v>
      </c>
      <c r="AC103" s="293">
        <v>0</v>
      </c>
      <c r="AD103" s="293">
        <v>0</v>
      </c>
      <c r="AE103" s="296">
        <v>0</v>
      </c>
      <c r="AF103" s="293">
        <v>0</v>
      </c>
      <c r="AG103" s="293">
        <v>0</v>
      </c>
      <c r="AH103" s="293">
        <v>0</v>
      </c>
      <c r="AI103" s="293">
        <v>0</v>
      </c>
      <c r="AJ103" s="293">
        <v>0</v>
      </c>
      <c r="AK103" s="293">
        <v>0</v>
      </c>
      <c r="AL103" s="293">
        <v>0</v>
      </c>
      <c r="AM103" s="293">
        <v>0</v>
      </c>
      <c r="AN103" s="293">
        <v>0</v>
      </c>
      <c r="AO103" s="293">
        <v>0</v>
      </c>
      <c r="AP103" s="293">
        <v>0</v>
      </c>
      <c r="AQ103" s="293">
        <v>0</v>
      </c>
      <c r="AR103" s="293">
        <v>0</v>
      </c>
      <c r="AS103" s="293">
        <v>0</v>
      </c>
      <c r="AT103" s="293">
        <v>0</v>
      </c>
      <c r="AU103" s="293">
        <v>0</v>
      </c>
      <c r="AV103" s="293">
        <v>0</v>
      </c>
      <c r="AW103" s="293">
        <v>0</v>
      </c>
      <c r="AX103" s="293">
        <v>0</v>
      </c>
      <c r="AY103" s="293">
        <v>0</v>
      </c>
      <c r="AZ103" s="293">
        <v>0</v>
      </c>
      <c r="BA103" s="293">
        <v>0</v>
      </c>
      <c r="BB103" s="293">
        <v>0</v>
      </c>
      <c r="BC103" s="293">
        <v>0</v>
      </c>
      <c r="BD103" s="293">
        <v>0</v>
      </c>
      <c r="BE103" s="293">
        <v>0</v>
      </c>
      <c r="BF103" s="293">
        <v>0</v>
      </c>
      <c r="BG103" s="293">
        <v>0</v>
      </c>
      <c r="BH103" s="293">
        <v>0</v>
      </c>
      <c r="BI103" s="293">
        <v>0</v>
      </c>
      <c r="BJ103" s="293">
        <v>0</v>
      </c>
      <c r="BK103" s="293">
        <v>0</v>
      </c>
      <c r="BL103" s="293">
        <v>0</v>
      </c>
      <c r="BM103" s="293">
        <v>0</v>
      </c>
      <c r="BN103" s="293">
        <v>0</v>
      </c>
      <c r="BO103" s="293">
        <v>0</v>
      </c>
      <c r="BP103" s="293">
        <v>0</v>
      </c>
      <c r="BQ103" s="293">
        <v>0</v>
      </c>
      <c r="BR103" s="293">
        <v>0</v>
      </c>
      <c r="BS103" s="293">
        <v>0</v>
      </c>
      <c r="BT103" s="293">
        <v>0</v>
      </c>
      <c r="BU103" s="293">
        <v>0</v>
      </c>
      <c r="BV103" s="293">
        <v>0</v>
      </c>
      <c r="BW103" s="293">
        <v>0</v>
      </c>
      <c r="BX103" s="293">
        <v>0</v>
      </c>
      <c r="BY103" s="293">
        <v>0</v>
      </c>
      <c r="BZ103" s="293">
        <v>0</v>
      </c>
      <c r="CA103" s="293">
        <v>0</v>
      </c>
      <c r="CB103" s="293">
        <v>0</v>
      </c>
      <c r="CC103" s="293">
        <v>0</v>
      </c>
      <c r="CD103" s="293">
        <v>0</v>
      </c>
      <c r="CE103" s="293">
        <v>0</v>
      </c>
      <c r="CF103" s="293">
        <v>0</v>
      </c>
      <c r="CG103" s="293">
        <v>0</v>
      </c>
      <c r="CH103" s="293">
        <v>0</v>
      </c>
      <c r="CI103" s="293">
        <v>0</v>
      </c>
      <c r="CJ103" s="293">
        <f t="shared" si="73"/>
        <v>0</v>
      </c>
      <c r="CK103" s="293">
        <f t="shared" si="74"/>
        <v>0</v>
      </c>
      <c r="CL103" s="293">
        <f t="shared" si="75"/>
        <v>0</v>
      </c>
      <c r="CM103" s="293">
        <f t="shared" si="76"/>
        <v>0</v>
      </c>
      <c r="CN103" s="293">
        <f t="shared" si="77"/>
        <v>0</v>
      </c>
      <c r="CO103" s="293">
        <f t="shared" si="78"/>
        <v>0</v>
      </c>
      <c r="CP103" s="293">
        <f t="shared" si="79"/>
        <v>0</v>
      </c>
      <c r="CQ103" s="293">
        <f t="shared" si="80"/>
        <v>0</v>
      </c>
      <c r="CR103" s="293">
        <f t="shared" si="81"/>
        <v>0</v>
      </c>
      <c r="CS103" s="293">
        <f t="shared" si="82"/>
        <v>0</v>
      </c>
      <c r="CT103" s="293">
        <f t="shared" si="83"/>
        <v>0</v>
      </c>
      <c r="CU103" s="293">
        <f t="shared" si="84"/>
        <v>0</v>
      </c>
      <c r="CV103" s="293">
        <f t="shared" si="85"/>
        <v>0</v>
      </c>
      <c r="CW103" s="293">
        <f t="shared" si="86"/>
        <v>0</v>
      </c>
      <c r="CX103" s="295"/>
    </row>
    <row r="104" spans="1:102" s="279" customFormat="1" ht="47.25">
      <c r="A104" s="296" t="s">
        <v>561</v>
      </c>
      <c r="B104" s="269" t="s">
        <v>1059</v>
      </c>
      <c r="C104" s="276" t="s">
        <v>1091</v>
      </c>
      <c r="D104" s="293">
        <v>0</v>
      </c>
      <c r="E104" s="293">
        <v>0</v>
      </c>
      <c r="F104" s="293">
        <v>0</v>
      </c>
      <c r="G104" s="293">
        <v>0</v>
      </c>
      <c r="H104" s="293">
        <v>0</v>
      </c>
      <c r="I104" s="293">
        <v>0</v>
      </c>
      <c r="J104" s="296">
        <v>3</v>
      </c>
      <c r="K104" s="293">
        <v>0</v>
      </c>
      <c r="L104" s="293">
        <v>0</v>
      </c>
      <c r="M104" s="293">
        <v>0</v>
      </c>
      <c r="N104" s="293">
        <v>0</v>
      </c>
      <c r="O104" s="293">
        <v>0</v>
      </c>
      <c r="P104" s="293">
        <v>0</v>
      </c>
      <c r="Q104" s="296">
        <v>3</v>
      </c>
      <c r="R104" s="293">
        <v>0</v>
      </c>
      <c r="S104" s="293">
        <v>0</v>
      </c>
      <c r="T104" s="293">
        <v>0</v>
      </c>
      <c r="U104" s="293">
        <v>0</v>
      </c>
      <c r="V104" s="293">
        <v>0</v>
      </c>
      <c r="W104" s="293">
        <v>0</v>
      </c>
      <c r="X104" s="293">
        <v>0</v>
      </c>
      <c r="Y104" s="293">
        <v>0</v>
      </c>
      <c r="Z104" s="293">
        <v>0</v>
      </c>
      <c r="AA104" s="293">
        <v>0</v>
      </c>
      <c r="AB104" s="293">
        <v>0</v>
      </c>
      <c r="AC104" s="293">
        <v>0</v>
      </c>
      <c r="AD104" s="293">
        <v>0</v>
      </c>
      <c r="AE104" s="296">
        <v>0</v>
      </c>
      <c r="AF104" s="293">
        <v>0</v>
      </c>
      <c r="AG104" s="293">
        <v>0</v>
      </c>
      <c r="AH104" s="293">
        <v>0</v>
      </c>
      <c r="AI104" s="293">
        <v>0</v>
      </c>
      <c r="AJ104" s="293">
        <v>0</v>
      </c>
      <c r="AK104" s="293">
        <v>0</v>
      </c>
      <c r="AL104" s="293">
        <v>0</v>
      </c>
      <c r="AM104" s="293">
        <v>0</v>
      </c>
      <c r="AN104" s="293">
        <v>0</v>
      </c>
      <c r="AO104" s="293">
        <v>0</v>
      </c>
      <c r="AP104" s="293">
        <v>0</v>
      </c>
      <c r="AQ104" s="293">
        <v>0</v>
      </c>
      <c r="AR104" s="293">
        <v>0</v>
      </c>
      <c r="AS104" s="293">
        <v>0</v>
      </c>
      <c r="AT104" s="293">
        <v>0</v>
      </c>
      <c r="AU104" s="293">
        <v>0</v>
      </c>
      <c r="AV104" s="293">
        <v>0</v>
      </c>
      <c r="AW104" s="293">
        <v>0</v>
      </c>
      <c r="AX104" s="293">
        <v>0</v>
      </c>
      <c r="AY104" s="293">
        <v>0</v>
      </c>
      <c r="AZ104" s="293">
        <v>0</v>
      </c>
      <c r="BA104" s="293">
        <v>0</v>
      </c>
      <c r="BB104" s="293">
        <v>0</v>
      </c>
      <c r="BC104" s="293">
        <v>0</v>
      </c>
      <c r="BD104" s="293">
        <v>0</v>
      </c>
      <c r="BE104" s="293">
        <v>0</v>
      </c>
      <c r="BF104" s="293">
        <v>0</v>
      </c>
      <c r="BG104" s="293">
        <v>0</v>
      </c>
      <c r="BH104" s="293">
        <v>0</v>
      </c>
      <c r="BI104" s="293">
        <v>0</v>
      </c>
      <c r="BJ104" s="293">
        <v>0</v>
      </c>
      <c r="BK104" s="293">
        <v>0</v>
      </c>
      <c r="BL104" s="293">
        <v>0</v>
      </c>
      <c r="BM104" s="293">
        <v>0</v>
      </c>
      <c r="BN104" s="293">
        <v>0</v>
      </c>
      <c r="BO104" s="293">
        <v>0</v>
      </c>
      <c r="BP104" s="293">
        <v>0</v>
      </c>
      <c r="BQ104" s="293">
        <v>0</v>
      </c>
      <c r="BR104" s="293">
        <v>0</v>
      </c>
      <c r="BS104" s="293">
        <v>0</v>
      </c>
      <c r="BT104" s="293">
        <v>0</v>
      </c>
      <c r="BU104" s="293">
        <v>0</v>
      </c>
      <c r="BV104" s="293">
        <v>0</v>
      </c>
      <c r="BW104" s="293">
        <v>0</v>
      </c>
      <c r="BX104" s="293">
        <v>0</v>
      </c>
      <c r="BY104" s="293">
        <v>0</v>
      </c>
      <c r="BZ104" s="293">
        <v>0</v>
      </c>
      <c r="CA104" s="293">
        <v>0</v>
      </c>
      <c r="CB104" s="293">
        <v>0</v>
      </c>
      <c r="CC104" s="293">
        <v>0</v>
      </c>
      <c r="CD104" s="293">
        <v>0</v>
      </c>
      <c r="CE104" s="293">
        <v>0</v>
      </c>
      <c r="CF104" s="293">
        <v>0</v>
      </c>
      <c r="CG104" s="293">
        <v>0</v>
      </c>
      <c r="CH104" s="293">
        <v>0</v>
      </c>
      <c r="CI104" s="293">
        <v>0</v>
      </c>
      <c r="CJ104" s="293">
        <f t="shared" si="73"/>
        <v>0</v>
      </c>
      <c r="CK104" s="293">
        <f t="shared" si="74"/>
        <v>0</v>
      </c>
      <c r="CL104" s="293">
        <f t="shared" si="75"/>
        <v>0</v>
      </c>
      <c r="CM104" s="293">
        <f t="shared" si="76"/>
        <v>0</v>
      </c>
      <c r="CN104" s="293">
        <f t="shared" si="77"/>
        <v>0</v>
      </c>
      <c r="CO104" s="293">
        <f t="shared" si="78"/>
        <v>0</v>
      </c>
      <c r="CP104" s="293">
        <f t="shared" si="79"/>
        <v>0</v>
      </c>
      <c r="CQ104" s="293">
        <f t="shared" si="80"/>
        <v>0</v>
      </c>
      <c r="CR104" s="293">
        <f t="shared" si="81"/>
        <v>0</v>
      </c>
      <c r="CS104" s="293">
        <f t="shared" si="82"/>
        <v>0</v>
      </c>
      <c r="CT104" s="293">
        <f t="shared" si="83"/>
        <v>0</v>
      </c>
      <c r="CU104" s="293">
        <f t="shared" si="84"/>
        <v>0</v>
      </c>
      <c r="CV104" s="293">
        <f t="shared" si="85"/>
        <v>0</v>
      </c>
      <c r="CW104" s="293">
        <f t="shared" si="86"/>
        <v>0</v>
      </c>
      <c r="CX104" s="295"/>
    </row>
    <row r="105" spans="1:102" s="279" customFormat="1" ht="47.25">
      <c r="A105" s="296" t="s">
        <v>561</v>
      </c>
      <c r="B105" s="269" t="s">
        <v>1060</v>
      </c>
      <c r="C105" s="276" t="s">
        <v>1092</v>
      </c>
      <c r="D105" s="293">
        <v>0</v>
      </c>
      <c r="E105" s="293">
        <v>0</v>
      </c>
      <c r="F105" s="293">
        <v>0</v>
      </c>
      <c r="G105" s="293">
        <v>0</v>
      </c>
      <c r="H105" s="293">
        <v>0</v>
      </c>
      <c r="I105" s="293">
        <v>0</v>
      </c>
      <c r="J105" s="296">
        <v>7</v>
      </c>
      <c r="K105" s="293">
        <v>0</v>
      </c>
      <c r="L105" s="293">
        <v>0</v>
      </c>
      <c r="M105" s="293">
        <v>0</v>
      </c>
      <c r="N105" s="293">
        <v>0</v>
      </c>
      <c r="O105" s="293">
        <v>0</v>
      </c>
      <c r="P105" s="293">
        <v>0</v>
      </c>
      <c r="Q105" s="296">
        <v>7</v>
      </c>
      <c r="R105" s="293">
        <v>0</v>
      </c>
      <c r="S105" s="293">
        <v>0</v>
      </c>
      <c r="T105" s="293">
        <v>0</v>
      </c>
      <c r="U105" s="293">
        <v>0</v>
      </c>
      <c r="V105" s="293">
        <v>0</v>
      </c>
      <c r="W105" s="293">
        <v>0</v>
      </c>
      <c r="X105" s="293">
        <v>0</v>
      </c>
      <c r="Y105" s="293">
        <v>0</v>
      </c>
      <c r="Z105" s="293">
        <v>0</v>
      </c>
      <c r="AA105" s="293">
        <v>0</v>
      </c>
      <c r="AB105" s="293">
        <v>0</v>
      </c>
      <c r="AC105" s="293">
        <v>0</v>
      </c>
      <c r="AD105" s="293">
        <v>0</v>
      </c>
      <c r="AE105" s="296">
        <v>0</v>
      </c>
      <c r="AF105" s="293">
        <v>0</v>
      </c>
      <c r="AG105" s="293">
        <v>0</v>
      </c>
      <c r="AH105" s="293">
        <v>0</v>
      </c>
      <c r="AI105" s="293">
        <v>0</v>
      </c>
      <c r="AJ105" s="293">
        <v>0</v>
      </c>
      <c r="AK105" s="293">
        <v>0</v>
      </c>
      <c r="AL105" s="293">
        <v>0</v>
      </c>
      <c r="AM105" s="293">
        <v>0</v>
      </c>
      <c r="AN105" s="293">
        <v>0</v>
      </c>
      <c r="AO105" s="293">
        <v>0</v>
      </c>
      <c r="AP105" s="293">
        <v>0</v>
      </c>
      <c r="AQ105" s="293">
        <v>0</v>
      </c>
      <c r="AR105" s="293">
        <v>0</v>
      </c>
      <c r="AS105" s="293">
        <v>0</v>
      </c>
      <c r="AT105" s="293">
        <v>0</v>
      </c>
      <c r="AU105" s="293">
        <v>0</v>
      </c>
      <c r="AV105" s="293">
        <v>0</v>
      </c>
      <c r="AW105" s="293">
        <v>0</v>
      </c>
      <c r="AX105" s="293">
        <v>0</v>
      </c>
      <c r="AY105" s="293">
        <v>0</v>
      </c>
      <c r="AZ105" s="293">
        <v>0</v>
      </c>
      <c r="BA105" s="293">
        <v>0</v>
      </c>
      <c r="BB105" s="293">
        <v>0</v>
      </c>
      <c r="BC105" s="293">
        <v>0</v>
      </c>
      <c r="BD105" s="293">
        <v>0</v>
      </c>
      <c r="BE105" s="293">
        <v>0</v>
      </c>
      <c r="BF105" s="293">
        <v>0</v>
      </c>
      <c r="BG105" s="293">
        <v>0</v>
      </c>
      <c r="BH105" s="293">
        <v>0</v>
      </c>
      <c r="BI105" s="293">
        <v>0</v>
      </c>
      <c r="BJ105" s="293">
        <v>0</v>
      </c>
      <c r="BK105" s="293">
        <v>0</v>
      </c>
      <c r="BL105" s="293">
        <v>0</v>
      </c>
      <c r="BM105" s="293">
        <v>0</v>
      </c>
      <c r="BN105" s="293">
        <v>0</v>
      </c>
      <c r="BO105" s="293">
        <v>0</v>
      </c>
      <c r="BP105" s="293">
        <v>0</v>
      </c>
      <c r="BQ105" s="293">
        <v>0</v>
      </c>
      <c r="BR105" s="293">
        <v>0</v>
      </c>
      <c r="BS105" s="293">
        <v>0</v>
      </c>
      <c r="BT105" s="293">
        <v>0</v>
      </c>
      <c r="BU105" s="293">
        <v>0</v>
      </c>
      <c r="BV105" s="293">
        <v>0</v>
      </c>
      <c r="BW105" s="293">
        <v>0</v>
      </c>
      <c r="BX105" s="293">
        <v>0</v>
      </c>
      <c r="BY105" s="293">
        <v>0</v>
      </c>
      <c r="BZ105" s="293">
        <v>0</v>
      </c>
      <c r="CA105" s="293">
        <v>0</v>
      </c>
      <c r="CB105" s="293">
        <v>0</v>
      </c>
      <c r="CC105" s="293">
        <v>0</v>
      </c>
      <c r="CD105" s="293">
        <v>0</v>
      </c>
      <c r="CE105" s="293">
        <v>0</v>
      </c>
      <c r="CF105" s="293">
        <v>0</v>
      </c>
      <c r="CG105" s="293">
        <v>0</v>
      </c>
      <c r="CH105" s="293">
        <v>0</v>
      </c>
      <c r="CI105" s="293">
        <v>0</v>
      </c>
      <c r="CJ105" s="293">
        <f t="shared" si="73"/>
        <v>0</v>
      </c>
      <c r="CK105" s="293">
        <f t="shared" si="74"/>
        <v>0</v>
      </c>
      <c r="CL105" s="293">
        <f t="shared" si="75"/>
        <v>0</v>
      </c>
      <c r="CM105" s="293">
        <f t="shared" si="76"/>
        <v>0</v>
      </c>
      <c r="CN105" s="293">
        <f t="shared" si="77"/>
        <v>0</v>
      </c>
      <c r="CO105" s="293">
        <f t="shared" si="78"/>
        <v>0</v>
      </c>
      <c r="CP105" s="293">
        <f t="shared" si="79"/>
        <v>0</v>
      </c>
      <c r="CQ105" s="293">
        <f t="shared" si="80"/>
        <v>0</v>
      </c>
      <c r="CR105" s="293">
        <f t="shared" si="81"/>
        <v>0</v>
      </c>
      <c r="CS105" s="293">
        <f t="shared" si="82"/>
        <v>0</v>
      </c>
      <c r="CT105" s="293">
        <f t="shared" si="83"/>
        <v>0</v>
      </c>
      <c r="CU105" s="293">
        <f t="shared" si="84"/>
        <v>0</v>
      </c>
      <c r="CV105" s="293">
        <f t="shared" si="85"/>
        <v>0</v>
      </c>
      <c r="CW105" s="293">
        <f t="shared" si="86"/>
        <v>0</v>
      </c>
      <c r="CX105" s="295"/>
    </row>
    <row r="106" spans="1:102" s="279" customFormat="1" ht="47.25">
      <c r="A106" s="296" t="s">
        <v>561</v>
      </c>
      <c r="B106" s="269" t="s">
        <v>1061</v>
      </c>
      <c r="C106" s="276" t="s">
        <v>1093</v>
      </c>
      <c r="D106" s="293">
        <v>0</v>
      </c>
      <c r="E106" s="293">
        <v>0</v>
      </c>
      <c r="F106" s="293">
        <v>0</v>
      </c>
      <c r="G106" s="293">
        <v>0</v>
      </c>
      <c r="H106" s="293">
        <v>0</v>
      </c>
      <c r="I106" s="293">
        <v>0</v>
      </c>
      <c r="J106" s="296">
        <v>17</v>
      </c>
      <c r="K106" s="293">
        <v>0</v>
      </c>
      <c r="L106" s="293">
        <v>0</v>
      </c>
      <c r="M106" s="293">
        <v>0</v>
      </c>
      <c r="N106" s="293">
        <v>0</v>
      </c>
      <c r="O106" s="293">
        <v>0</v>
      </c>
      <c r="P106" s="293">
        <v>0</v>
      </c>
      <c r="Q106" s="296">
        <v>17</v>
      </c>
      <c r="R106" s="293">
        <v>0</v>
      </c>
      <c r="S106" s="293">
        <v>0</v>
      </c>
      <c r="T106" s="293">
        <v>0</v>
      </c>
      <c r="U106" s="293">
        <v>0</v>
      </c>
      <c r="V106" s="293">
        <v>0</v>
      </c>
      <c r="W106" s="293">
        <v>0</v>
      </c>
      <c r="X106" s="293">
        <v>0</v>
      </c>
      <c r="Y106" s="293">
        <v>0</v>
      </c>
      <c r="Z106" s="293">
        <v>0</v>
      </c>
      <c r="AA106" s="293">
        <v>0</v>
      </c>
      <c r="AB106" s="293">
        <v>0</v>
      </c>
      <c r="AC106" s="293">
        <v>0</v>
      </c>
      <c r="AD106" s="293">
        <v>0</v>
      </c>
      <c r="AE106" s="296">
        <v>0</v>
      </c>
      <c r="AF106" s="293">
        <v>0</v>
      </c>
      <c r="AG106" s="293">
        <v>0</v>
      </c>
      <c r="AH106" s="293">
        <v>0</v>
      </c>
      <c r="AI106" s="293">
        <v>0</v>
      </c>
      <c r="AJ106" s="293">
        <v>0</v>
      </c>
      <c r="AK106" s="293">
        <v>0</v>
      </c>
      <c r="AL106" s="293">
        <v>0</v>
      </c>
      <c r="AM106" s="293">
        <v>0</v>
      </c>
      <c r="AN106" s="293">
        <v>0</v>
      </c>
      <c r="AO106" s="293">
        <v>0</v>
      </c>
      <c r="AP106" s="293">
        <v>0</v>
      </c>
      <c r="AQ106" s="293">
        <v>0</v>
      </c>
      <c r="AR106" s="293">
        <v>0</v>
      </c>
      <c r="AS106" s="293">
        <v>0</v>
      </c>
      <c r="AT106" s="293">
        <v>0</v>
      </c>
      <c r="AU106" s="293">
        <v>0</v>
      </c>
      <c r="AV106" s="293">
        <v>0</v>
      </c>
      <c r="AW106" s="293">
        <v>0</v>
      </c>
      <c r="AX106" s="293">
        <v>0</v>
      </c>
      <c r="AY106" s="293">
        <v>0</v>
      </c>
      <c r="AZ106" s="293">
        <v>0</v>
      </c>
      <c r="BA106" s="293">
        <v>0</v>
      </c>
      <c r="BB106" s="293">
        <v>0</v>
      </c>
      <c r="BC106" s="293">
        <v>0</v>
      </c>
      <c r="BD106" s="293">
        <v>0</v>
      </c>
      <c r="BE106" s="293">
        <v>0</v>
      </c>
      <c r="BF106" s="293">
        <v>0</v>
      </c>
      <c r="BG106" s="293">
        <v>0</v>
      </c>
      <c r="BH106" s="293">
        <v>0</v>
      </c>
      <c r="BI106" s="293">
        <v>0</v>
      </c>
      <c r="BJ106" s="293">
        <v>0</v>
      </c>
      <c r="BK106" s="293">
        <v>0</v>
      </c>
      <c r="BL106" s="293">
        <v>0</v>
      </c>
      <c r="BM106" s="293">
        <v>0</v>
      </c>
      <c r="BN106" s="293">
        <v>0</v>
      </c>
      <c r="BO106" s="293">
        <v>0</v>
      </c>
      <c r="BP106" s="293">
        <v>0</v>
      </c>
      <c r="BQ106" s="293">
        <v>0</v>
      </c>
      <c r="BR106" s="293">
        <v>0</v>
      </c>
      <c r="BS106" s="293">
        <v>0</v>
      </c>
      <c r="BT106" s="293">
        <v>0</v>
      </c>
      <c r="BU106" s="293">
        <v>0</v>
      </c>
      <c r="BV106" s="293">
        <v>0</v>
      </c>
      <c r="BW106" s="293">
        <v>0</v>
      </c>
      <c r="BX106" s="293">
        <v>0</v>
      </c>
      <c r="BY106" s="293">
        <v>0</v>
      </c>
      <c r="BZ106" s="293">
        <v>0</v>
      </c>
      <c r="CA106" s="293">
        <v>0</v>
      </c>
      <c r="CB106" s="293">
        <v>0</v>
      </c>
      <c r="CC106" s="293">
        <v>0</v>
      </c>
      <c r="CD106" s="293">
        <v>0</v>
      </c>
      <c r="CE106" s="293">
        <v>0</v>
      </c>
      <c r="CF106" s="293">
        <v>0</v>
      </c>
      <c r="CG106" s="293">
        <v>0</v>
      </c>
      <c r="CH106" s="293">
        <v>0</v>
      </c>
      <c r="CI106" s="293">
        <v>0</v>
      </c>
      <c r="CJ106" s="293">
        <f t="shared" si="73"/>
        <v>0</v>
      </c>
      <c r="CK106" s="293">
        <f t="shared" si="74"/>
        <v>0</v>
      </c>
      <c r="CL106" s="293">
        <f t="shared" si="75"/>
        <v>0</v>
      </c>
      <c r="CM106" s="293">
        <f t="shared" si="76"/>
        <v>0</v>
      </c>
      <c r="CN106" s="293">
        <f t="shared" si="77"/>
        <v>0</v>
      </c>
      <c r="CO106" s="293">
        <f t="shared" si="78"/>
        <v>0</v>
      </c>
      <c r="CP106" s="293">
        <f t="shared" si="79"/>
        <v>0</v>
      </c>
      <c r="CQ106" s="293">
        <f t="shared" si="80"/>
        <v>0</v>
      </c>
      <c r="CR106" s="293">
        <f t="shared" si="81"/>
        <v>0</v>
      </c>
      <c r="CS106" s="293">
        <f t="shared" si="82"/>
        <v>0</v>
      </c>
      <c r="CT106" s="293">
        <f t="shared" si="83"/>
        <v>0</v>
      </c>
      <c r="CU106" s="293">
        <f t="shared" si="84"/>
        <v>0</v>
      </c>
      <c r="CV106" s="293">
        <f t="shared" si="85"/>
        <v>0</v>
      </c>
      <c r="CW106" s="293">
        <f t="shared" si="86"/>
        <v>0</v>
      </c>
      <c r="CX106" s="295"/>
    </row>
    <row r="107" spans="1:102" s="279" customFormat="1" ht="47.25">
      <c r="A107" s="296" t="s">
        <v>561</v>
      </c>
      <c r="B107" s="269" t="s">
        <v>1062</v>
      </c>
      <c r="C107" s="276" t="s">
        <v>1094</v>
      </c>
      <c r="D107" s="293">
        <v>0</v>
      </c>
      <c r="E107" s="293">
        <v>0</v>
      </c>
      <c r="F107" s="293">
        <v>0</v>
      </c>
      <c r="G107" s="293">
        <v>0</v>
      </c>
      <c r="H107" s="293">
        <v>0</v>
      </c>
      <c r="I107" s="293">
        <v>0</v>
      </c>
      <c r="J107" s="296">
        <v>8</v>
      </c>
      <c r="K107" s="293">
        <v>0</v>
      </c>
      <c r="L107" s="293">
        <v>0</v>
      </c>
      <c r="M107" s="293">
        <v>0</v>
      </c>
      <c r="N107" s="293">
        <v>0</v>
      </c>
      <c r="O107" s="293">
        <v>0</v>
      </c>
      <c r="P107" s="293">
        <v>0</v>
      </c>
      <c r="Q107" s="296">
        <v>8</v>
      </c>
      <c r="R107" s="293">
        <v>0</v>
      </c>
      <c r="S107" s="293">
        <v>0</v>
      </c>
      <c r="T107" s="293">
        <v>0</v>
      </c>
      <c r="U107" s="293">
        <v>0</v>
      </c>
      <c r="V107" s="293">
        <v>0</v>
      </c>
      <c r="W107" s="293">
        <v>0</v>
      </c>
      <c r="X107" s="293">
        <v>0</v>
      </c>
      <c r="Y107" s="293">
        <v>0</v>
      </c>
      <c r="Z107" s="293">
        <v>0</v>
      </c>
      <c r="AA107" s="293">
        <v>0</v>
      </c>
      <c r="AB107" s="293">
        <v>0</v>
      </c>
      <c r="AC107" s="293">
        <v>0</v>
      </c>
      <c r="AD107" s="293">
        <v>0</v>
      </c>
      <c r="AE107" s="296">
        <v>0</v>
      </c>
      <c r="AF107" s="293">
        <v>0</v>
      </c>
      <c r="AG107" s="293">
        <v>0</v>
      </c>
      <c r="AH107" s="293">
        <v>0</v>
      </c>
      <c r="AI107" s="293">
        <v>0</v>
      </c>
      <c r="AJ107" s="293">
        <v>0</v>
      </c>
      <c r="AK107" s="293">
        <v>0</v>
      </c>
      <c r="AL107" s="293">
        <v>0</v>
      </c>
      <c r="AM107" s="293">
        <v>0</v>
      </c>
      <c r="AN107" s="293">
        <v>0</v>
      </c>
      <c r="AO107" s="293">
        <v>0</v>
      </c>
      <c r="AP107" s="293">
        <v>0</v>
      </c>
      <c r="AQ107" s="293">
        <v>0</v>
      </c>
      <c r="AR107" s="293">
        <v>0</v>
      </c>
      <c r="AS107" s="293">
        <v>0</v>
      </c>
      <c r="AT107" s="293">
        <v>0</v>
      </c>
      <c r="AU107" s="293">
        <v>0</v>
      </c>
      <c r="AV107" s="293">
        <v>0</v>
      </c>
      <c r="AW107" s="293">
        <v>0</v>
      </c>
      <c r="AX107" s="293">
        <v>0</v>
      </c>
      <c r="AY107" s="293">
        <v>0</v>
      </c>
      <c r="AZ107" s="293">
        <v>0</v>
      </c>
      <c r="BA107" s="293">
        <v>0</v>
      </c>
      <c r="BB107" s="293">
        <v>0</v>
      </c>
      <c r="BC107" s="293">
        <v>0</v>
      </c>
      <c r="BD107" s="293">
        <v>0</v>
      </c>
      <c r="BE107" s="293">
        <v>0</v>
      </c>
      <c r="BF107" s="293">
        <v>0</v>
      </c>
      <c r="BG107" s="293">
        <v>0</v>
      </c>
      <c r="BH107" s="293">
        <v>0</v>
      </c>
      <c r="BI107" s="293">
        <v>0</v>
      </c>
      <c r="BJ107" s="293">
        <v>0</v>
      </c>
      <c r="BK107" s="293">
        <v>0</v>
      </c>
      <c r="BL107" s="293">
        <v>0</v>
      </c>
      <c r="BM107" s="293">
        <v>0</v>
      </c>
      <c r="BN107" s="293">
        <v>0</v>
      </c>
      <c r="BO107" s="293">
        <v>0</v>
      </c>
      <c r="BP107" s="293">
        <v>0</v>
      </c>
      <c r="BQ107" s="293">
        <v>0</v>
      </c>
      <c r="BR107" s="293">
        <v>0</v>
      </c>
      <c r="BS107" s="293">
        <v>0</v>
      </c>
      <c r="BT107" s="293">
        <v>0</v>
      </c>
      <c r="BU107" s="293">
        <v>0</v>
      </c>
      <c r="BV107" s="293">
        <v>0</v>
      </c>
      <c r="BW107" s="293">
        <v>0</v>
      </c>
      <c r="BX107" s="293">
        <v>0</v>
      </c>
      <c r="BY107" s="293">
        <v>0</v>
      </c>
      <c r="BZ107" s="293">
        <v>0</v>
      </c>
      <c r="CA107" s="293">
        <v>0</v>
      </c>
      <c r="CB107" s="293">
        <v>0</v>
      </c>
      <c r="CC107" s="293">
        <v>0</v>
      </c>
      <c r="CD107" s="293">
        <v>0</v>
      </c>
      <c r="CE107" s="293">
        <v>0</v>
      </c>
      <c r="CF107" s="293">
        <v>0</v>
      </c>
      <c r="CG107" s="293">
        <v>0</v>
      </c>
      <c r="CH107" s="293">
        <v>0</v>
      </c>
      <c r="CI107" s="293">
        <v>0</v>
      </c>
      <c r="CJ107" s="293">
        <f t="shared" si="73"/>
        <v>0</v>
      </c>
      <c r="CK107" s="293">
        <f t="shared" si="74"/>
        <v>0</v>
      </c>
      <c r="CL107" s="293">
        <f t="shared" si="75"/>
        <v>0</v>
      </c>
      <c r="CM107" s="293">
        <f t="shared" si="76"/>
        <v>0</v>
      </c>
      <c r="CN107" s="293">
        <f t="shared" si="77"/>
        <v>0</v>
      </c>
      <c r="CO107" s="293">
        <f t="shared" si="78"/>
        <v>0</v>
      </c>
      <c r="CP107" s="293">
        <f t="shared" si="79"/>
        <v>0</v>
      </c>
      <c r="CQ107" s="293">
        <f t="shared" si="80"/>
        <v>0</v>
      </c>
      <c r="CR107" s="293">
        <f t="shared" si="81"/>
        <v>0</v>
      </c>
      <c r="CS107" s="293">
        <f t="shared" si="82"/>
        <v>0</v>
      </c>
      <c r="CT107" s="293">
        <f t="shared" si="83"/>
        <v>0</v>
      </c>
      <c r="CU107" s="293">
        <f t="shared" si="84"/>
        <v>0</v>
      </c>
      <c r="CV107" s="293">
        <f t="shared" si="85"/>
        <v>0</v>
      </c>
      <c r="CW107" s="293">
        <f t="shared" si="86"/>
        <v>0</v>
      </c>
      <c r="CX107" s="295"/>
    </row>
    <row r="108" spans="1:102" s="279" customFormat="1" ht="47.25">
      <c r="A108" s="296" t="s">
        <v>561</v>
      </c>
      <c r="B108" s="269" t="s">
        <v>1063</v>
      </c>
      <c r="C108" s="276" t="s">
        <v>1095</v>
      </c>
      <c r="D108" s="293">
        <v>0</v>
      </c>
      <c r="E108" s="293">
        <v>0</v>
      </c>
      <c r="F108" s="293">
        <v>0</v>
      </c>
      <c r="G108" s="293">
        <v>0</v>
      </c>
      <c r="H108" s="293">
        <v>0</v>
      </c>
      <c r="I108" s="293">
        <v>0</v>
      </c>
      <c r="J108" s="296">
        <v>11</v>
      </c>
      <c r="K108" s="293">
        <v>0</v>
      </c>
      <c r="L108" s="293">
        <v>0</v>
      </c>
      <c r="M108" s="293">
        <v>0</v>
      </c>
      <c r="N108" s="293">
        <v>0</v>
      </c>
      <c r="O108" s="293">
        <v>0</v>
      </c>
      <c r="P108" s="293">
        <v>0</v>
      </c>
      <c r="Q108" s="296">
        <v>11</v>
      </c>
      <c r="R108" s="293">
        <v>0</v>
      </c>
      <c r="S108" s="293">
        <v>0</v>
      </c>
      <c r="T108" s="293">
        <v>0</v>
      </c>
      <c r="U108" s="293">
        <v>0</v>
      </c>
      <c r="V108" s="293">
        <v>0</v>
      </c>
      <c r="W108" s="293">
        <v>0</v>
      </c>
      <c r="X108" s="293">
        <v>0</v>
      </c>
      <c r="Y108" s="293">
        <v>0</v>
      </c>
      <c r="Z108" s="293">
        <v>0</v>
      </c>
      <c r="AA108" s="293">
        <v>0</v>
      </c>
      <c r="AB108" s="293">
        <v>0</v>
      </c>
      <c r="AC108" s="293">
        <v>0</v>
      </c>
      <c r="AD108" s="293">
        <v>0</v>
      </c>
      <c r="AE108" s="296">
        <v>0</v>
      </c>
      <c r="AF108" s="293">
        <v>0</v>
      </c>
      <c r="AG108" s="293">
        <v>0</v>
      </c>
      <c r="AH108" s="293">
        <v>0</v>
      </c>
      <c r="AI108" s="293">
        <v>0</v>
      </c>
      <c r="AJ108" s="293">
        <v>0</v>
      </c>
      <c r="AK108" s="293">
        <v>0</v>
      </c>
      <c r="AL108" s="293">
        <v>0</v>
      </c>
      <c r="AM108" s="293">
        <v>0</v>
      </c>
      <c r="AN108" s="293">
        <v>0</v>
      </c>
      <c r="AO108" s="293">
        <v>0</v>
      </c>
      <c r="AP108" s="293">
        <v>0</v>
      </c>
      <c r="AQ108" s="293">
        <v>0</v>
      </c>
      <c r="AR108" s="293">
        <v>0</v>
      </c>
      <c r="AS108" s="293">
        <v>0</v>
      </c>
      <c r="AT108" s="293">
        <v>0</v>
      </c>
      <c r="AU108" s="293">
        <v>0</v>
      </c>
      <c r="AV108" s="293">
        <v>0</v>
      </c>
      <c r="AW108" s="293">
        <v>0</v>
      </c>
      <c r="AX108" s="293">
        <v>0</v>
      </c>
      <c r="AY108" s="293">
        <v>0</v>
      </c>
      <c r="AZ108" s="293">
        <v>0</v>
      </c>
      <c r="BA108" s="293">
        <v>0</v>
      </c>
      <c r="BB108" s="293">
        <v>0</v>
      </c>
      <c r="BC108" s="293">
        <v>0</v>
      </c>
      <c r="BD108" s="293">
        <v>0</v>
      </c>
      <c r="BE108" s="293">
        <v>0</v>
      </c>
      <c r="BF108" s="293">
        <v>0</v>
      </c>
      <c r="BG108" s="293">
        <v>0</v>
      </c>
      <c r="BH108" s="293">
        <v>0</v>
      </c>
      <c r="BI108" s="293">
        <v>0</v>
      </c>
      <c r="BJ108" s="293">
        <v>0</v>
      </c>
      <c r="BK108" s="293">
        <v>0</v>
      </c>
      <c r="BL108" s="293">
        <v>0</v>
      </c>
      <c r="BM108" s="293">
        <v>0</v>
      </c>
      <c r="BN108" s="293">
        <v>0</v>
      </c>
      <c r="BO108" s="293">
        <v>0</v>
      </c>
      <c r="BP108" s="293">
        <v>0</v>
      </c>
      <c r="BQ108" s="293">
        <v>0</v>
      </c>
      <c r="BR108" s="293">
        <v>0</v>
      </c>
      <c r="BS108" s="293">
        <v>0</v>
      </c>
      <c r="BT108" s="293">
        <v>0</v>
      </c>
      <c r="BU108" s="293">
        <v>0</v>
      </c>
      <c r="BV108" s="293">
        <v>0</v>
      </c>
      <c r="BW108" s="293">
        <v>0</v>
      </c>
      <c r="BX108" s="293">
        <v>0</v>
      </c>
      <c r="BY108" s="293">
        <v>0</v>
      </c>
      <c r="BZ108" s="293">
        <v>0</v>
      </c>
      <c r="CA108" s="293">
        <v>0</v>
      </c>
      <c r="CB108" s="293">
        <v>0</v>
      </c>
      <c r="CC108" s="293">
        <v>0</v>
      </c>
      <c r="CD108" s="293">
        <v>0</v>
      </c>
      <c r="CE108" s="293">
        <v>0</v>
      </c>
      <c r="CF108" s="293">
        <v>0</v>
      </c>
      <c r="CG108" s="293">
        <v>0</v>
      </c>
      <c r="CH108" s="293">
        <v>0</v>
      </c>
      <c r="CI108" s="293">
        <v>0</v>
      </c>
      <c r="CJ108" s="293">
        <f t="shared" si="73"/>
        <v>0</v>
      </c>
      <c r="CK108" s="293">
        <f t="shared" si="74"/>
        <v>0</v>
      </c>
      <c r="CL108" s="293">
        <f t="shared" si="75"/>
        <v>0</v>
      </c>
      <c r="CM108" s="293">
        <f t="shared" si="76"/>
        <v>0</v>
      </c>
      <c r="CN108" s="293">
        <f t="shared" si="77"/>
        <v>0</v>
      </c>
      <c r="CO108" s="293">
        <f t="shared" si="78"/>
        <v>0</v>
      </c>
      <c r="CP108" s="293">
        <f t="shared" si="79"/>
        <v>0</v>
      </c>
      <c r="CQ108" s="293">
        <f t="shared" si="80"/>
        <v>0</v>
      </c>
      <c r="CR108" s="293">
        <f t="shared" si="81"/>
        <v>0</v>
      </c>
      <c r="CS108" s="293">
        <f t="shared" si="82"/>
        <v>0</v>
      </c>
      <c r="CT108" s="293">
        <f t="shared" si="83"/>
        <v>0</v>
      </c>
      <c r="CU108" s="293">
        <f t="shared" si="84"/>
        <v>0</v>
      </c>
      <c r="CV108" s="293">
        <f t="shared" si="85"/>
        <v>0</v>
      </c>
      <c r="CW108" s="293">
        <f t="shared" si="86"/>
        <v>0</v>
      </c>
      <c r="CX108" s="295"/>
    </row>
    <row r="109" spans="1:102" s="279" customFormat="1" ht="47.25">
      <c r="A109" s="296" t="s">
        <v>561</v>
      </c>
      <c r="B109" s="269" t="s">
        <v>1064</v>
      </c>
      <c r="C109" s="276" t="s">
        <v>1096</v>
      </c>
      <c r="D109" s="293">
        <v>0</v>
      </c>
      <c r="E109" s="293">
        <v>0</v>
      </c>
      <c r="F109" s="293">
        <v>0</v>
      </c>
      <c r="G109" s="293">
        <v>0</v>
      </c>
      <c r="H109" s="293">
        <v>0</v>
      </c>
      <c r="I109" s="293">
        <v>0</v>
      </c>
      <c r="J109" s="296">
        <v>9</v>
      </c>
      <c r="K109" s="293">
        <v>0</v>
      </c>
      <c r="L109" s="293">
        <v>0</v>
      </c>
      <c r="M109" s="293">
        <v>0</v>
      </c>
      <c r="N109" s="293">
        <v>0</v>
      </c>
      <c r="O109" s="293">
        <v>0</v>
      </c>
      <c r="P109" s="293">
        <v>0</v>
      </c>
      <c r="Q109" s="296">
        <v>9</v>
      </c>
      <c r="R109" s="293">
        <v>0</v>
      </c>
      <c r="S109" s="293">
        <v>0</v>
      </c>
      <c r="T109" s="293">
        <v>0</v>
      </c>
      <c r="U109" s="293">
        <v>0</v>
      </c>
      <c r="V109" s="293">
        <v>0</v>
      </c>
      <c r="W109" s="293">
        <v>0</v>
      </c>
      <c r="X109" s="293">
        <v>0</v>
      </c>
      <c r="Y109" s="293">
        <v>0</v>
      </c>
      <c r="Z109" s="293">
        <v>0</v>
      </c>
      <c r="AA109" s="293">
        <v>0</v>
      </c>
      <c r="AB109" s="293">
        <v>0</v>
      </c>
      <c r="AC109" s="293">
        <v>0</v>
      </c>
      <c r="AD109" s="293">
        <v>0</v>
      </c>
      <c r="AE109" s="296">
        <v>0</v>
      </c>
      <c r="AF109" s="293">
        <v>0</v>
      </c>
      <c r="AG109" s="293">
        <v>0</v>
      </c>
      <c r="AH109" s="293">
        <v>0</v>
      </c>
      <c r="AI109" s="293">
        <v>0</v>
      </c>
      <c r="AJ109" s="293">
        <v>0</v>
      </c>
      <c r="AK109" s="293">
        <v>0</v>
      </c>
      <c r="AL109" s="293">
        <v>0</v>
      </c>
      <c r="AM109" s="293">
        <v>0</v>
      </c>
      <c r="AN109" s="293">
        <v>0</v>
      </c>
      <c r="AO109" s="293">
        <v>0</v>
      </c>
      <c r="AP109" s="293">
        <v>0</v>
      </c>
      <c r="AQ109" s="293">
        <v>0</v>
      </c>
      <c r="AR109" s="293">
        <v>0</v>
      </c>
      <c r="AS109" s="293">
        <v>0</v>
      </c>
      <c r="AT109" s="293">
        <v>0</v>
      </c>
      <c r="AU109" s="293">
        <v>0</v>
      </c>
      <c r="AV109" s="293">
        <v>0</v>
      </c>
      <c r="AW109" s="293">
        <v>0</v>
      </c>
      <c r="AX109" s="293">
        <v>0</v>
      </c>
      <c r="AY109" s="293">
        <v>0</v>
      </c>
      <c r="AZ109" s="293">
        <v>0</v>
      </c>
      <c r="BA109" s="293">
        <v>0</v>
      </c>
      <c r="BB109" s="293">
        <v>0</v>
      </c>
      <c r="BC109" s="293">
        <v>0</v>
      </c>
      <c r="BD109" s="293">
        <v>0</v>
      </c>
      <c r="BE109" s="293">
        <v>0</v>
      </c>
      <c r="BF109" s="293">
        <v>0</v>
      </c>
      <c r="BG109" s="293">
        <v>0</v>
      </c>
      <c r="BH109" s="293">
        <v>0</v>
      </c>
      <c r="BI109" s="293">
        <v>0</v>
      </c>
      <c r="BJ109" s="293">
        <v>0</v>
      </c>
      <c r="BK109" s="293">
        <v>0</v>
      </c>
      <c r="BL109" s="293">
        <v>0</v>
      </c>
      <c r="BM109" s="293">
        <v>0</v>
      </c>
      <c r="BN109" s="293">
        <v>0</v>
      </c>
      <c r="BO109" s="293">
        <v>0</v>
      </c>
      <c r="BP109" s="293">
        <v>0</v>
      </c>
      <c r="BQ109" s="293">
        <v>0</v>
      </c>
      <c r="BR109" s="293">
        <v>0</v>
      </c>
      <c r="BS109" s="293">
        <v>0</v>
      </c>
      <c r="BT109" s="293">
        <v>0</v>
      </c>
      <c r="BU109" s="293">
        <v>0</v>
      </c>
      <c r="BV109" s="293">
        <v>0</v>
      </c>
      <c r="BW109" s="293">
        <v>0</v>
      </c>
      <c r="BX109" s="293">
        <v>0</v>
      </c>
      <c r="BY109" s="293">
        <v>0</v>
      </c>
      <c r="BZ109" s="293">
        <v>0</v>
      </c>
      <c r="CA109" s="293">
        <v>0</v>
      </c>
      <c r="CB109" s="293">
        <v>0</v>
      </c>
      <c r="CC109" s="293">
        <v>0</v>
      </c>
      <c r="CD109" s="293">
        <v>0</v>
      </c>
      <c r="CE109" s="293">
        <v>0</v>
      </c>
      <c r="CF109" s="293">
        <v>0</v>
      </c>
      <c r="CG109" s="293">
        <v>0</v>
      </c>
      <c r="CH109" s="293">
        <v>0</v>
      </c>
      <c r="CI109" s="293">
        <v>0</v>
      </c>
      <c r="CJ109" s="293">
        <f t="shared" si="73"/>
        <v>0</v>
      </c>
      <c r="CK109" s="293">
        <f t="shared" si="74"/>
        <v>0</v>
      </c>
      <c r="CL109" s="293">
        <f t="shared" si="75"/>
        <v>0</v>
      </c>
      <c r="CM109" s="293">
        <f t="shared" si="76"/>
        <v>0</v>
      </c>
      <c r="CN109" s="293">
        <f t="shared" si="77"/>
        <v>0</v>
      </c>
      <c r="CO109" s="293">
        <f t="shared" si="78"/>
        <v>0</v>
      </c>
      <c r="CP109" s="293">
        <f t="shared" si="79"/>
        <v>0</v>
      </c>
      <c r="CQ109" s="293">
        <f t="shared" si="80"/>
        <v>0</v>
      </c>
      <c r="CR109" s="293">
        <f t="shared" si="81"/>
        <v>0</v>
      </c>
      <c r="CS109" s="293">
        <f t="shared" si="82"/>
        <v>0</v>
      </c>
      <c r="CT109" s="293">
        <f t="shared" si="83"/>
        <v>0</v>
      </c>
      <c r="CU109" s="293">
        <f t="shared" si="84"/>
        <v>0</v>
      </c>
      <c r="CV109" s="293">
        <f t="shared" si="85"/>
        <v>0</v>
      </c>
      <c r="CW109" s="293">
        <f t="shared" si="86"/>
        <v>0</v>
      </c>
      <c r="CX109" s="295"/>
    </row>
    <row r="110" spans="1:102" s="279" customFormat="1" ht="47.25">
      <c r="A110" s="296" t="s">
        <v>561</v>
      </c>
      <c r="B110" s="269" t="s">
        <v>1065</v>
      </c>
      <c r="C110" s="276" t="s">
        <v>1097</v>
      </c>
      <c r="D110" s="293">
        <v>0</v>
      </c>
      <c r="E110" s="293">
        <v>0</v>
      </c>
      <c r="F110" s="293">
        <v>0</v>
      </c>
      <c r="G110" s="293">
        <v>0</v>
      </c>
      <c r="H110" s="293">
        <v>0</v>
      </c>
      <c r="I110" s="293">
        <v>0</v>
      </c>
      <c r="J110" s="296">
        <v>12</v>
      </c>
      <c r="K110" s="293">
        <v>0</v>
      </c>
      <c r="L110" s="293">
        <v>0</v>
      </c>
      <c r="M110" s="293">
        <v>0</v>
      </c>
      <c r="N110" s="293">
        <v>0</v>
      </c>
      <c r="O110" s="293">
        <v>0</v>
      </c>
      <c r="P110" s="293">
        <v>0</v>
      </c>
      <c r="Q110" s="296">
        <v>12</v>
      </c>
      <c r="R110" s="293">
        <v>0</v>
      </c>
      <c r="S110" s="293">
        <v>0</v>
      </c>
      <c r="T110" s="293">
        <v>0</v>
      </c>
      <c r="U110" s="293">
        <v>0</v>
      </c>
      <c r="V110" s="293">
        <v>0</v>
      </c>
      <c r="W110" s="293">
        <v>0</v>
      </c>
      <c r="X110" s="293">
        <v>0</v>
      </c>
      <c r="Y110" s="293">
        <v>0</v>
      </c>
      <c r="Z110" s="293">
        <v>0</v>
      </c>
      <c r="AA110" s="293">
        <v>0</v>
      </c>
      <c r="AB110" s="293">
        <v>0</v>
      </c>
      <c r="AC110" s="293">
        <v>0</v>
      </c>
      <c r="AD110" s="293">
        <v>0</v>
      </c>
      <c r="AE110" s="296">
        <v>0</v>
      </c>
      <c r="AF110" s="293">
        <v>0</v>
      </c>
      <c r="AG110" s="293">
        <v>0</v>
      </c>
      <c r="AH110" s="293">
        <v>0</v>
      </c>
      <c r="AI110" s="293">
        <v>0</v>
      </c>
      <c r="AJ110" s="293">
        <v>0</v>
      </c>
      <c r="AK110" s="293">
        <v>0</v>
      </c>
      <c r="AL110" s="293">
        <v>0</v>
      </c>
      <c r="AM110" s="293">
        <v>0</v>
      </c>
      <c r="AN110" s="293">
        <v>0</v>
      </c>
      <c r="AO110" s="293">
        <v>0</v>
      </c>
      <c r="AP110" s="293">
        <v>0</v>
      </c>
      <c r="AQ110" s="293">
        <v>0</v>
      </c>
      <c r="AR110" s="293">
        <v>0</v>
      </c>
      <c r="AS110" s="293">
        <v>0</v>
      </c>
      <c r="AT110" s="293">
        <v>0</v>
      </c>
      <c r="AU110" s="293">
        <v>0</v>
      </c>
      <c r="AV110" s="293">
        <v>0</v>
      </c>
      <c r="AW110" s="293">
        <v>0</v>
      </c>
      <c r="AX110" s="293">
        <v>0</v>
      </c>
      <c r="AY110" s="293">
        <v>0</v>
      </c>
      <c r="AZ110" s="293">
        <v>0</v>
      </c>
      <c r="BA110" s="293">
        <v>0</v>
      </c>
      <c r="BB110" s="293">
        <v>0</v>
      </c>
      <c r="BC110" s="293">
        <v>0</v>
      </c>
      <c r="BD110" s="293">
        <v>0</v>
      </c>
      <c r="BE110" s="293">
        <v>0</v>
      </c>
      <c r="BF110" s="293">
        <v>0</v>
      </c>
      <c r="BG110" s="293">
        <v>0</v>
      </c>
      <c r="BH110" s="293">
        <v>0</v>
      </c>
      <c r="BI110" s="293">
        <v>0</v>
      </c>
      <c r="BJ110" s="293">
        <v>0</v>
      </c>
      <c r="BK110" s="293">
        <v>0</v>
      </c>
      <c r="BL110" s="293">
        <v>0</v>
      </c>
      <c r="BM110" s="293">
        <v>0</v>
      </c>
      <c r="BN110" s="293">
        <v>0</v>
      </c>
      <c r="BO110" s="293">
        <v>0</v>
      </c>
      <c r="BP110" s="293">
        <v>0</v>
      </c>
      <c r="BQ110" s="293">
        <v>0</v>
      </c>
      <c r="BR110" s="293">
        <v>0</v>
      </c>
      <c r="BS110" s="293">
        <v>0</v>
      </c>
      <c r="BT110" s="293">
        <v>0</v>
      </c>
      <c r="BU110" s="293">
        <v>0</v>
      </c>
      <c r="BV110" s="293">
        <v>0</v>
      </c>
      <c r="BW110" s="293">
        <v>0</v>
      </c>
      <c r="BX110" s="293">
        <v>0</v>
      </c>
      <c r="BY110" s="293">
        <v>0</v>
      </c>
      <c r="BZ110" s="293">
        <v>0</v>
      </c>
      <c r="CA110" s="293">
        <v>0</v>
      </c>
      <c r="CB110" s="293">
        <v>0</v>
      </c>
      <c r="CC110" s="293">
        <v>0</v>
      </c>
      <c r="CD110" s="293">
        <v>0</v>
      </c>
      <c r="CE110" s="293">
        <v>0</v>
      </c>
      <c r="CF110" s="293">
        <v>0</v>
      </c>
      <c r="CG110" s="293">
        <v>0</v>
      </c>
      <c r="CH110" s="293">
        <v>0</v>
      </c>
      <c r="CI110" s="293">
        <v>0</v>
      </c>
      <c r="CJ110" s="293">
        <f t="shared" si="73"/>
        <v>0</v>
      </c>
      <c r="CK110" s="293">
        <f t="shared" si="74"/>
        <v>0</v>
      </c>
      <c r="CL110" s="293">
        <f t="shared" si="75"/>
        <v>0</v>
      </c>
      <c r="CM110" s="293">
        <f t="shared" si="76"/>
        <v>0</v>
      </c>
      <c r="CN110" s="293">
        <f t="shared" si="77"/>
        <v>0</v>
      </c>
      <c r="CO110" s="293">
        <f t="shared" si="78"/>
        <v>0</v>
      </c>
      <c r="CP110" s="293">
        <f t="shared" si="79"/>
        <v>0</v>
      </c>
      <c r="CQ110" s="293">
        <f t="shared" si="80"/>
        <v>0</v>
      </c>
      <c r="CR110" s="293">
        <f t="shared" si="81"/>
        <v>0</v>
      </c>
      <c r="CS110" s="293">
        <f t="shared" si="82"/>
        <v>0</v>
      </c>
      <c r="CT110" s="293">
        <f t="shared" si="83"/>
        <v>0</v>
      </c>
      <c r="CU110" s="293">
        <f t="shared" si="84"/>
        <v>0</v>
      </c>
      <c r="CV110" s="293">
        <f t="shared" si="85"/>
        <v>0</v>
      </c>
      <c r="CW110" s="293">
        <f t="shared" si="86"/>
        <v>0</v>
      </c>
      <c r="CX110" s="295"/>
    </row>
    <row r="111" spans="1:102" s="279" customFormat="1" ht="47.25">
      <c r="A111" s="296" t="s">
        <v>561</v>
      </c>
      <c r="B111" s="269" t="s">
        <v>1017</v>
      </c>
      <c r="C111" s="276" t="s">
        <v>1098</v>
      </c>
      <c r="D111" s="293">
        <v>0</v>
      </c>
      <c r="E111" s="293">
        <v>0</v>
      </c>
      <c r="F111" s="293">
        <v>0</v>
      </c>
      <c r="G111" s="293">
        <v>0</v>
      </c>
      <c r="H111" s="293">
        <v>0</v>
      </c>
      <c r="I111" s="293">
        <v>0</v>
      </c>
      <c r="J111" s="296">
        <v>14</v>
      </c>
      <c r="K111" s="293">
        <v>0</v>
      </c>
      <c r="L111" s="293">
        <v>0</v>
      </c>
      <c r="M111" s="293">
        <v>0</v>
      </c>
      <c r="N111" s="293">
        <v>0</v>
      </c>
      <c r="O111" s="293">
        <v>0</v>
      </c>
      <c r="P111" s="293">
        <v>0</v>
      </c>
      <c r="Q111" s="296">
        <v>14</v>
      </c>
      <c r="R111" s="293">
        <v>0</v>
      </c>
      <c r="S111" s="293">
        <v>0</v>
      </c>
      <c r="T111" s="293">
        <v>0</v>
      </c>
      <c r="U111" s="293">
        <v>0</v>
      </c>
      <c r="V111" s="293">
        <v>0</v>
      </c>
      <c r="W111" s="293">
        <v>0</v>
      </c>
      <c r="X111" s="293">
        <v>0</v>
      </c>
      <c r="Y111" s="293">
        <v>0</v>
      </c>
      <c r="Z111" s="293">
        <v>0</v>
      </c>
      <c r="AA111" s="293">
        <v>0</v>
      </c>
      <c r="AB111" s="293">
        <v>0</v>
      </c>
      <c r="AC111" s="293">
        <v>0</v>
      </c>
      <c r="AD111" s="293">
        <v>0</v>
      </c>
      <c r="AE111" s="296">
        <v>0</v>
      </c>
      <c r="AF111" s="293">
        <v>0</v>
      </c>
      <c r="AG111" s="293">
        <v>0</v>
      </c>
      <c r="AH111" s="293">
        <v>0</v>
      </c>
      <c r="AI111" s="293">
        <v>0</v>
      </c>
      <c r="AJ111" s="293">
        <v>0</v>
      </c>
      <c r="AK111" s="293">
        <v>0</v>
      </c>
      <c r="AL111" s="293">
        <v>0</v>
      </c>
      <c r="AM111" s="293">
        <v>0</v>
      </c>
      <c r="AN111" s="293">
        <v>0</v>
      </c>
      <c r="AO111" s="293">
        <v>0</v>
      </c>
      <c r="AP111" s="293">
        <v>0</v>
      </c>
      <c r="AQ111" s="293">
        <v>0</v>
      </c>
      <c r="AR111" s="293">
        <v>0</v>
      </c>
      <c r="AS111" s="293">
        <v>0</v>
      </c>
      <c r="AT111" s="293">
        <v>0</v>
      </c>
      <c r="AU111" s="293">
        <v>0</v>
      </c>
      <c r="AV111" s="293">
        <v>0</v>
      </c>
      <c r="AW111" s="293">
        <v>0</v>
      </c>
      <c r="AX111" s="293">
        <v>0</v>
      </c>
      <c r="AY111" s="293">
        <v>0</v>
      </c>
      <c r="AZ111" s="293">
        <v>0</v>
      </c>
      <c r="BA111" s="293">
        <v>0</v>
      </c>
      <c r="BB111" s="293">
        <v>0</v>
      </c>
      <c r="BC111" s="293">
        <v>0</v>
      </c>
      <c r="BD111" s="293">
        <v>0</v>
      </c>
      <c r="BE111" s="293">
        <v>0</v>
      </c>
      <c r="BF111" s="293">
        <v>0</v>
      </c>
      <c r="BG111" s="293">
        <v>0</v>
      </c>
      <c r="BH111" s="293">
        <v>0</v>
      </c>
      <c r="BI111" s="293">
        <v>0</v>
      </c>
      <c r="BJ111" s="293">
        <v>0</v>
      </c>
      <c r="BK111" s="293">
        <v>0</v>
      </c>
      <c r="BL111" s="293">
        <v>0</v>
      </c>
      <c r="BM111" s="293">
        <v>0</v>
      </c>
      <c r="BN111" s="293">
        <v>0</v>
      </c>
      <c r="BO111" s="293">
        <v>0</v>
      </c>
      <c r="BP111" s="293">
        <v>0</v>
      </c>
      <c r="BQ111" s="293">
        <v>0</v>
      </c>
      <c r="BR111" s="293">
        <v>0</v>
      </c>
      <c r="BS111" s="293">
        <v>0</v>
      </c>
      <c r="BT111" s="293">
        <v>0</v>
      </c>
      <c r="BU111" s="293">
        <v>0</v>
      </c>
      <c r="BV111" s="293">
        <v>0</v>
      </c>
      <c r="BW111" s="293">
        <v>0</v>
      </c>
      <c r="BX111" s="293">
        <v>0</v>
      </c>
      <c r="BY111" s="293">
        <v>0</v>
      </c>
      <c r="BZ111" s="293">
        <v>0</v>
      </c>
      <c r="CA111" s="293">
        <v>0</v>
      </c>
      <c r="CB111" s="293">
        <v>0</v>
      </c>
      <c r="CC111" s="293">
        <v>0</v>
      </c>
      <c r="CD111" s="293">
        <v>0</v>
      </c>
      <c r="CE111" s="293">
        <v>0</v>
      </c>
      <c r="CF111" s="293">
        <v>0</v>
      </c>
      <c r="CG111" s="293">
        <v>0</v>
      </c>
      <c r="CH111" s="293">
        <v>0</v>
      </c>
      <c r="CI111" s="293">
        <v>0</v>
      </c>
      <c r="CJ111" s="293">
        <f t="shared" si="73"/>
        <v>0</v>
      </c>
      <c r="CK111" s="293">
        <f t="shared" si="74"/>
        <v>0</v>
      </c>
      <c r="CL111" s="293">
        <f t="shared" si="75"/>
        <v>0</v>
      </c>
      <c r="CM111" s="293">
        <f t="shared" si="76"/>
        <v>0</v>
      </c>
      <c r="CN111" s="293">
        <f t="shared" si="77"/>
        <v>0</v>
      </c>
      <c r="CO111" s="293">
        <f t="shared" si="78"/>
        <v>0</v>
      </c>
      <c r="CP111" s="293">
        <f t="shared" si="79"/>
        <v>0</v>
      </c>
      <c r="CQ111" s="293">
        <f t="shared" si="80"/>
        <v>0</v>
      </c>
      <c r="CR111" s="293">
        <f t="shared" si="81"/>
        <v>0</v>
      </c>
      <c r="CS111" s="293">
        <f t="shared" si="82"/>
        <v>0</v>
      </c>
      <c r="CT111" s="293">
        <f t="shared" si="83"/>
        <v>0</v>
      </c>
      <c r="CU111" s="293">
        <f t="shared" si="84"/>
        <v>0</v>
      </c>
      <c r="CV111" s="293">
        <f t="shared" si="85"/>
        <v>0</v>
      </c>
      <c r="CW111" s="293">
        <f t="shared" si="86"/>
        <v>0</v>
      </c>
      <c r="CX111" s="295"/>
    </row>
    <row r="112" spans="1:102" s="279" customFormat="1" ht="47.25">
      <c r="A112" s="296" t="s">
        <v>561</v>
      </c>
      <c r="B112" s="269" t="s">
        <v>1066</v>
      </c>
      <c r="C112" s="276" t="s">
        <v>1099</v>
      </c>
      <c r="D112" s="293">
        <v>0</v>
      </c>
      <c r="E112" s="293">
        <v>0</v>
      </c>
      <c r="F112" s="293">
        <v>0</v>
      </c>
      <c r="G112" s="293">
        <v>0</v>
      </c>
      <c r="H112" s="293">
        <v>0</v>
      </c>
      <c r="I112" s="293">
        <v>0</v>
      </c>
      <c r="J112" s="296">
        <v>10</v>
      </c>
      <c r="K112" s="293">
        <v>0</v>
      </c>
      <c r="L112" s="293">
        <v>0</v>
      </c>
      <c r="M112" s="293">
        <v>0</v>
      </c>
      <c r="N112" s="293">
        <v>0</v>
      </c>
      <c r="O112" s="293">
        <v>0</v>
      </c>
      <c r="P112" s="293">
        <v>0</v>
      </c>
      <c r="Q112" s="296">
        <v>10</v>
      </c>
      <c r="R112" s="293">
        <v>0</v>
      </c>
      <c r="S112" s="293">
        <v>0</v>
      </c>
      <c r="T112" s="293">
        <v>0</v>
      </c>
      <c r="U112" s="293">
        <v>0</v>
      </c>
      <c r="V112" s="293">
        <v>0</v>
      </c>
      <c r="W112" s="293">
        <v>0</v>
      </c>
      <c r="X112" s="293">
        <v>0</v>
      </c>
      <c r="Y112" s="293">
        <v>0</v>
      </c>
      <c r="Z112" s="293">
        <v>0</v>
      </c>
      <c r="AA112" s="293">
        <v>0</v>
      </c>
      <c r="AB112" s="293">
        <v>0</v>
      </c>
      <c r="AC112" s="293">
        <v>0</v>
      </c>
      <c r="AD112" s="293">
        <v>0</v>
      </c>
      <c r="AE112" s="296">
        <v>0</v>
      </c>
      <c r="AF112" s="293">
        <v>0</v>
      </c>
      <c r="AG112" s="293">
        <v>0</v>
      </c>
      <c r="AH112" s="293">
        <v>0</v>
      </c>
      <c r="AI112" s="293">
        <v>0</v>
      </c>
      <c r="AJ112" s="293">
        <v>0</v>
      </c>
      <c r="AK112" s="293">
        <v>0</v>
      </c>
      <c r="AL112" s="293">
        <v>0</v>
      </c>
      <c r="AM112" s="293">
        <v>0</v>
      </c>
      <c r="AN112" s="293">
        <v>0</v>
      </c>
      <c r="AO112" s="293">
        <v>0</v>
      </c>
      <c r="AP112" s="293">
        <v>0</v>
      </c>
      <c r="AQ112" s="293">
        <v>0</v>
      </c>
      <c r="AR112" s="293">
        <v>0</v>
      </c>
      <c r="AS112" s="293">
        <v>0</v>
      </c>
      <c r="AT112" s="293">
        <v>0</v>
      </c>
      <c r="AU112" s="293">
        <v>0</v>
      </c>
      <c r="AV112" s="293">
        <v>0</v>
      </c>
      <c r="AW112" s="293">
        <v>0</v>
      </c>
      <c r="AX112" s="293">
        <v>0</v>
      </c>
      <c r="AY112" s="293">
        <v>0</v>
      </c>
      <c r="AZ112" s="293">
        <v>0</v>
      </c>
      <c r="BA112" s="293">
        <v>0</v>
      </c>
      <c r="BB112" s="293">
        <v>0</v>
      </c>
      <c r="BC112" s="293">
        <v>0</v>
      </c>
      <c r="BD112" s="293">
        <v>0</v>
      </c>
      <c r="BE112" s="293">
        <v>0</v>
      </c>
      <c r="BF112" s="293">
        <v>0</v>
      </c>
      <c r="BG112" s="293">
        <v>0</v>
      </c>
      <c r="BH112" s="293">
        <v>0</v>
      </c>
      <c r="BI112" s="293">
        <v>0</v>
      </c>
      <c r="BJ112" s="293">
        <v>0</v>
      </c>
      <c r="BK112" s="293">
        <v>0</v>
      </c>
      <c r="BL112" s="293">
        <v>0</v>
      </c>
      <c r="BM112" s="293">
        <v>0</v>
      </c>
      <c r="BN112" s="293">
        <v>0</v>
      </c>
      <c r="BO112" s="293">
        <v>0</v>
      </c>
      <c r="BP112" s="293">
        <v>0</v>
      </c>
      <c r="BQ112" s="293">
        <v>0</v>
      </c>
      <c r="BR112" s="293">
        <v>0</v>
      </c>
      <c r="BS112" s="293">
        <v>0</v>
      </c>
      <c r="BT112" s="293">
        <v>0</v>
      </c>
      <c r="BU112" s="293">
        <v>0</v>
      </c>
      <c r="BV112" s="293">
        <v>0</v>
      </c>
      <c r="BW112" s="293">
        <v>0</v>
      </c>
      <c r="BX112" s="293">
        <v>0</v>
      </c>
      <c r="BY112" s="293">
        <v>0</v>
      </c>
      <c r="BZ112" s="293">
        <v>0</v>
      </c>
      <c r="CA112" s="293">
        <v>0</v>
      </c>
      <c r="CB112" s="293">
        <v>0</v>
      </c>
      <c r="CC112" s="293">
        <v>0</v>
      </c>
      <c r="CD112" s="293">
        <v>0</v>
      </c>
      <c r="CE112" s="293">
        <v>0</v>
      </c>
      <c r="CF112" s="293">
        <v>0</v>
      </c>
      <c r="CG112" s="293">
        <v>0</v>
      </c>
      <c r="CH112" s="293">
        <v>0</v>
      </c>
      <c r="CI112" s="293">
        <v>0</v>
      </c>
      <c r="CJ112" s="293">
        <f t="shared" si="73"/>
        <v>0</v>
      </c>
      <c r="CK112" s="293">
        <f t="shared" si="74"/>
        <v>0</v>
      </c>
      <c r="CL112" s="293">
        <f t="shared" si="75"/>
        <v>0</v>
      </c>
      <c r="CM112" s="293">
        <f t="shared" si="76"/>
        <v>0</v>
      </c>
      <c r="CN112" s="293">
        <f t="shared" si="77"/>
        <v>0</v>
      </c>
      <c r="CO112" s="293">
        <f t="shared" si="78"/>
        <v>0</v>
      </c>
      <c r="CP112" s="293">
        <f t="shared" si="79"/>
        <v>0</v>
      </c>
      <c r="CQ112" s="293">
        <f t="shared" si="80"/>
        <v>0</v>
      </c>
      <c r="CR112" s="293">
        <f t="shared" si="81"/>
        <v>0</v>
      </c>
      <c r="CS112" s="293">
        <f t="shared" si="82"/>
        <v>0</v>
      </c>
      <c r="CT112" s="293">
        <f t="shared" si="83"/>
        <v>0</v>
      </c>
      <c r="CU112" s="293">
        <f t="shared" si="84"/>
        <v>0</v>
      </c>
      <c r="CV112" s="293">
        <f t="shared" si="85"/>
        <v>0</v>
      </c>
      <c r="CW112" s="293">
        <f t="shared" si="86"/>
        <v>0</v>
      </c>
      <c r="CX112" s="295"/>
    </row>
    <row r="113" spans="1:102" s="279" customFormat="1" ht="47.25">
      <c r="A113" s="296" t="s">
        <v>561</v>
      </c>
      <c r="B113" s="269" t="s">
        <v>956</v>
      </c>
      <c r="C113" s="276" t="s">
        <v>1100</v>
      </c>
      <c r="D113" s="293">
        <v>0</v>
      </c>
      <c r="E113" s="293">
        <v>0</v>
      </c>
      <c r="F113" s="293">
        <v>0</v>
      </c>
      <c r="G113" s="293">
        <v>0</v>
      </c>
      <c r="H113" s="293">
        <v>0</v>
      </c>
      <c r="I113" s="293">
        <v>0</v>
      </c>
      <c r="J113" s="296">
        <v>5</v>
      </c>
      <c r="K113" s="293">
        <v>0</v>
      </c>
      <c r="L113" s="293">
        <v>0</v>
      </c>
      <c r="M113" s="293">
        <v>0</v>
      </c>
      <c r="N113" s="293">
        <v>0</v>
      </c>
      <c r="O113" s="293">
        <v>0</v>
      </c>
      <c r="P113" s="293">
        <v>0</v>
      </c>
      <c r="Q113" s="296">
        <v>5</v>
      </c>
      <c r="R113" s="293">
        <v>0</v>
      </c>
      <c r="S113" s="293">
        <v>0</v>
      </c>
      <c r="T113" s="293">
        <v>0</v>
      </c>
      <c r="U113" s="293">
        <v>0</v>
      </c>
      <c r="V113" s="293">
        <v>0</v>
      </c>
      <c r="W113" s="293">
        <v>0</v>
      </c>
      <c r="X113" s="293">
        <v>0</v>
      </c>
      <c r="Y113" s="293">
        <v>0</v>
      </c>
      <c r="Z113" s="293">
        <v>0</v>
      </c>
      <c r="AA113" s="293">
        <v>0</v>
      </c>
      <c r="AB113" s="293">
        <v>0</v>
      </c>
      <c r="AC113" s="293">
        <v>0</v>
      </c>
      <c r="AD113" s="293">
        <v>0</v>
      </c>
      <c r="AE113" s="296">
        <v>0</v>
      </c>
      <c r="AF113" s="293">
        <v>0</v>
      </c>
      <c r="AG113" s="293">
        <v>0</v>
      </c>
      <c r="AH113" s="293">
        <v>0</v>
      </c>
      <c r="AI113" s="293">
        <v>0</v>
      </c>
      <c r="AJ113" s="293">
        <v>0</v>
      </c>
      <c r="AK113" s="293">
        <v>0</v>
      </c>
      <c r="AL113" s="293">
        <v>0</v>
      </c>
      <c r="AM113" s="293">
        <v>0</v>
      </c>
      <c r="AN113" s="293">
        <v>0</v>
      </c>
      <c r="AO113" s="293">
        <v>0</v>
      </c>
      <c r="AP113" s="293">
        <v>0</v>
      </c>
      <c r="AQ113" s="293">
        <v>0</v>
      </c>
      <c r="AR113" s="293">
        <v>0</v>
      </c>
      <c r="AS113" s="293">
        <v>0</v>
      </c>
      <c r="AT113" s="293">
        <v>0</v>
      </c>
      <c r="AU113" s="293">
        <v>0</v>
      </c>
      <c r="AV113" s="293">
        <v>0</v>
      </c>
      <c r="AW113" s="293">
        <v>0</v>
      </c>
      <c r="AX113" s="293">
        <v>0</v>
      </c>
      <c r="AY113" s="293">
        <v>0</v>
      </c>
      <c r="AZ113" s="293">
        <v>0</v>
      </c>
      <c r="BA113" s="293">
        <v>0</v>
      </c>
      <c r="BB113" s="293">
        <v>0</v>
      </c>
      <c r="BC113" s="293">
        <v>0</v>
      </c>
      <c r="BD113" s="293">
        <v>0</v>
      </c>
      <c r="BE113" s="293">
        <v>0</v>
      </c>
      <c r="BF113" s="293">
        <v>0</v>
      </c>
      <c r="BG113" s="293">
        <v>0</v>
      </c>
      <c r="BH113" s="293">
        <v>0</v>
      </c>
      <c r="BI113" s="293">
        <v>0</v>
      </c>
      <c r="BJ113" s="293">
        <v>0</v>
      </c>
      <c r="BK113" s="293">
        <v>0</v>
      </c>
      <c r="BL113" s="293">
        <v>0</v>
      </c>
      <c r="BM113" s="293">
        <v>0</v>
      </c>
      <c r="BN113" s="293">
        <v>0</v>
      </c>
      <c r="BO113" s="293">
        <v>0</v>
      </c>
      <c r="BP113" s="293">
        <v>0</v>
      </c>
      <c r="BQ113" s="293">
        <v>0</v>
      </c>
      <c r="BR113" s="293">
        <v>0</v>
      </c>
      <c r="BS113" s="293">
        <v>0</v>
      </c>
      <c r="BT113" s="293">
        <v>0</v>
      </c>
      <c r="BU113" s="293">
        <v>0</v>
      </c>
      <c r="BV113" s="293">
        <v>0</v>
      </c>
      <c r="BW113" s="293">
        <v>0</v>
      </c>
      <c r="BX113" s="293">
        <v>0</v>
      </c>
      <c r="BY113" s="293">
        <v>0</v>
      </c>
      <c r="BZ113" s="293">
        <v>0</v>
      </c>
      <c r="CA113" s="293">
        <v>0</v>
      </c>
      <c r="CB113" s="293">
        <v>0</v>
      </c>
      <c r="CC113" s="293">
        <v>0</v>
      </c>
      <c r="CD113" s="293">
        <v>0</v>
      </c>
      <c r="CE113" s="293">
        <v>0</v>
      </c>
      <c r="CF113" s="293">
        <v>0</v>
      </c>
      <c r="CG113" s="293">
        <v>0</v>
      </c>
      <c r="CH113" s="293">
        <v>0</v>
      </c>
      <c r="CI113" s="293">
        <v>0</v>
      </c>
      <c r="CJ113" s="293">
        <f t="shared" si="73"/>
        <v>0</v>
      </c>
      <c r="CK113" s="293">
        <f t="shared" si="74"/>
        <v>0</v>
      </c>
      <c r="CL113" s="293">
        <f t="shared" si="75"/>
        <v>0</v>
      </c>
      <c r="CM113" s="293">
        <f t="shared" si="76"/>
        <v>0</v>
      </c>
      <c r="CN113" s="293">
        <f t="shared" si="77"/>
        <v>0</v>
      </c>
      <c r="CO113" s="293">
        <f t="shared" si="78"/>
        <v>0</v>
      </c>
      <c r="CP113" s="293">
        <f t="shared" si="79"/>
        <v>0</v>
      </c>
      <c r="CQ113" s="293">
        <f t="shared" si="80"/>
        <v>0</v>
      </c>
      <c r="CR113" s="293">
        <f t="shared" si="81"/>
        <v>0</v>
      </c>
      <c r="CS113" s="293">
        <f t="shared" si="82"/>
        <v>0</v>
      </c>
      <c r="CT113" s="293">
        <f t="shared" si="83"/>
        <v>0</v>
      </c>
      <c r="CU113" s="293">
        <f t="shared" si="84"/>
        <v>0</v>
      </c>
      <c r="CV113" s="293">
        <f t="shared" si="85"/>
        <v>0</v>
      </c>
      <c r="CW113" s="293">
        <f t="shared" si="86"/>
        <v>0</v>
      </c>
      <c r="CX113" s="295"/>
    </row>
    <row r="114" spans="1:102" s="279" customFormat="1" ht="47.25">
      <c r="A114" s="296" t="s">
        <v>561</v>
      </c>
      <c r="B114" s="269" t="s">
        <v>1067</v>
      </c>
      <c r="C114" s="276" t="s">
        <v>1101</v>
      </c>
      <c r="D114" s="293">
        <v>0</v>
      </c>
      <c r="E114" s="293">
        <v>0</v>
      </c>
      <c r="F114" s="293">
        <v>0</v>
      </c>
      <c r="G114" s="293">
        <v>0</v>
      </c>
      <c r="H114" s="293">
        <v>0</v>
      </c>
      <c r="I114" s="293">
        <v>0</v>
      </c>
      <c r="J114" s="296">
        <v>9</v>
      </c>
      <c r="K114" s="293">
        <v>0</v>
      </c>
      <c r="L114" s="293">
        <v>0</v>
      </c>
      <c r="M114" s="293">
        <v>0</v>
      </c>
      <c r="N114" s="293">
        <v>0</v>
      </c>
      <c r="O114" s="293">
        <v>0</v>
      </c>
      <c r="P114" s="293">
        <v>0</v>
      </c>
      <c r="Q114" s="296">
        <v>9</v>
      </c>
      <c r="R114" s="293">
        <v>0</v>
      </c>
      <c r="S114" s="293">
        <v>0</v>
      </c>
      <c r="T114" s="293">
        <v>0</v>
      </c>
      <c r="U114" s="293">
        <v>0</v>
      </c>
      <c r="V114" s="293">
        <v>0</v>
      </c>
      <c r="W114" s="293">
        <v>0</v>
      </c>
      <c r="X114" s="293">
        <v>0</v>
      </c>
      <c r="Y114" s="293">
        <v>0</v>
      </c>
      <c r="Z114" s="293">
        <v>0</v>
      </c>
      <c r="AA114" s="293">
        <v>0</v>
      </c>
      <c r="AB114" s="293">
        <v>0</v>
      </c>
      <c r="AC114" s="293">
        <v>0</v>
      </c>
      <c r="AD114" s="293">
        <v>0</v>
      </c>
      <c r="AE114" s="296">
        <v>0</v>
      </c>
      <c r="AF114" s="293">
        <v>0</v>
      </c>
      <c r="AG114" s="293">
        <v>0</v>
      </c>
      <c r="AH114" s="293">
        <v>0</v>
      </c>
      <c r="AI114" s="293">
        <v>0</v>
      </c>
      <c r="AJ114" s="293">
        <v>0</v>
      </c>
      <c r="AK114" s="293">
        <v>0</v>
      </c>
      <c r="AL114" s="293">
        <v>0</v>
      </c>
      <c r="AM114" s="293">
        <v>0</v>
      </c>
      <c r="AN114" s="293">
        <v>0</v>
      </c>
      <c r="AO114" s="293">
        <v>0</v>
      </c>
      <c r="AP114" s="293">
        <v>0</v>
      </c>
      <c r="AQ114" s="293">
        <v>0</v>
      </c>
      <c r="AR114" s="293">
        <v>0</v>
      </c>
      <c r="AS114" s="293">
        <v>0</v>
      </c>
      <c r="AT114" s="293">
        <v>0</v>
      </c>
      <c r="AU114" s="293">
        <v>0</v>
      </c>
      <c r="AV114" s="293">
        <v>0</v>
      </c>
      <c r="AW114" s="293">
        <v>0</v>
      </c>
      <c r="AX114" s="293">
        <v>0</v>
      </c>
      <c r="AY114" s="293">
        <v>0</v>
      </c>
      <c r="AZ114" s="293">
        <v>0</v>
      </c>
      <c r="BA114" s="293">
        <v>0</v>
      </c>
      <c r="BB114" s="293">
        <v>0</v>
      </c>
      <c r="BC114" s="293">
        <v>0</v>
      </c>
      <c r="BD114" s="293">
        <v>0</v>
      </c>
      <c r="BE114" s="293">
        <v>0</v>
      </c>
      <c r="BF114" s="293">
        <v>0</v>
      </c>
      <c r="BG114" s="293">
        <v>0</v>
      </c>
      <c r="BH114" s="293">
        <v>0</v>
      </c>
      <c r="BI114" s="293">
        <v>0</v>
      </c>
      <c r="BJ114" s="293">
        <v>0</v>
      </c>
      <c r="BK114" s="293">
        <v>0</v>
      </c>
      <c r="BL114" s="293">
        <v>0</v>
      </c>
      <c r="BM114" s="293">
        <v>0</v>
      </c>
      <c r="BN114" s="293">
        <v>0</v>
      </c>
      <c r="BO114" s="293">
        <v>0</v>
      </c>
      <c r="BP114" s="293">
        <v>0</v>
      </c>
      <c r="BQ114" s="293">
        <v>0</v>
      </c>
      <c r="BR114" s="293">
        <v>0</v>
      </c>
      <c r="BS114" s="293">
        <v>0</v>
      </c>
      <c r="BT114" s="293">
        <v>0</v>
      </c>
      <c r="BU114" s="293">
        <v>0</v>
      </c>
      <c r="BV114" s="293">
        <v>0</v>
      </c>
      <c r="BW114" s="293">
        <v>0</v>
      </c>
      <c r="BX114" s="293">
        <v>0</v>
      </c>
      <c r="BY114" s="293">
        <v>0</v>
      </c>
      <c r="BZ114" s="293">
        <v>0</v>
      </c>
      <c r="CA114" s="293">
        <v>0</v>
      </c>
      <c r="CB114" s="293">
        <v>0</v>
      </c>
      <c r="CC114" s="293">
        <v>0</v>
      </c>
      <c r="CD114" s="293">
        <v>0</v>
      </c>
      <c r="CE114" s="293">
        <v>0</v>
      </c>
      <c r="CF114" s="293">
        <v>0</v>
      </c>
      <c r="CG114" s="293">
        <v>0</v>
      </c>
      <c r="CH114" s="293">
        <v>0</v>
      </c>
      <c r="CI114" s="293">
        <v>0</v>
      </c>
      <c r="CJ114" s="293">
        <f t="shared" si="73"/>
        <v>0</v>
      </c>
      <c r="CK114" s="293">
        <f t="shared" si="74"/>
        <v>0</v>
      </c>
      <c r="CL114" s="293">
        <f t="shared" si="75"/>
        <v>0</v>
      </c>
      <c r="CM114" s="293">
        <f t="shared" si="76"/>
        <v>0</v>
      </c>
      <c r="CN114" s="293">
        <f t="shared" si="77"/>
        <v>0</v>
      </c>
      <c r="CO114" s="293">
        <f t="shared" si="78"/>
        <v>0</v>
      </c>
      <c r="CP114" s="293">
        <f t="shared" si="79"/>
        <v>0</v>
      </c>
      <c r="CQ114" s="293">
        <f t="shared" si="80"/>
        <v>0</v>
      </c>
      <c r="CR114" s="293">
        <f t="shared" si="81"/>
        <v>0</v>
      </c>
      <c r="CS114" s="293">
        <f t="shared" si="82"/>
        <v>0</v>
      </c>
      <c r="CT114" s="293">
        <f t="shared" si="83"/>
        <v>0</v>
      </c>
      <c r="CU114" s="293">
        <f t="shared" si="84"/>
        <v>0</v>
      </c>
      <c r="CV114" s="293">
        <f t="shared" si="85"/>
        <v>0</v>
      </c>
      <c r="CW114" s="293">
        <f t="shared" si="86"/>
        <v>0</v>
      </c>
      <c r="CX114" s="295"/>
    </row>
    <row r="115" spans="1:102" s="279" customFormat="1" ht="47.25">
      <c r="A115" s="296" t="s">
        <v>561</v>
      </c>
      <c r="B115" s="269" t="s">
        <v>1068</v>
      </c>
      <c r="C115" s="276" t="s">
        <v>1102</v>
      </c>
      <c r="D115" s="293">
        <v>0</v>
      </c>
      <c r="E115" s="293">
        <v>0</v>
      </c>
      <c r="F115" s="293">
        <v>0</v>
      </c>
      <c r="G115" s="293">
        <v>0</v>
      </c>
      <c r="H115" s="293">
        <v>0</v>
      </c>
      <c r="I115" s="293">
        <v>0</v>
      </c>
      <c r="J115" s="296">
        <v>16</v>
      </c>
      <c r="K115" s="293">
        <v>0</v>
      </c>
      <c r="L115" s="293">
        <v>0</v>
      </c>
      <c r="M115" s="293">
        <v>0</v>
      </c>
      <c r="N115" s="293">
        <v>0</v>
      </c>
      <c r="O115" s="293">
        <v>0</v>
      </c>
      <c r="P115" s="293">
        <v>0</v>
      </c>
      <c r="Q115" s="296">
        <v>16</v>
      </c>
      <c r="R115" s="293">
        <v>0</v>
      </c>
      <c r="S115" s="293">
        <v>0</v>
      </c>
      <c r="T115" s="293">
        <v>0</v>
      </c>
      <c r="U115" s="293">
        <v>0</v>
      </c>
      <c r="V115" s="293">
        <v>0</v>
      </c>
      <c r="W115" s="293">
        <v>0</v>
      </c>
      <c r="X115" s="293">
        <v>0</v>
      </c>
      <c r="Y115" s="293">
        <v>0</v>
      </c>
      <c r="Z115" s="293">
        <v>0</v>
      </c>
      <c r="AA115" s="293">
        <v>0</v>
      </c>
      <c r="AB115" s="293">
        <v>0</v>
      </c>
      <c r="AC115" s="293">
        <v>0</v>
      </c>
      <c r="AD115" s="293">
        <v>0</v>
      </c>
      <c r="AE115" s="296">
        <v>0</v>
      </c>
      <c r="AF115" s="293">
        <v>0</v>
      </c>
      <c r="AG115" s="293">
        <v>0</v>
      </c>
      <c r="AH115" s="293">
        <v>0</v>
      </c>
      <c r="AI115" s="293">
        <v>0</v>
      </c>
      <c r="AJ115" s="293">
        <v>0</v>
      </c>
      <c r="AK115" s="293">
        <v>0</v>
      </c>
      <c r="AL115" s="293">
        <v>0</v>
      </c>
      <c r="AM115" s="293">
        <v>0</v>
      </c>
      <c r="AN115" s="293">
        <v>0</v>
      </c>
      <c r="AO115" s="293">
        <v>0</v>
      </c>
      <c r="AP115" s="293">
        <v>0</v>
      </c>
      <c r="AQ115" s="293">
        <v>0</v>
      </c>
      <c r="AR115" s="293">
        <v>0</v>
      </c>
      <c r="AS115" s="293">
        <v>0</v>
      </c>
      <c r="AT115" s="293">
        <v>0</v>
      </c>
      <c r="AU115" s="293">
        <v>0</v>
      </c>
      <c r="AV115" s="293">
        <v>0</v>
      </c>
      <c r="AW115" s="293">
        <v>0</v>
      </c>
      <c r="AX115" s="293">
        <v>0</v>
      </c>
      <c r="AY115" s="293">
        <v>0</v>
      </c>
      <c r="AZ115" s="293">
        <v>0</v>
      </c>
      <c r="BA115" s="293">
        <v>0</v>
      </c>
      <c r="BB115" s="293">
        <v>0</v>
      </c>
      <c r="BC115" s="293">
        <v>0</v>
      </c>
      <c r="BD115" s="293">
        <v>0</v>
      </c>
      <c r="BE115" s="293">
        <v>0</v>
      </c>
      <c r="BF115" s="293">
        <v>0</v>
      </c>
      <c r="BG115" s="293">
        <v>0</v>
      </c>
      <c r="BH115" s="293">
        <v>0</v>
      </c>
      <c r="BI115" s="293">
        <v>0</v>
      </c>
      <c r="BJ115" s="293">
        <v>0</v>
      </c>
      <c r="BK115" s="293">
        <v>0</v>
      </c>
      <c r="BL115" s="293">
        <v>0</v>
      </c>
      <c r="BM115" s="293">
        <v>0</v>
      </c>
      <c r="BN115" s="293">
        <v>0</v>
      </c>
      <c r="BO115" s="293">
        <v>0</v>
      </c>
      <c r="BP115" s="293">
        <v>0</v>
      </c>
      <c r="BQ115" s="293">
        <v>0</v>
      </c>
      <c r="BR115" s="293">
        <v>0</v>
      </c>
      <c r="BS115" s="293">
        <v>0</v>
      </c>
      <c r="BT115" s="293">
        <v>0</v>
      </c>
      <c r="BU115" s="293">
        <v>0</v>
      </c>
      <c r="BV115" s="293">
        <v>0</v>
      </c>
      <c r="BW115" s="293">
        <v>0</v>
      </c>
      <c r="BX115" s="293">
        <v>0</v>
      </c>
      <c r="BY115" s="293">
        <v>0</v>
      </c>
      <c r="BZ115" s="293">
        <v>0</v>
      </c>
      <c r="CA115" s="293">
        <v>0</v>
      </c>
      <c r="CB115" s="293">
        <v>0</v>
      </c>
      <c r="CC115" s="293">
        <v>0</v>
      </c>
      <c r="CD115" s="293">
        <v>0</v>
      </c>
      <c r="CE115" s="293">
        <v>0</v>
      </c>
      <c r="CF115" s="293">
        <v>0</v>
      </c>
      <c r="CG115" s="293">
        <v>0</v>
      </c>
      <c r="CH115" s="293">
        <v>0</v>
      </c>
      <c r="CI115" s="293">
        <v>0</v>
      </c>
      <c r="CJ115" s="293">
        <f t="shared" si="73"/>
        <v>0</v>
      </c>
      <c r="CK115" s="293">
        <f t="shared" si="74"/>
        <v>0</v>
      </c>
      <c r="CL115" s="293">
        <f t="shared" si="75"/>
        <v>0</v>
      </c>
      <c r="CM115" s="293">
        <f t="shared" si="76"/>
        <v>0</v>
      </c>
      <c r="CN115" s="293">
        <f t="shared" si="77"/>
        <v>0</v>
      </c>
      <c r="CO115" s="293">
        <f t="shared" si="78"/>
        <v>0</v>
      </c>
      <c r="CP115" s="293">
        <f t="shared" si="79"/>
        <v>0</v>
      </c>
      <c r="CQ115" s="293">
        <f t="shared" si="80"/>
        <v>0</v>
      </c>
      <c r="CR115" s="293">
        <f t="shared" si="81"/>
        <v>0</v>
      </c>
      <c r="CS115" s="293">
        <f t="shared" si="82"/>
        <v>0</v>
      </c>
      <c r="CT115" s="293">
        <f t="shared" si="83"/>
        <v>0</v>
      </c>
      <c r="CU115" s="293">
        <f t="shared" si="84"/>
        <v>0</v>
      </c>
      <c r="CV115" s="293">
        <f t="shared" si="85"/>
        <v>0</v>
      </c>
      <c r="CW115" s="293">
        <f t="shared" si="86"/>
        <v>0</v>
      </c>
      <c r="CX115" s="295"/>
    </row>
    <row r="116" spans="1:102" s="279" customFormat="1" ht="47.25">
      <c r="A116" s="296" t="s">
        <v>561</v>
      </c>
      <c r="B116" s="269" t="s">
        <v>1069</v>
      </c>
      <c r="C116" s="276" t="s">
        <v>1103</v>
      </c>
      <c r="D116" s="293">
        <v>0</v>
      </c>
      <c r="E116" s="293">
        <v>0</v>
      </c>
      <c r="F116" s="293">
        <v>0</v>
      </c>
      <c r="G116" s="293">
        <v>0</v>
      </c>
      <c r="H116" s="293">
        <v>0</v>
      </c>
      <c r="I116" s="293">
        <v>0</v>
      </c>
      <c r="J116" s="296">
        <v>14</v>
      </c>
      <c r="K116" s="293">
        <v>0</v>
      </c>
      <c r="L116" s="293">
        <v>0</v>
      </c>
      <c r="M116" s="293">
        <v>0</v>
      </c>
      <c r="N116" s="293">
        <v>0</v>
      </c>
      <c r="O116" s="293">
        <v>0</v>
      </c>
      <c r="P116" s="293">
        <v>0</v>
      </c>
      <c r="Q116" s="296">
        <v>14</v>
      </c>
      <c r="R116" s="293">
        <v>0</v>
      </c>
      <c r="S116" s="293">
        <v>0</v>
      </c>
      <c r="T116" s="293">
        <v>0</v>
      </c>
      <c r="U116" s="293">
        <v>0</v>
      </c>
      <c r="V116" s="293">
        <v>0</v>
      </c>
      <c r="W116" s="293">
        <v>0</v>
      </c>
      <c r="X116" s="293">
        <v>0</v>
      </c>
      <c r="Y116" s="293">
        <v>0</v>
      </c>
      <c r="Z116" s="293">
        <v>0</v>
      </c>
      <c r="AA116" s="293">
        <v>0</v>
      </c>
      <c r="AB116" s="293">
        <v>0</v>
      </c>
      <c r="AC116" s="293">
        <v>0</v>
      </c>
      <c r="AD116" s="293">
        <v>0</v>
      </c>
      <c r="AE116" s="296">
        <v>0</v>
      </c>
      <c r="AF116" s="293">
        <v>0</v>
      </c>
      <c r="AG116" s="293">
        <v>0</v>
      </c>
      <c r="AH116" s="293">
        <v>0</v>
      </c>
      <c r="AI116" s="293">
        <v>0</v>
      </c>
      <c r="AJ116" s="293">
        <v>0</v>
      </c>
      <c r="AK116" s="293">
        <v>0</v>
      </c>
      <c r="AL116" s="293">
        <v>0</v>
      </c>
      <c r="AM116" s="293">
        <v>0</v>
      </c>
      <c r="AN116" s="293">
        <v>0</v>
      </c>
      <c r="AO116" s="293">
        <v>0</v>
      </c>
      <c r="AP116" s="293">
        <v>0</v>
      </c>
      <c r="AQ116" s="293">
        <v>0</v>
      </c>
      <c r="AR116" s="293">
        <v>0</v>
      </c>
      <c r="AS116" s="293">
        <v>0</v>
      </c>
      <c r="AT116" s="293">
        <v>0</v>
      </c>
      <c r="AU116" s="293">
        <v>0</v>
      </c>
      <c r="AV116" s="293">
        <v>0</v>
      </c>
      <c r="AW116" s="293">
        <v>0</v>
      </c>
      <c r="AX116" s="293">
        <v>0</v>
      </c>
      <c r="AY116" s="293">
        <v>0</v>
      </c>
      <c r="AZ116" s="293">
        <v>0</v>
      </c>
      <c r="BA116" s="293">
        <v>0</v>
      </c>
      <c r="BB116" s="293">
        <v>0</v>
      </c>
      <c r="BC116" s="293">
        <v>0</v>
      </c>
      <c r="BD116" s="293">
        <v>0</v>
      </c>
      <c r="BE116" s="293">
        <v>0</v>
      </c>
      <c r="BF116" s="293">
        <v>0</v>
      </c>
      <c r="BG116" s="293">
        <v>0</v>
      </c>
      <c r="BH116" s="293">
        <v>0</v>
      </c>
      <c r="BI116" s="293">
        <v>0</v>
      </c>
      <c r="BJ116" s="293">
        <v>0</v>
      </c>
      <c r="BK116" s="293">
        <v>0</v>
      </c>
      <c r="BL116" s="293">
        <v>0</v>
      </c>
      <c r="BM116" s="293">
        <v>0</v>
      </c>
      <c r="BN116" s="293">
        <v>0</v>
      </c>
      <c r="BO116" s="293">
        <v>0</v>
      </c>
      <c r="BP116" s="293">
        <v>0</v>
      </c>
      <c r="BQ116" s="293">
        <v>0</v>
      </c>
      <c r="BR116" s="293">
        <v>0</v>
      </c>
      <c r="BS116" s="293">
        <v>0</v>
      </c>
      <c r="BT116" s="293">
        <v>0</v>
      </c>
      <c r="BU116" s="293">
        <v>0</v>
      </c>
      <c r="BV116" s="293">
        <v>0</v>
      </c>
      <c r="BW116" s="293">
        <v>0</v>
      </c>
      <c r="BX116" s="293">
        <v>0</v>
      </c>
      <c r="BY116" s="293">
        <v>0</v>
      </c>
      <c r="BZ116" s="293">
        <v>0</v>
      </c>
      <c r="CA116" s="293">
        <v>0</v>
      </c>
      <c r="CB116" s="293">
        <v>0</v>
      </c>
      <c r="CC116" s="293">
        <v>0</v>
      </c>
      <c r="CD116" s="293">
        <v>0</v>
      </c>
      <c r="CE116" s="293">
        <v>0</v>
      </c>
      <c r="CF116" s="293">
        <v>0</v>
      </c>
      <c r="CG116" s="293">
        <v>0</v>
      </c>
      <c r="CH116" s="293">
        <v>0</v>
      </c>
      <c r="CI116" s="293">
        <v>0</v>
      </c>
      <c r="CJ116" s="293">
        <f t="shared" si="73"/>
        <v>0</v>
      </c>
      <c r="CK116" s="293">
        <f t="shared" si="74"/>
        <v>0</v>
      </c>
      <c r="CL116" s="293">
        <f t="shared" si="75"/>
        <v>0</v>
      </c>
      <c r="CM116" s="293">
        <f t="shared" si="76"/>
        <v>0</v>
      </c>
      <c r="CN116" s="293">
        <f t="shared" si="77"/>
        <v>0</v>
      </c>
      <c r="CO116" s="293">
        <f t="shared" si="78"/>
        <v>0</v>
      </c>
      <c r="CP116" s="293">
        <f t="shared" si="79"/>
        <v>0</v>
      </c>
      <c r="CQ116" s="293">
        <f t="shared" si="80"/>
        <v>0</v>
      </c>
      <c r="CR116" s="293">
        <f t="shared" si="81"/>
        <v>0</v>
      </c>
      <c r="CS116" s="293">
        <f t="shared" si="82"/>
        <v>0</v>
      </c>
      <c r="CT116" s="293">
        <f t="shared" si="83"/>
        <v>0</v>
      </c>
      <c r="CU116" s="293">
        <f t="shared" si="84"/>
        <v>0</v>
      </c>
      <c r="CV116" s="293">
        <f t="shared" si="85"/>
        <v>0</v>
      </c>
      <c r="CW116" s="293">
        <f t="shared" si="86"/>
        <v>0</v>
      </c>
      <c r="CX116" s="295"/>
    </row>
    <row r="117" spans="1:102" s="279" customFormat="1" ht="47.25">
      <c r="A117" s="296" t="s">
        <v>561</v>
      </c>
      <c r="B117" s="269" t="s">
        <v>1070</v>
      </c>
      <c r="C117" s="276" t="s">
        <v>1104</v>
      </c>
      <c r="D117" s="293">
        <v>0</v>
      </c>
      <c r="E117" s="293">
        <v>0.5</v>
      </c>
      <c r="F117" s="293">
        <v>0</v>
      </c>
      <c r="G117" s="293">
        <v>0</v>
      </c>
      <c r="H117" s="293">
        <v>0</v>
      </c>
      <c r="I117" s="293">
        <v>0</v>
      </c>
      <c r="J117" s="296">
        <v>0</v>
      </c>
      <c r="K117" s="293">
        <v>0</v>
      </c>
      <c r="L117" s="293">
        <v>0.5</v>
      </c>
      <c r="M117" s="293">
        <v>0</v>
      </c>
      <c r="N117" s="293">
        <v>0</v>
      </c>
      <c r="O117" s="293">
        <v>0</v>
      </c>
      <c r="P117" s="293">
        <v>0</v>
      </c>
      <c r="Q117" s="296">
        <v>0</v>
      </c>
      <c r="R117" s="293">
        <v>0</v>
      </c>
      <c r="S117" s="293">
        <v>0</v>
      </c>
      <c r="T117" s="293">
        <v>0</v>
      </c>
      <c r="U117" s="293">
        <v>0</v>
      </c>
      <c r="V117" s="293">
        <v>0</v>
      </c>
      <c r="W117" s="293">
        <v>0</v>
      </c>
      <c r="X117" s="293">
        <v>0</v>
      </c>
      <c r="Y117" s="293">
        <v>0</v>
      </c>
      <c r="Z117" s="293">
        <v>0</v>
      </c>
      <c r="AA117" s="293">
        <v>0</v>
      </c>
      <c r="AB117" s="293">
        <v>0</v>
      </c>
      <c r="AC117" s="293">
        <v>0</v>
      </c>
      <c r="AD117" s="293">
        <v>0</v>
      </c>
      <c r="AE117" s="296">
        <v>0</v>
      </c>
      <c r="AF117" s="293">
        <v>0</v>
      </c>
      <c r="AG117" s="293">
        <v>0</v>
      </c>
      <c r="AH117" s="293">
        <v>0</v>
      </c>
      <c r="AI117" s="293">
        <v>0</v>
      </c>
      <c r="AJ117" s="293">
        <v>0</v>
      </c>
      <c r="AK117" s="293">
        <v>0</v>
      </c>
      <c r="AL117" s="293">
        <v>0</v>
      </c>
      <c r="AM117" s="293">
        <v>0</v>
      </c>
      <c r="AN117" s="293">
        <v>0</v>
      </c>
      <c r="AO117" s="293">
        <v>0</v>
      </c>
      <c r="AP117" s="293">
        <v>0</v>
      </c>
      <c r="AQ117" s="293">
        <v>0</v>
      </c>
      <c r="AR117" s="293">
        <v>0</v>
      </c>
      <c r="AS117" s="293">
        <v>0</v>
      </c>
      <c r="AT117" s="293">
        <v>0</v>
      </c>
      <c r="AU117" s="293">
        <v>0</v>
      </c>
      <c r="AV117" s="293">
        <v>0</v>
      </c>
      <c r="AW117" s="293">
        <v>0</v>
      </c>
      <c r="AX117" s="293">
        <v>0</v>
      </c>
      <c r="AY117" s="293">
        <v>0</v>
      </c>
      <c r="AZ117" s="293">
        <v>0</v>
      </c>
      <c r="BA117" s="293">
        <v>0</v>
      </c>
      <c r="BB117" s="293">
        <v>0</v>
      </c>
      <c r="BC117" s="293">
        <v>0</v>
      </c>
      <c r="BD117" s="293">
        <v>0</v>
      </c>
      <c r="BE117" s="293">
        <v>0</v>
      </c>
      <c r="BF117" s="293">
        <v>0</v>
      </c>
      <c r="BG117" s="293">
        <v>0</v>
      </c>
      <c r="BH117" s="293">
        <v>0</v>
      </c>
      <c r="BI117" s="293">
        <v>0</v>
      </c>
      <c r="BJ117" s="293">
        <v>0</v>
      </c>
      <c r="BK117" s="293">
        <v>0</v>
      </c>
      <c r="BL117" s="293">
        <v>0</v>
      </c>
      <c r="BM117" s="293">
        <v>0</v>
      </c>
      <c r="BN117" s="293">
        <v>0</v>
      </c>
      <c r="BO117" s="293">
        <v>0</v>
      </c>
      <c r="BP117" s="293">
        <v>0</v>
      </c>
      <c r="BQ117" s="293">
        <v>0</v>
      </c>
      <c r="BR117" s="293">
        <v>0</v>
      </c>
      <c r="BS117" s="293">
        <v>0</v>
      </c>
      <c r="BT117" s="293">
        <v>0</v>
      </c>
      <c r="BU117" s="293">
        <v>0</v>
      </c>
      <c r="BV117" s="293">
        <v>0</v>
      </c>
      <c r="BW117" s="293">
        <v>0</v>
      </c>
      <c r="BX117" s="293">
        <v>0</v>
      </c>
      <c r="BY117" s="293">
        <v>0</v>
      </c>
      <c r="BZ117" s="293">
        <v>0</v>
      </c>
      <c r="CA117" s="293">
        <v>0</v>
      </c>
      <c r="CB117" s="293">
        <v>0</v>
      </c>
      <c r="CC117" s="293">
        <v>0</v>
      </c>
      <c r="CD117" s="293">
        <v>0</v>
      </c>
      <c r="CE117" s="293">
        <v>0</v>
      </c>
      <c r="CF117" s="293">
        <v>0</v>
      </c>
      <c r="CG117" s="293">
        <v>0</v>
      </c>
      <c r="CH117" s="293">
        <v>0</v>
      </c>
      <c r="CI117" s="293">
        <v>0</v>
      </c>
      <c r="CJ117" s="293">
        <f t="shared" si="73"/>
        <v>0</v>
      </c>
      <c r="CK117" s="293">
        <f t="shared" si="74"/>
        <v>0</v>
      </c>
      <c r="CL117" s="293">
        <f t="shared" si="75"/>
        <v>0</v>
      </c>
      <c r="CM117" s="293">
        <f t="shared" si="76"/>
        <v>0</v>
      </c>
      <c r="CN117" s="293">
        <f t="shared" si="77"/>
        <v>0</v>
      </c>
      <c r="CO117" s="293">
        <f t="shared" si="78"/>
        <v>0</v>
      </c>
      <c r="CP117" s="293">
        <f t="shared" si="79"/>
        <v>0</v>
      </c>
      <c r="CQ117" s="293">
        <f t="shared" si="80"/>
        <v>0</v>
      </c>
      <c r="CR117" s="293">
        <f t="shared" si="81"/>
        <v>0</v>
      </c>
      <c r="CS117" s="293">
        <f t="shared" si="82"/>
        <v>0</v>
      </c>
      <c r="CT117" s="293">
        <f t="shared" si="83"/>
        <v>0</v>
      </c>
      <c r="CU117" s="293">
        <f t="shared" si="84"/>
        <v>0</v>
      </c>
      <c r="CV117" s="293">
        <f t="shared" si="85"/>
        <v>0</v>
      </c>
      <c r="CW117" s="293">
        <f t="shared" si="86"/>
        <v>0</v>
      </c>
      <c r="CX117" s="295"/>
    </row>
    <row r="118" spans="1:102" s="168" customFormat="1" ht="63">
      <c r="A118" s="165" t="s">
        <v>519</v>
      </c>
      <c r="B118" s="166" t="s">
        <v>669</v>
      </c>
      <c r="C118" s="202" t="s">
        <v>700</v>
      </c>
      <c r="D118" s="283">
        <f t="shared" ref="D118:J118" si="87">D119+D120</f>
        <v>1.83</v>
      </c>
      <c r="E118" s="283">
        <f t="shared" si="87"/>
        <v>0</v>
      </c>
      <c r="F118" s="283">
        <f t="shared" si="87"/>
        <v>3.8</v>
      </c>
      <c r="G118" s="283">
        <f t="shared" si="87"/>
        <v>0</v>
      </c>
      <c r="H118" s="283">
        <f t="shared" si="87"/>
        <v>0</v>
      </c>
      <c r="I118" s="283">
        <f t="shared" si="87"/>
        <v>0</v>
      </c>
      <c r="J118" s="283">
        <f t="shared" si="87"/>
        <v>0</v>
      </c>
      <c r="K118" s="204">
        <f t="shared" ref="K118:AS118" si="88">K119+K120</f>
        <v>1.83</v>
      </c>
      <c r="L118" s="204">
        <f t="shared" si="88"/>
        <v>0</v>
      </c>
      <c r="M118" s="204">
        <f t="shared" si="88"/>
        <v>3.8</v>
      </c>
      <c r="N118" s="204">
        <f t="shared" si="88"/>
        <v>0</v>
      </c>
      <c r="O118" s="204">
        <f t="shared" si="88"/>
        <v>0</v>
      </c>
      <c r="P118" s="204">
        <f t="shared" si="88"/>
        <v>0</v>
      </c>
      <c r="Q118" s="204">
        <f t="shared" si="88"/>
        <v>0</v>
      </c>
      <c r="R118" s="283">
        <f t="shared" ref="R118:X118" si="89">R119+R120</f>
        <v>0.9</v>
      </c>
      <c r="S118" s="283">
        <f t="shared" si="89"/>
        <v>0</v>
      </c>
      <c r="T118" s="283">
        <f t="shared" si="89"/>
        <v>56</v>
      </c>
      <c r="U118" s="283">
        <f t="shared" si="89"/>
        <v>0</v>
      </c>
      <c r="V118" s="283">
        <f t="shared" si="89"/>
        <v>0</v>
      </c>
      <c r="W118" s="283">
        <f t="shared" si="89"/>
        <v>0</v>
      </c>
      <c r="X118" s="283">
        <f t="shared" si="89"/>
        <v>0</v>
      </c>
      <c r="Y118" s="204">
        <f t="shared" si="88"/>
        <v>3.02</v>
      </c>
      <c r="Z118" s="204">
        <f t="shared" si="88"/>
        <v>0</v>
      </c>
      <c r="AA118" s="204">
        <f t="shared" si="88"/>
        <v>15.07</v>
      </c>
      <c r="AB118" s="204">
        <f t="shared" si="88"/>
        <v>0</v>
      </c>
      <c r="AC118" s="204">
        <f t="shared" si="88"/>
        <v>0</v>
      </c>
      <c r="AD118" s="204">
        <f t="shared" si="88"/>
        <v>0</v>
      </c>
      <c r="AE118" s="204">
        <f t="shared" si="88"/>
        <v>0</v>
      </c>
      <c r="AF118" s="283">
        <f t="shared" ref="AF118:AL118" si="90">AF119</f>
        <v>0</v>
      </c>
      <c r="AG118" s="283">
        <f t="shared" si="90"/>
        <v>0</v>
      </c>
      <c r="AH118" s="283">
        <f t="shared" si="90"/>
        <v>0</v>
      </c>
      <c r="AI118" s="283">
        <f t="shared" si="90"/>
        <v>0</v>
      </c>
      <c r="AJ118" s="283">
        <f t="shared" si="90"/>
        <v>0</v>
      </c>
      <c r="AK118" s="283">
        <f t="shared" si="90"/>
        <v>0</v>
      </c>
      <c r="AL118" s="283">
        <f t="shared" si="90"/>
        <v>0</v>
      </c>
      <c r="AM118" s="204">
        <f t="shared" si="88"/>
        <v>2.81</v>
      </c>
      <c r="AN118" s="204">
        <f t="shared" si="88"/>
        <v>0</v>
      </c>
      <c r="AO118" s="204">
        <f>AO119+AO120</f>
        <v>45.13</v>
      </c>
      <c r="AP118" s="204">
        <f t="shared" si="88"/>
        <v>0</v>
      </c>
      <c r="AQ118" s="204">
        <f t="shared" si="88"/>
        <v>0</v>
      </c>
      <c r="AR118" s="204">
        <f t="shared" si="88"/>
        <v>0</v>
      </c>
      <c r="AS118" s="204">
        <f t="shared" si="88"/>
        <v>0</v>
      </c>
      <c r="AT118" s="283">
        <f t="shared" ref="AT118:CI118" si="91">AT119</f>
        <v>0</v>
      </c>
      <c r="AU118" s="283">
        <f t="shared" si="91"/>
        <v>0</v>
      </c>
      <c r="AV118" s="283">
        <f t="shared" si="91"/>
        <v>0</v>
      </c>
      <c r="AW118" s="283">
        <f t="shared" si="91"/>
        <v>0</v>
      </c>
      <c r="AX118" s="283">
        <f t="shared" si="91"/>
        <v>0</v>
      </c>
      <c r="AY118" s="283">
        <f t="shared" si="91"/>
        <v>0</v>
      </c>
      <c r="AZ118" s="283">
        <f t="shared" si="91"/>
        <v>0</v>
      </c>
      <c r="BA118" s="283">
        <f t="shared" ref="BA118:BB118" si="92">BA119+BA120</f>
        <v>1.03</v>
      </c>
      <c r="BB118" s="283">
        <f t="shared" si="92"/>
        <v>0</v>
      </c>
      <c r="BC118" s="283">
        <f>BC119+BC120</f>
        <v>81.61</v>
      </c>
      <c r="BD118" s="283">
        <f t="shared" ref="BD118:BG118" si="93">BD119+BD120</f>
        <v>0</v>
      </c>
      <c r="BE118" s="283">
        <f t="shared" si="93"/>
        <v>0</v>
      </c>
      <c r="BF118" s="283">
        <f t="shared" si="93"/>
        <v>0</v>
      </c>
      <c r="BG118" s="283">
        <f t="shared" si="93"/>
        <v>0</v>
      </c>
      <c r="BH118" s="283">
        <f t="shared" si="91"/>
        <v>0</v>
      </c>
      <c r="BI118" s="283">
        <f t="shared" si="91"/>
        <v>0</v>
      </c>
      <c r="BJ118" s="283">
        <f t="shared" si="91"/>
        <v>0</v>
      </c>
      <c r="BK118" s="283">
        <f t="shared" si="91"/>
        <v>0</v>
      </c>
      <c r="BL118" s="283">
        <f t="shared" si="91"/>
        <v>0</v>
      </c>
      <c r="BM118" s="283">
        <f t="shared" si="91"/>
        <v>0</v>
      </c>
      <c r="BN118" s="283">
        <f t="shared" si="91"/>
        <v>0</v>
      </c>
      <c r="BO118" s="283">
        <f t="shared" ref="BO118:BP118" si="94">BO119+BO120</f>
        <v>10.43</v>
      </c>
      <c r="BP118" s="283">
        <f t="shared" si="94"/>
        <v>0</v>
      </c>
      <c r="BQ118" s="283">
        <f>BQ119+BQ120</f>
        <v>156.04</v>
      </c>
      <c r="BR118" s="283">
        <f t="shared" ref="BR118:BU118" si="95">BR119+BR120</f>
        <v>0</v>
      </c>
      <c r="BS118" s="283">
        <f t="shared" si="95"/>
        <v>0</v>
      </c>
      <c r="BT118" s="283">
        <f t="shared" si="95"/>
        <v>0</v>
      </c>
      <c r="BU118" s="283">
        <f t="shared" si="95"/>
        <v>0</v>
      </c>
      <c r="BV118" s="204">
        <f t="shared" si="91"/>
        <v>0</v>
      </c>
      <c r="BW118" s="204">
        <f t="shared" si="91"/>
        <v>0</v>
      </c>
      <c r="BX118" s="204">
        <f t="shared" si="91"/>
        <v>0</v>
      </c>
      <c r="BY118" s="204">
        <f t="shared" si="91"/>
        <v>0</v>
      </c>
      <c r="BZ118" s="204">
        <f t="shared" si="91"/>
        <v>0</v>
      </c>
      <c r="CA118" s="204">
        <f t="shared" si="91"/>
        <v>0</v>
      </c>
      <c r="CB118" s="204">
        <f t="shared" si="91"/>
        <v>0</v>
      </c>
      <c r="CC118" s="204">
        <f t="shared" si="91"/>
        <v>0</v>
      </c>
      <c r="CD118" s="204">
        <f t="shared" si="91"/>
        <v>0</v>
      </c>
      <c r="CE118" s="204">
        <f t="shared" si="91"/>
        <v>0</v>
      </c>
      <c r="CF118" s="204">
        <f t="shared" si="91"/>
        <v>0</v>
      </c>
      <c r="CG118" s="204">
        <f t="shared" si="91"/>
        <v>0</v>
      </c>
      <c r="CH118" s="204">
        <f t="shared" si="91"/>
        <v>0</v>
      </c>
      <c r="CI118" s="204">
        <f t="shared" si="91"/>
        <v>0</v>
      </c>
      <c r="CJ118" s="204">
        <f t="shared" ref="CJ118:CW118" si="96">CJ119+CJ120</f>
        <v>23.76</v>
      </c>
      <c r="CK118" s="204">
        <f t="shared" si="96"/>
        <v>0</v>
      </c>
      <c r="CL118" s="204">
        <f t="shared" si="96"/>
        <v>293.39</v>
      </c>
      <c r="CM118" s="204">
        <f t="shared" si="96"/>
        <v>0</v>
      </c>
      <c r="CN118" s="204">
        <f t="shared" si="96"/>
        <v>0</v>
      </c>
      <c r="CO118" s="204">
        <f t="shared" si="96"/>
        <v>0</v>
      </c>
      <c r="CP118" s="204">
        <f t="shared" si="96"/>
        <v>0</v>
      </c>
      <c r="CQ118" s="204">
        <f t="shared" si="96"/>
        <v>17.29</v>
      </c>
      <c r="CR118" s="204">
        <f t="shared" si="96"/>
        <v>0</v>
      </c>
      <c r="CS118" s="204">
        <f t="shared" si="96"/>
        <v>297.84999999999997</v>
      </c>
      <c r="CT118" s="204">
        <f t="shared" si="96"/>
        <v>0</v>
      </c>
      <c r="CU118" s="204">
        <f t="shared" si="96"/>
        <v>0</v>
      </c>
      <c r="CV118" s="204">
        <f t="shared" si="96"/>
        <v>0</v>
      </c>
      <c r="CW118" s="204">
        <f t="shared" si="96"/>
        <v>0</v>
      </c>
      <c r="CX118" s="204" t="s">
        <v>589</v>
      </c>
    </row>
    <row r="119" spans="1:102" s="168" customFormat="1" ht="47.25">
      <c r="A119" s="165" t="s">
        <v>564</v>
      </c>
      <c r="B119" s="166" t="s">
        <v>670</v>
      </c>
      <c r="C119" s="202" t="s">
        <v>700</v>
      </c>
      <c r="D119" s="283">
        <v>0</v>
      </c>
      <c r="E119" s="283">
        <v>0</v>
      </c>
      <c r="F119" s="283">
        <v>0</v>
      </c>
      <c r="G119" s="283">
        <v>0</v>
      </c>
      <c r="H119" s="283">
        <v>0</v>
      </c>
      <c r="I119" s="283">
        <v>0</v>
      </c>
      <c r="J119" s="283">
        <v>0</v>
      </c>
      <c r="K119" s="204">
        <v>0</v>
      </c>
      <c r="L119" s="204">
        <v>0</v>
      </c>
      <c r="M119" s="204">
        <v>0</v>
      </c>
      <c r="N119" s="204">
        <v>0</v>
      </c>
      <c r="O119" s="204">
        <v>0</v>
      </c>
      <c r="P119" s="204">
        <v>0</v>
      </c>
      <c r="Q119" s="204">
        <v>0</v>
      </c>
      <c r="R119" s="283">
        <v>0</v>
      </c>
      <c r="S119" s="283">
        <v>0</v>
      </c>
      <c r="T119" s="283">
        <v>0</v>
      </c>
      <c r="U119" s="283">
        <v>0</v>
      </c>
      <c r="V119" s="283">
        <v>0</v>
      </c>
      <c r="W119" s="283">
        <v>0</v>
      </c>
      <c r="X119" s="283">
        <v>0</v>
      </c>
      <c r="Y119" s="204">
        <v>0</v>
      </c>
      <c r="Z119" s="204">
        <v>0</v>
      </c>
      <c r="AA119" s="204">
        <v>0</v>
      </c>
      <c r="AB119" s="204">
        <v>0</v>
      </c>
      <c r="AC119" s="204">
        <v>0</v>
      </c>
      <c r="AD119" s="204">
        <v>0</v>
      </c>
      <c r="AE119" s="204">
        <v>0</v>
      </c>
      <c r="AF119" s="283">
        <v>0</v>
      </c>
      <c r="AG119" s="283">
        <v>0</v>
      </c>
      <c r="AH119" s="283">
        <v>0</v>
      </c>
      <c r="AI119" s="283">
        <v>0</v>
      </c>
      <c r="AJ119" s="283">
        <v>0</v>
      </c>
      <c r="AK119" s="283">
        <v>0</v>
      </c>
      <c r="AL119" s="283">
        <v>0</v>
      </c>
      <c r="AM119" s="204">
        <v>0</v>
      </c>
      <c r="AN119" s="204">
        <v>0</v>
      </c>
      <c r="AO119" s="204">
        <v>0</v>
      </c>
      <c r="AP119" s="204">
        <v>0</v>
      </c>
      <c r="AQ119" s="204">
        <v>0</v>
      </c>
      <c r="AR119" s="204">
        <v>0</v>
      </c>
      <c r="AS119" s="204">
        <v>0</v>
      </c>
      <c r="AT119" s="283">
        <v>0</v>
      </c>
      <c r="AU119" s="283">
        <v>0</v>
      </c>
      <c r="AV119" s="283">
        <v>0</v>
      </c>
      <c r="AW119" s="283">
        <v>0</v>
      </c>
      <c r="AX119" s="283">
        <v>0</v>
      </c>
      <c r="AY119" s="283">
        <v>0</v>
      </c>
      <c r="AZ119" s="283">
        <v>0</v>
      </c>
      <c r="BA119" s="283">
        <v>0</v>
      </c>
      <c r="BB119" s="283">
        <v>0</v>
      </c>
      <c r="BC119" s="283">
        <v>0</v>
      </c>
      <c r="BD119" s="283">
        <v>0</v>
      </c>
      <c r="BE119" s="283">
        <v>0</v>
      </c>
      <c r="BF119" s="283">
        <v>0</v>
      </c>
      <c r="BG119" s="283">
        <v>0</v>
      </c>
      <c r="BH119" s="283">
        <v>0</v>
      </c>
      <c r="BI119" s="283">
        <v>0</v>
      </c>
      <c r="BJ119" s="283">
        <v>0</v>
      </c>
      <c r="BK119" s="283">
        <v>0</v>
      </c>
      <c r="BL119" s="283">
        <v>0</v>
      </c>
      <c r="BM119" s="283">
        <v>0</v>
      </c>
      <c r="BN119" s="283">
        <v>0</v>
      </c>
      <c r="BO119" s="283">
        <v>0</v>
      </c>
      <c r="BP119" s="283">
        <v>0</v>
      </c>
      <c r="BQ119" s="283">
        <v>0</v>
      </c>
      <c r="BR119" s="283">
        <v>0</v>
      </c>
      <c r="BS119" s="283">
        <v>0</v>
      </c>
      <c r="BT119" s="283">
        <v>0</v>
      </c>
      <c r="BU119" s="283">
        <v>0</v>
      </c>
      <c r="BV119" s="204">
        <v>0</v>
      </c>
      <c r="BW119" s="204">
        <v>0</v>
      </c>
      <c r="BX119" s="204">
        <v>0</v>
      </c>
      <c r="BY119" s="204">
        <v>0</v>
      </c>
      <c r="BZ119" s="204">
        <v>0</v>
      </c>
      <c r="CA119" s="204">
        <v>0</v>
      </c>
      <c r="CB119" s="204">
        <v>0</v>
      </c>
      <c r="CC119" s="204">
        <v>0</v>
      </c>
      <c r="CD119" s="204">
        <v>0</v>
      </c>
      <c r="CE119" s="204">
        <v>0</v>
      </c>
      <c r="CF119" s="204">
        <v>0</v>
      </c>
      <c r="CG119" s="204">
        <v>0</v>
      </c>
      <c r="CH119" s="204">
        <v>0</v>
      </c>
      <c r="CI119" s="204">
        <v>0</v>
      </c>
      <c r="CJ119" s="204">
        <v>0</v>
      </c>
      <c r="CK119" s="204">
        <v>0</v>
      </c>
      <c r="CL119" s="204">
        <v>0</v>
      </c>
      <c r="CM119" s="204">
        <v>0</v>
      </c>
      <c r="CN119" s="204">
        <v>0</v>
      </c>
      <c r="CO119" s="204">
        <v>0</v>
      </c>
      <c r="CP119" s="204">
        <v>0</v>
      </c>
      <c r="CQ119" s="204">
        <v>0</v>
      </c>
      <c r="CR119" s="204">
        <v>0</v>
      </c>
      <c r="CS119" s="204">
        <v>0</v>
      </c>
      <c r="CT119" s="204">
        <v>0</v>
      </c>
      <c r="CU119" s="204">
        <v>0</v>
      </c>
      <c r="CV119" s="204">
        <v>0</v>
      </c>
      <c r="CW119" s="204">
        <v>0</v>
      </c>
      <c r="CX119" s="204" t="s">
        <v>589</v>
      </c>
    </row>
    <row r="120" spans="1:102" s="190" customFormat="1" ht="63">
      <c r="A120" s="165" t="s">
        <v>565</v>
      </c>
      <c r="B120" s="166" t="s">
        <v>671</v>
      </c>
      <c r="C120" s="167" t="s">
        <v>700</v>
      </c>
      <c r="D120" s="283">
        <f t="shared" ref="D120:J120" si="97">SUM(D121:D166)</f>
        <v>1.83</v>
      </c>
      <c r="E120" s="283">
        <f t="shared" si="97"/>
        <v>0</v>
      </c>
      <c r="F120" s="283">
        <f t="shared" si="97"/>
        <v>3.8</v>
      </c>
      <c r="G120" s="283">
        <f t="shared" si="97"/>
        <v>0</v>
      </c>
      <c r="H120" s="283">
        <f t="shared" si="97"/>
        <v>0</v>
      </c>
      <c r="I120" s="283">
        <f t="shared" si="97"/>
        <v>0</v>
      </c>
      <c r="J120" s="283">
        <f t="shared" si="97"/>
        <v>0</v>
      </c>
      <c r="K120" s="283">
        <f t="shared" ref="K120:BN120" si="98">SUM(K121:K166)</f>
        <v>1.83</v>
      </c>
      <c r="L120" s="283">
        <f t="shared" si="98"/>
        <v>0</v>
      </c>
      <c r="M120" s="283">
        <f t="shared" si="98"/>
        <v>3.8</v>
      </c>
      <c r="N120" s="283">
        <f t="shared" si="98"/>
        <v>0</v>
      </c>
      <c r="O120" s="283">
        <f t="shared" si="98"/>
        <v>0</v>
      </c>
      <c r="P120" s="283">
        <f t="shared" si="98"/>
        <v>0</v>
      </c>
      <c r="Q120" s="283">
        <f t="shared" si="98"/>
        <v>0</v>
      </c>
      <c r="R120" s="283">
        <f t="shared" ref="R120:X120" si="99">SUM(R121:R166)</f>
        <v>0.9</v>
      </c>
      <c r="S120" s="283">
        <f t="shared" si="99"/>
        <v>0</v>
      </c>
      <c r="T120" s="283">
        <f t="shared" si="99"/>
        <v>56</v>
      </c>
      <c r="U120" s="283">
        <f t="shared" si="99"/>
        <v>0</v>
      </c>
      <c r="V120" s="283">
        <f t="shared" si="99"/>
        <v>0</v>
      </c>
      <c r="W120" s="283">
        <f t="shared" si="99"/>
        <v>0</v>
      </c>
      <c r="X120" s="283">
        <f t="shared" si="99"/>
        <v>0</v>
      </c>
      <c r="Y120" s="283">
        <f t="shared" si="98"/>
        <v>3.02</v>
      </c>
      <c r="Z120" s="283">
        <f t="shared" si="98"/>
        <v>0</v>
      </c>
      <c r="AA120" s="283">
        <f t="shared" si="98"/>
        <v>15.07</v>
      </c>
      <c r="AB120" s="283">
        <f t="shared" si="98"/>
        <v>0</v>
      </c>
      <c r="AC120" s="283">
        <f t="shared" si="98"/>
        <v>0</v>
      </c>
      <c r="AD120" s="283">
        <f t="shared" si="98"/>
        <v>0</v>
      </c>
      <c r="AE120" s="283">
        <f t="shared" si="98"/>
        <v>0</v>
      </c>
      <c r="AF120" s="283">
        <f t="shared" ref="AF120:AL120" si="100">SUM(AF121:AF166)</f>
        <v>2</v>
      </c>
      <c r="AG120" s="283">
        <f t="shared" si="100"/>
        <v>0</v>
      </c>
      <c r="AH120" s="283">
        <f t="shared" si="100"/>
        <v>31.240000000000002</v>
      </c>
      <c r="AI120" s="283">
        <f t="shared" si="100"/>
        <v>0</v>
      </c>
      <c r="AJ120" s="283">
        <f t="shared" si="100"/>
        <v>0</v>
      </c>
      <c r="AK120" s="283">
        <f t="shared" si="100"/>
        <v>0</v>
      </c>
      <c r="AL120" s="283">
        <f t="shared" si="100"/>
        <v>0</v>
      </c>
      <c r="AM120" s="283">
        <f t="shared" si="98"/>
        <v>2.81</v>
      </c>
      <c r="AN120" s="283">
        <f t="shared" si="98"/>
        <v>0</v>
      </c>
      <c r="AO120" s="283">
        <f t="shared" si="98"/>
        <v>45.13</v>
      </c>
      <c r="AP120" s="283">
        <f t="shared" si="98"/>
        <v>0</v>
      </c>
      <c r="AQ120" s="283">
        <f t="shared" si="98"/>
        <v>0</v>
      </c>
      <c r="AR120" s="283">
        <f t="shared" si="98"/>
        <v>0</v>
      </c>
      <c r="AS120" s="283">
        <f t="shared" si="98"/>
        <v>0</v>
      </c>
      <c r="AT120" s="283">
        <f t="shared" ref="AT120:AZ120" si="101">SUM(AT121:AT166)</f>
        <v>5.21</v>
      </c>
      <c r="AU120" s="283">
        <f t="shared" si="101"/>
        <v>0</v>
      </c>
      <c r="AV120" s="283">
        <f t="shared" si="101"/>
        <v>19.5</v>
      </c>
      <c r="AW120" s="283">
        <f t="shared" si="101"/>
        <v>0</v>
      </c>
      <c r="AX120" s="283">
        <f t="shared" si="101"/>
        <v>0</v>
      </c>
      <c r="AY120" s="283">
        <f t="shared" si="101"/>
        <v>0</v>
      </c>
      <c r="AZ120" s="283">
        <f t="shared" si="101"/>
        <v>0</v>
      </c>
      <c r="BA120" s="283">
        <f t="shared" si="98"/>
        <v>1.03</v>
      </c>
      <c r="BB120" s="283">
        <f t="shared" si="98"/>
        <v>0</v>
      </c>
      <c r="BC120" s="283">
        <f t="shared" si="98"/>
        <v>81.61</v>
      </c>
      <c r="BD120" s="283">
        <f t="shared" si="98"/>
        <v>0</v>
      </c>
      <c r="BE120" s="283">
        <f t="shared" si="98"/>
        <v>0</v>
      </c>
      <c r="BF120" s="283">
        <f t="shared" si="98"/>
        <v>0</v>
      </c>
      <c r="BG120" s="283">
        <f t="shared" si="98"/>
        <v>0</v>
      </c>
      <c r="BH120" s="283">
        <f t="shared" si="98"/>
        <v>15.65</v>
      </c>
      <c r="BI120" s="283">
        <f t="shared" si="98"/>
        <v>0</v>
      </c>
      <c r="BJ120" s="283">
        <f t="shared" si="98"/>
        <v>186.65</v>
      </c>
      <c r="BK120" s="283">
        <f t="shared" si="98"/>
        <v>0</v>
      </c>
      <c r="BL120" s="283">
        <f t="shared" si="98"/>
        <v>0</v>
      </c>
      <c r="BM120" s="283">
        <f t="shared" si="98"/>
        <v>0</v>
      </c>
      <c r="BN120" s="283">
        <f t="shared" si="98"/>
        <v>0</v>
      </c>
      <c r="BO120" s="283">
        <f t="shared" ref="BO120:BU120" si="102">SUM(BO121:BO166)</f>
        <v>10.43</v>
      </c>
      <c r="BP120" s="283">
        <f t="shared" si="102"/>
        <v>0</v>
      </c>
      <c r="BQ120" s="283">
        <f t="shared" si="102"/>
        <v>156.04</v>
      </c>
      <c r="BR120" s="283">
        <f t="shared" si="102"/>
        <v>0</v>
      </c>
      <c r="BS120" s="283">
        <f t="shared" si="102"/>
        <v>0</v>
      </c>
      <c r="BT120" s="283">
        <f t="shared" si="102"/>
        <v>0</v>
      </c>
      <c r="BU120" s="283">
        <f t="shared" si="102"/>
        <v>0</v>
      </c>
      <c r="BV120" s="283">
        <f t="shared" ref="BV120:CW120" si="103">SUM(BV121:BV166)</f>
        <v>0</v>
      </c>
      <c r="BW120" s="283">
        <f t="shared" si="103"/>
        <v>0</v>
      </c>
      <c r="BX120" s="283">
        <f t="shared" si="103"/>
        <v>0</v>
      </c>
      <c r="BY120" s="283">
        <f t="shared" si="103"/>
        <v>0</v>
      </c>
      <c r="BZ120" s="283">
        <f t="shared" si="103"/>
        <v>0</v>
      </c>
      <c r="CA120" s="283">
        <f t="shared" si="103"/>
        <v>0</v>
      </c>
      <c r="CB120" s="283">
        <f t="shared" si="103"/>
        <v>0</v>
      </c>
      <c r="CC120" s="283">
        <f t="shared" si="103"/>
        <v>0</v>
      </c>
      <c r="CD120" s="283">
        <f t="shared" si="103"/>
        <v>0</v>
      </c>
      <c r="CE120" s="283">
        <f t="shared" si="103"/>
        <v>0</v>
      </c>
      <c r="CF120" s="283">
        <f t="shared" si="103"/>
        <v>0</v>
      </c>
      <c r="CG120" s="283">
        <f t="shared" si="103"/>
        <v>0</v>
      </c>
      <c r="CH120" s="283">
        <f t="shared" si="103"/>
        <v>0</v>
      </c>
      <c r="CI120" s="283">
        <f t="shared" si="103"/>
        <v>0</v>
      </c>
      <c r="CJ120" s="283">
        <f t="shared" si="103"/>
        <v>23.76</v>
      </c>
      <c r="CK120" s="283">
        <f t="shared" si="103"/>
        <v>0</v>
      </c>
      <c r="CL120" s="283">
        <f t="shared" si="103"/>
        <v>293.39</v>
      </c>
      <c r="CM120" s="283">
        <f t="shared" si="103"/>
        <v>0</v>
      </c>
      <c r="CN120" s="283">
        <f t="shared" si="103"/>
        <v>0</v>
      </c>
      <c r="CO120" s="283">
        <f t="shared" si="103"/>
        <v>0</v>
      </c>
      <c r="CP120" s="283">
        <f t="shared" si="103"/>
        <v>0</v>
      </c>
      <c r="CQ120" s="283">
        <f t="shared" si="103"/>
        <v>17.29</v>
      </c>
      <c r="CR120" s="283">
        <f t="shared" si="103"/>
        <v>0</v>
      </c>
      <c r="CS120" s="283">
        <f t="shared" si="103"/>
        <v>297.84999999999997</v>
      </c>
      <c r="CT120" s="283">
        <f t="shared" si="103"/>
        <v>0</v>
      </c>
      <c r="CU120" s="283">
        <f t="shared" si="103"/>
        <v>0</v>
      </c>
      <c r="CV120" s="283">
        <f t="shared" si="103"/>
        <v>0</v>
      </c>
      <c r="CW120" s="283">
        <f t="shared" si="103"/>
        <v>0</v>
      </c>
      <c r="CX120" s="204" t="s">
        <v>589</v>
      </c>
    </row>
    <row r="121" spans="1:102" s="168" customFormat="1" ht="79.5" customHeight="1">
      <c r="A121" s="219" t="s">
        <v>565</v>
      </c>
      <c r="B121" s="223" t="s">
        <v>817</v>
      </c>
      <c r="C121" s="225" t="s">
        <v>852</v>
      </c>
      <c r="D121" s="293">
        <v>0</v>
      </c>
      <c r="E121" s="293">
        <v>0</v>
      </c>
      <c r="F121" s="293">
        <v>0</v>
      </c>
      <c r="G121" s="293">
        <v>0</v>
      </c>
      <c r="H121" s="293">
        <v>0</v>
      </c>
      <c r="I121" s="293">
        <v>0</v>
      </c>
      <c r="J121" s="293">
        <v>0</v>
      </c>
      <c r="K121" s="225">
        <v>0</v>
      </c>
      <c r="L121" s="225">
        <v>0</v>
      </c>
      <c r="M121" s="225">
        <v>0</v>
      </c>
      <c r="N121" s="225">
        <v>0</v>
      </c>
      <c r="O121" s="225">
        <v>0</v>
      </c>
      <c r="P121" s="225">
        <v>0</v>
      </c>
      <c r="Q121" s="225">
        <v>0</v>
      </c>
      <c r="R121" s="293">
        <v>0</v>
      </c>
      <c r="S121" s="293">
        <v>0</v>
      </c>
      <c r="T121" s="293">
        <v>0</v>
      </c>
      <c r="U121" s="293">
        <v>0</v>
      </c>
      <c r="V121" s="293">
        <v>0</v>
      </c>
      <c r="W121" s="293">
        <v>0</v>
      </c>
      <c r="X121" s="293">
        <v>0</v>
      </c>
      <c r="Y121" s="296">
        <v>0</v>
      </c>
      <c r="Z121" s="293">
        <v>0</v>
      </c>
      <c r="AA121" s="293">
        <v>0</v>
      </c>
      <c r="AB121" s="225">
        <v>0</v>
      </c>
      <c r="AC121" s="225">
        <v>0</v>
      </c>
      <c r="AD121" s="225">
        <v>0</v>
      </c>
      <c r="AE121" s="225">
        <v>0</v>
      </c>
      <c r="AF121" s="293">
        <v>0</v>
      </c>
      <c r="AG121" s="293">
        <v>0</v>
      </c>
      <c r="AH121" s="293">
        <v>0</v>
      </c>
      <c r="AI121" s="293">
        <v>0</v>
      </c>
      <c r="AJ121" s="293">
        <v>0</v>
      </c>
      <c r="AK121" s="293">
        <v>0</v>
      </c>
      <c r="AL121" s="293">
        <v>0</v>
      </c>
      <c r="AM121" s="296">
        <v>1.55</v>
      </c>
      <c r="AN121" s="293">
        <v>0</v>
      </c>
      <c r="AO121" s="293">
        <v>20.75</v>
      </c>
      <c r="AP121" s="225">
        <v>0</v>
      </c>
      <c r="AQ121" s="225">
        <v>0</v>
      </c>
      <c r="AR121" s="225">
        <v>0</v>
      </c>
      <c r="AS121" s="225">
        <v>0</v>
      </c>
      <c r="AT121" s="293">
        <v>0</v>
      </c>
      <c r="AU121" s="293">
        <v>0</v>
      </c>
      <c r="AV121" s="293">
        <v>0</v>
      </c>
      <c r="AW121" s="293">
        <v>0</v>
      </c>
      <c r="AX121" s="293">
        <v>0</v>
      </c>
      <c r="AY121" s="293">
        <v>0</v>
      </c>
      <c r="AZ121" s="293">
        <v>0</v>
      </c>
      <c r="BA121" s="293">
        <v>0</v>
      </c>
      <c r="BB121" s="293">
        <v>0</v>
      </c>
      <c r="BC121" s="293">
        <v>0</v>
      </c>
      <c r="BD121" s="225">
        <v>0</v>
      </c>
      <c r="BE121" s="225">
        <v>0</v>
      </c>
      <c r="BF121" s="225">
        <v>0</v>
      </c>
      <c r="BG121" s="225">
        <v>0</v>
      </c>
      <c r="BH121" s="293">
        <v>0</v>
      </c>
      <c r="BI121" s="293">
        <v>0</v>
      </c>
      <c r="BJ121" s="293">
        <v>0</v>
      </c>
      <c r="BK121" s="293">
        <v>0</v>
      </c>
      <c r="BL121" s="293">
        <v>0</v>
      </c>
      <c r="BM121" s="293">
        <v>0</v>
      </c>
      <c r="BN121" s="293">
        <v>0</v>
      </c>
      <c r="BO121" s="293">
        <v>0</v>
      </c>
      <c r="BP121" s="293">
        <v>0</v>
      </c>
      <c r="BQ121" s="293">
        <v>0</v>
      </c>
      <c r="BR121" s="225">
        <v>0</v>
      </c>
      <c r="BS121" s="225">
        <v>0</v>
      </c>
      <c r="BT121" s="225">
        <v>0</v>
      </c>
      <c r="BU121" s="225">
        <v>0</v>
      </c>
      <c r="BV121" s="225">
        <v>0</v>
      </c>
      <c r="BW121" s="225">
        <v>0</v>
      </c>
      <c r="BX121" s="225">
        <v>0</v>
      </c>
      <c r="BY121" s="225">
        <v>0</v>
      </c>
      <c r="BZ121" s="225">
        <v>0</v>
      </c>
      <c r="CA121" s="225">
        <v>0</v>
      </c>
      <c r="CB121" s="225">
        <v>0</v>
      </c>
      <c r="CC121" s="293">
        <v>0</v>
      </c>
      <c r="CD121" s="293">
        <v>0</v>
      </c>
      <c r="CE121" s="293">
        <v>0</v>
      </c>
      <c r="CF121" s="225">
        <v>0</v>
      </c>
      <c r="CG121" s="225">
        <v>0</v>
      </c>
      <c r="CH121" s="225">
        <v>0</v>
      </c>
      <c r="CI121" s="225">
        <v>0</v>
      </c>
      <c r="CJ121" s="225">
        <f>R121+AF121+AT121+BH121+BV121</f>
        <v>0</v>
      </c>
      <c r="CK121" s="225">
        <f t="shared" ref="CK121:CV121" si="104">S121+AG121+AU121+BI121+BW121</f>
        <v>0</v>
      </c>
      <c r="CL121" s="225">
        <f t="shared" si="104"/>
        <v>0</v>
      </c>
      <c r="CM121" s="225">
        <f t="shared" si="104"/>
        <v>0</v>
      </c>
      <c r="CN121" s="225">
        <f t="shared" si="104"/>
        <v>0</v>
      </c>
      <c r="CO121" s="225">
        <f t="shared" si="104"/>
        <v>0</v>
      </c>
      <c r="CP121" s="225">
        <f t="shared" si="104"/>
        <v>0</v>
      </c>
      <c r="CQ121" s="225">
        <f t="shared" si="104"/>
        <v>1.55</v>
      </c>
      <c r="CR121" s="225">
        <f t="shared" si="104"/>
        <v>0</v>
      </c>
      <c r="CS121" s="225">
        <f t="shared" si="104"/>
        <v>20.75</v>
      </c>
      <c r="CT121" s="225">
        <f t="shared" si="104"/>
        <v>0</v>
      </c>
      <c r="CU121" s="225">
        <f t="shared" si="104"/>
        <v>0</v>
      </c>
      <c r="CV121" s="225">
        <f t="shared" si="104"/>
        <v>0</v>
      </c>
      <c r="CW121" s="225">
        <f>AE121+AS121+BG121+BU121+CI121</f>
        <v>0</v>
      </c>
      <c r="CX121" s="225" t="s">
        <v>589</v>
      </c>
    </row>
    <row r="122" spans="1:102" s="168" customFormat="1" ht="63">
      <c r="A122" s="219" t="s">
        <v>565</v>
      </c>
      <c r="B122" s="223" t="s">
        <v>818</v>
      </c>
      <c r="C122" s="225" t="s">
        <v>853</v>
      </c>
      <c r="D122" s="293">
        <v>0</v>
      </c>
      <c r="E122" s="293">
        <v>0</v>
      </c>
      <c r="F122" s="293">
        <v>0</v>
      </c>
      <c r="G122" s="293">
        <v>0</v>
      </c>
      <c r="H122" s="293">
        <v>0</v>
      </c>
      <c r="I122" s="293">
        <v>0</v>
      </c>
      <c r="J122" s="293">
        <v>0</v>
      </c>
      <c r="K122" s="225">
        <v>0</v>
      </c>
      <c r="L122" s="225">
        <v>0</v>
      </c>
      <c r="M122" s="225">
        <v>0</v>
      </c>
      <c r="N122" s="225">
        <v>0</v>
      </c>
      <c r="O122" s="225">
        <v>0</v>
      </c>
      <c r="P122" s="225">
        <v>0</v>
      </c>
      <c r="Q122" s="225">
        <v>0</v>
      </c>
      <c r="R122" s="293">
        <v>0</v>
      </c>
      <c r="S122" s="293">
        <v>0</v>
      </c>
      <c r="T122" s="293">
        <v>0</v>
      </c>
      <c r="U122" s="293">
        <v>0</v>
      </c>
      <c r="V122" s="293">
        <v>0</v>
      </c>
      <c r="W122" s="293">
        <v>0</v>
      </c>
      <c r="X122" s="293">
        <v>0</v>
      </c>
      <c r="Y122" s="293">
        <v>0</v>
      </c>
      <c r="Z122" s="293">
        <v>0</v>
      </c>
      <c r="AA122" s="293">
        <v>0</v>
      </c>
      <c r="AB122" s="225">
        <v>0</v>
      </c>
      <c r="AC122" s="225">
        <v>0</v>
      </c>
      <c r="AD122" s="225">
        <v>0</v>
      </c>
      <c r="AE122" s="225">
        <v>0</v>
      </c>
      <c r="AF122" s="296">
        <v>2</v>
      </c>
      <c r="AG122" s="293">
        <v>0</v>
      </c>
      <c r="AH122" s="293">
        <v>23.6</v>
      </c>
      <c r="AI122" s="293">
        <v>0</v>
      </c>
      <c r="AJ122" s="293">
        <v>0</v>
      </c>
      <c r="AK122" s="293">
        <v>0</v>
      </c>
      <c r="AL122" s="293">
        <v>0</v>
      </c>
      <c r="AM122" s="293">
        <v>0</v>
      </c>
      <c r="AN122" s="293">
        <v>0</v>
      </c>
      <c r="AO122" s="293">
        <v>0</v>
      </c>
      <c r="AP122" s="225">
        <v>0</v>
      </c>
      <c r="AQ122" s="225">
        <v>0</v>
      </c>
      <c r="AR122" s="225">
        <v>0</v>
      </c>
      <c r="AS122" s="225">
        <v>0</v>
      </c>
      <c r="AT122" s="293">
        <v>0</v>
      </c>
      <c r="AU122" s="293">
        <v>0</v>
      </c>
      <c r="AV122" s="293">
        <v>0</v>
      </c>
      <c r="AW122" s="293">
        <v>0</v>
      </c>
      <c r="AX122" s="293">
        <v>0</v>
      </c>
      <c r="AY122" s="293">
        <v>0</v>
      </c>
      <c r="AZ122" s="293">
        <v>0</v>
      </c>
      <c r="BA122" s="296">
        <v>0</v>
      </c>
      <c r="BB122" s="293">
        <v>0</v>
      </c>
      <c r="BC122" s="293">
        <v>0</v>
      </c>
      <c r="BD122" s="225">
        <v>0</v>
      </c>
      <c r="BE122" s="225">
        <v>0</v>
      </c>
      <c r="BF122" s="225">
        <v>0</v>
      </c>
      <c r="BG122" s="225">
        <v>0</v>
      </c>
      <c r="BH122" s="293">
        <v>0</v>
      </c>
      <c r="BI122" s="293">
        <v>0</v>
      </c>
      <c r="BJ122" s="293">
        <v>0</v>
      </c>
      <c r="BK122" s="293">
        <v>0</v>
      </c>
      <c r="BL122" s="293">
        <v>0</v>
      </c>
      <c r="BM122" s="293">
        <v>0</v>
      </c>
      <c r="BN122" s="293">
        <v>0</v>
      </c>
      <c r="BO122" s="296">
        <v>2</v>
      </c>
      <c r="BP122" s="293">
        <v>0</v>
      </c>
      <c r="BQ122" s="293">
        <v>23.6</v>
      </c>
      <c r="BR122" s="225">
        <v>0</v>
      </c>
      <c r="BS122" s="225">
        <v>0</v>
      </c>
      <c r="BT122" s="225">
        <v>0</v>
      </c>
      <c r="BU122" s="225">
        <v>0</v>
      </c>
      <c r="BV122" s="293">
        <v>0</v>
      </c>
      <c r="BW122" s="293">
        <v>0</v>
      </c>
      <c r="BX122" s="293">
        <v>0</v>
      </c>
      <c r="BY122" s="293">
        <v>0</v>
      </c>
      <c r="BZ122" s="293">
        <v>0</v>
      </c>
      <c r="CA122" s="293">
        <v>0</v>
      </c>
      <c r="CB122" s="293">
        <v>0</v>
      </c>
      <c r="CC122" s="293">
        <v>0</v>
      </c>
      <c r="CD122" s="293">
        <v>0</v>
      </c>
      <c r="CE122" s="293">
        <v>0</v>
      </c>
      <c r="CF122" s="293">
        <v>0</v>
      </c>
      <c r="CG122" s="293">
        <v>0</v>
      </c>
      <c r="CH122" s="293">
        <v>0</v>
      </c>
      <c r="CI122" s="293">
        <v>0</v>
      </c>
      <c r="CJ122" s="225">
        <f t="shared" ref="CJ122:CJ157" si="105">R122+AF122+AT122+BH122+BV122</f>
        <v>2</v>
      </c>
      <c r="CK122" s="225">
        <f t="shared" ref="CK122:CK157" si="106">S122+AG122+AU122+BI122+BW122</f>
        <v>0</v>
      </c>
      <c r="CL122" s="225">
        <f t="shared" ref="CL122:CL157" si="107">T122+AH122+AV122+BJ122+BX122</f>
        <v>23.6</v>
      </c>
      <c r="CM122" s="225">
        <f t="shared" ref="CM122:CM157" si="108">U122+AI122+AW122+BK122+BY122</f>
        <v>0</v>
      </c>
      <c r="CN122" s="225">
        <f t="shared" ref="CN122:CN157" si="109">V122+AJ122+AX122+BL122+BZ122</f>
        <v>0</v>
      </c>
      <c r="CO122" s="225">
        <f t="shared" ref="CO122:CO157" si="110">W122+AK122+AY122+BM122+CA122</f>
        <v>0</v>
      </c>
      <c r="CP122" s="225">
        <f t="shared" ref="CP122:CP157" si="111">X122+AL122+AZ122+BN122+CB122</f>
        <v>0</v>
      </c>
      <c r="CQ122" s="225">
        <f t="shared" ref="CQ122:CQ157" si="112">Y122+AM122+BA122+BO122+CC122</f>
        <v>2</v>
      </c>
      <c r="CR122" s="225">
        <f t="shared" ref="CR122:CR157" si="113">Z122+AN122+BB122+BP122+CD122</f>
        <v>0</v>
      </c>
      <c r="CS122" s="225">
        <f t="shared" ref="CS122:CS157" si="114">AA122+AO122+BC122+BQ122+CE122</f>
        <v>23.6</v>
      </c>
      <c r="CT122" s="225">
        <f t="shared" ref="CT122:CT157" si="115">AB122+AP122+BD122+BR122+CF122</f>
        <v>0</v>
      </c>
      <c r="CU122" s="225">
        <f t="shared" ref="CU122:CU157" si="116">AC122+AQ122+BE122+BS122+CG122</f>
        <v>0</v>
      </c>
      <c r="CV122" s="225">
        <f t="shared" ref="CV122:CV157" si="117">AD122+AR122+BF122+BT122+CH122</f>
        <v>0</v>
      </c>
      <c r="CW122" s="225">
        <f t="shared" ref="CW122:CW157" si="118">AE122+AS122+BG122+BU122+CI122</f>
        <v>0</v>
      </c>
      <c r="CX122" s="225" t="s">
        <v>589</v>
      </c>
    </row>
    <row r="123" spans="1:102" s="168" customFormat="1" ht="78.75">
      <c r="A123" s="219" t="s">
        <v>565</v>
      </c>
      <c r="B123" s="223" t="s">
        <v>819</v>
      </c>
      <c r="C123" s="225" t="s">
        <v>854</v>
      </c>
      <c r="D123" s="293">
        <v>0</v>
      </c>
      <c r="E123" s="293">
        <v>0</v>
      </c>
      <c r="F123" s="293">
        <v>0</v>
      </c>
      <c r="G123" s="293">
        <v>0</v>
      </c>
      <c r="H123" s="293">
        <v>0</v>
      </c>
      <c r="I123" s="293">
        <v>0</v>
      </c>
      <c r="J123" s="293">
        <v>0</v>
      </c>
      <c r="K123" s="225">
        <v>0</v>
      </c>
      <c r="L123" s="225">
        <v>0</v>
      </c>
      <c r="M123" s="225">
        <v>0</v>
      </c>
      <c r="N123" s="225">
        <v>0</v>
      </c>
      <c r="O123" s="225">
        <v>0</v>
      </c>
      <c r="P123" s="225">
        <v>0</v>
      </c>
      <c r="Q123" s="225">
        <v>0</v>
      </c>
      <c r="R123" s="293">
        <v>0</v>
      </c>
      <c r="S123" s="293">
        <v>0</v>
      </c>
      <c r="T123" s="293">
        <v>0</v>
      </c>
      <c r="U123" s="293">
        <v>0</v>
      </c>
      <c r="V123" s="293">
        <v>0</v>
      </c>
      <c r="W123" s="293">
        <v>0</v>
      </c>
      <c r="X123" s="293">
        <v>0</v>
      </c>
      <c r="Y123" s="296">
        <v>0</v>
      </c>
      <c r="Z123" s="293">
        <v>0</v>
      </c>
      <c r="AA123" s="293">
        <v>0</v>
      </c>
      <c r="AB123" s="225">
        <v>0</v>
      </c>
      <c r="AC123" s="225">
        <v>0</v>
      </c>
      <c r="AD123" s="225">
        <v>0</v>
      </c>
      <c r="AE123" s="225">
        <v>0</v>
      </c>
      <c r="AF123" s="293">
        <v>0</v>
      </c>
      <c r="AG123" s="293">
        <v>0</v>
      </c>
      <c r="AH123" s="293">
        <v>0</v>
      </c>
      <c r="AI123" s="293">
        <v>0</v>
      </c>
      <c r="AJ123" s="293">
        <v>0</v>
      </c>
      <c r="AK123" s="293">
        <v>0</v>
      </c>
      <c r="AL123" s="293">
        <v>0</v>
      </c>
      <c r="AM123" s="296">
        <v>1.26</v>
      </c>
      <c r="AN123" s="293">
        <v>0</v>
      </c>
      <c r="AO123" s="293">
        <v>11.98</v>
      </c>
      <c r="AP123" s="225">
        <v>0</v>
      </c>
      <c r="AQ123" s="225">
        <v>0</v>
      </c>
      <c r="AR123" s="225">
        <v>0</v>
      </c>
      <c r="AS123" s="225">
        <v>0</v>
      </c>
      <c r="AT123" s="293">
        <v>0</v>
      </c>
      <c r="AU123" s="293">
        <v>0</v>
      </c>
      <c r="AV123" s="293">
        <v>0</v>
      </c>
      <c r="AW123" s="293">
        <v>0</v>
      </c>
      <c r="AX123" s="293">
        <v>0</v>
      </c>
      <c r="AY123" s="293">
        <v>0</v>
      </c>
      <c r="AZ123" s="293">
        <v>0</v>
      </c>
      <c r="BA123" s="293">
        <v>0</v>
      </c>
      <c r="BB123" s="293">
        <v>0</v>
      </c>
      <c r="BC123" s="293">
        <v>0</v>
      </c>
      <c r="BD123" s="225">
        <v>0</v>
      </c>
      <c r="BE123" s="225">
        <v>0</v>
      </c>
      <c r="BF123" s="225">
        <v>0</v>
      </c>
      <c r="BG123" s="225">
        <v>0</v>
      </c>
      <c r="BH123" s="293">
        <v>0</v>
      </c>
      <c r="BI123" s="293">
        <v>0</v>
      </c>
      <c r="BJ123" s="293">
        <v>0</v>
      </c>
      <c r="BK123" s="293">
        <v>0</v>
      </c>
      <c r="BL123" s="293">
        <v>0</v>
      </c>
      <c r="BM123" s="293">
        <v>0</v>
      </c>
      <c r="BN123" s="293">
        <v>0</v>
      </c>
      <c r="BO123" s="293">
        <v>0</v>
      </c>
      <c r="BP123" s="293">
        <v>0</v>
      </c>
      <c r="BQ123" s="293">
        <v>0</v>
      </c>
      <c r="BR123" s="225">
        <v>0</v>
      </c>
      <c r="BS123" s="225">
        <v>0</v>
      </c>
      <c r="BT123" s="225">
        <v>0</v>
      </c>
      <c r="BU123" s="225">
        <v>0</v>
      </c>
      <c r="BV123" s="293">
        <v>0</v>
      </c>
      <c r="BW123" s="293">
        <v>0</v>
      </c>
      <c r="BX123" s="293">
        <v>0</v>
      </c>
      <c r="BY123" s="293">
        <v>0</v>
      </c>
      <c r="BZ123" s="293">
        <v>0</v>
      </c>
      <c r="CA123" s="293">
        <v>0</v>
      </c>
      <c r="CB123" s="293">
        <v>0</v>
      </c>
      <c r="CC123" s="293">
        <v>0</v>
      </c>
      <c r="CD123" s="293">
        <v>0</v>
      </c>
      <c r="CE123" s="293">
        <v>0</v>
      </c>
      <c r="CF123" s="293">
        <v>0</v>
      </c>
      <c r="CG123" s="293">
        <v>0</v>
      </c>
      <c r="CH123" s="293">
        <v>0</v>
      </c>
      <c r="CI123" s="293">
        <v>0</v>
      </c>
      <c r="CJ123" s="225">
        <f t="shared" si="105"/>
        <v>0</v>
      </c>
      <c r="CK123" s="225">
        <f t="shared" si="106"/>
        <v>0</v>
      </c>
      <c r="CL123" s="225">
        <f t="shared" si="107"/>
        <v>0</v>
      </c>
      <c r="CM123" s="225">
        <f t="shared" si="108"/>
        <v>0</v>
      </c>
      <c r="CN123" s="225">
        <f t="shared" si="109"/>
        <v>0</v>
      </c>
      <c r="CO123" s="225">
        <f t="shared" si="110"/>
        <v>0</v>
      </c>
      <c r="CP123" s="225">
        <f t="shared" si="111"/>
        <v>0</v>
      </c>
      <c r="CQ123" s="225">
        <f t="shared" si="112"/>
        <v>1.26</v>
      </c>
      <c r="CR123" s="225">
        <f t="shared" si="113"/>
        <v>0</v>
      </c>
      <c r="CS123" s="225">
        <f t="shared" si="114"/>
        <v>11.98</v>
      </c>
      <c r="CT123" s="225">
        <f t="shared" si="115"/>
        <v>0</v>
      </c>
      <c r="CU123" s="225">
        <f t="shared" si="116"/>
        <v>0</v>
      </c>
      <c r="CV123" s="225">
        <f t="shared" si="117"/>
        <v>0</v>
      </c>
      <c r="CW123" s="225">
        <f t="shared" si="118"/>
        <v>0</v>
      </c>
      <c r="CX123" s="225"/>
    </row>
    <row r="124" spans="1:102" s="168" customFormat="1" ht="63">
      <c r="A124" s="219" t="s">
        <v>565</v>
      </c>
      <c r="B124" s="223" t="s">
        <v>820</v>
      </c>
      <c r="C124" s="225" t="s">
        <v>855</v>
      </c>
      <c r="D124" s="293">
        <v>0</v>
      </c>
      <c r="E124" s="293">
        <v>0</v>
      </c>
      <c r="F124" s="293">
        <v>0</v>
      </c>
      <c r="G124" s="293">
        <v>0</v>
      </c>
      <c r="H124" s="293">
        <v>0</v>
      </c>
      <c r="I124" s="293">
        <v>0</v>
      </c>
      <c r="J124" s="293">
        <v>0</v>
      </c>
      <c r="K124" s="225">
        <v>0</v>
      </c>
      <c r="L124" s="225">
        <v>0</v>
      </c>
      <c r="M124" s="225">
        <v>0</v>
      </c>
      <c r="N124" s="225">
        <v>0</v>
      </c>
      <c r="O124" s="225">
        <v>0</v>
      </c>
      <c r="P124" s="225">
        <v>0</v>
      </c>
      <c r="Q124" s="225">
        <v>0</v>
      </c>
      <c r="R124" s="293">
        <v>0</v>
      </c>
      <c r="S124" s="293">
        <v>0</v>
      </c>
      <c r="T124" s="293">
        <v>0</v>
      </c>
      <c r="U124" s="293">
        <v>0</v>
      </c>
      <c r="V124" s="293">
        <v>0</v>
      </c>
      <c r="W124" s="293">
        <v>0</v>
      </c>
      <c r="X124" s="293">
        <v>0</v>
      </c>
      <c r="Y124" s="296">
        <v>0</v>
      </c>
      <c r="Z124" s="293">
        <v>0</v>
      </c>
      <c r="AA124" s="293">
        <v>0</v>
      </c>
      <c r="AB124" s="225">
        <v>0</v>
      </c>
      <c r="AC124" s="225">
        <v>0</v>
      </c>
      <c r="AD124" s="225">
        <v>0</v>
      </c>
      <c r="AE124" s="225">
        <v>0</v>
      </c>
      <c r="AF124" s="293">
        <v>0</v>
      </c>
      <c r="AG124" s="293">
        <v>0</v>
      </c>
      <c r="AH124" s="293">
        <v>0</v>
      </c>
      <c r="AI124" s="293">
        <v>0</v>
      </c>
      <c r="AJ124" s="293">
        <v>0</v>
      </c>
      <c r="AK124" s="293">
        <v>0</v>
      </c>
      <c r="AL124" s="293">
        <v>0</v>
      </c>
      <c r="AM124" s="293">
        <v>0</v>
      </c>
      <c r="AN124" s="293">
        <v>0</v>
      </c>
      <c r="AO124" s="293">
        <v>0</v>
      </c>
      <c r="AP124" s="225">
        <v>0</v>
      </c>
      <c r="AQ124" s="225">
        <v>0</v>
      </c>
      <c r="AR124" s="225">
        <v>0</v>
      </c>
      <c r="AS124" s="225">
        <v>0</v>
      </c>
      <c r="AT124" s="293">
        <v>0</v>
      </c>
      <c r="AU124" s="293">
        <v>0</v>
      </c>
      <c r="AV124" s="293">
        <v>0</v>
      </c>
      <c r="AW124" s="293">
        <v>0</v>
      </c>
      <c r="AX124" s="293">
        <v>0</v>
      </c>
      <c r="AY124" s="293">
        <v>0</v>
      </c>
      <c r="AZ124" s="293">
        <v>0</v>
      </c>
      <c r="BA124" s="296">
        <v>1.03</v>
      </c>
      <c r="BB124" s="293">
        <v>0</v>
      </c>
      <c r="BC124" s="293">
        <v>6.16</v>
      </c>
      <c r="BD124" s="225">
        <v>0</v>
      </c>
      <c r="BE124" s="225">
        <v>0</v>
      </c>
      <c r="BF124" s="225">
        <v>0</v>
      </c>
      <c r="BG124" s="225">
        <v>0</v>
      </c>
      <c r="BH124" s="293">
        <v>0</v>
      </c>
      <c r="BI124" s="293">
        <v>0</v>
      </c>
      <c r="BJ124" s="293">
        <v>0</v>
      </c>
      <c r="BK124" s="293">
        <v>0</v>
      </c>
      <c r="BL124" s="293">
        <v>0</v>
      </c>
      <c r="BM124" s="293">
        <v>0</v>
      </c>
      <c r="BN124" s="293">
        <v>0</v>
      </c>
      <c r="BO124" s="293">
        <v>0</v>
      </c>
      <c r="BP124" s="293">
        <v>0</v>
      </c>
      <c r="BQ124" s="293">
        <v>0</v>
      </c>
      <c r="BR124" s="225">
        <v>0</v>
      </c>
      <c r="BS124" s="225">
        <v>0</v>
      </c>
      <c r="BT124" s="225">
        <v>0</v>
      </c>
      <c r="BU124" s="225">
        <v>0</v>
      </c>
      <c r="BV124" s="293">
        <v>0</v>
      </c>
      <c r="BW124" s="293">
        <v>0</v>
      </c>
      <c r="BX124" s="293">
        <v>0</v>
      </c>
      <c r="BY124" s="293">
        <v>0</v>
      </c>
      <c r="BZ124" s="293">
        <v>0</v>
      </c>
      <c r="CA124" s="293">
        <v>0</v>
      </c>
      <c r="CB124" s="293">
        <v>0</v>
      </c>
      <c r="CC124" s="293">
        <v>0</v>
      </c>
      <c r="CD124" s="293">
        <v>0</v>
      </c>
      <c r="CE124" s="293">
        <v>0</v>
      </c>
      <c r="CF124" s="293">
        <v>0</v>
      </c>
      <c r="CG124" s="293">
        <v>0</v>
      </c>
      <c r="CH124" s="293">
        <v>0</v>
      </c>
      <c r="CI124" s="293">
        <v>0</v>
      </c>
      <c r="CJ124" s="225">
        <f t="shared" si="105"/>
        <v>0</v>
      </c>
      <c r="CK124" s="225">
        <f t="shared" si="106"/>
        <v>0</v>
      </c>
      <c r="CL124" s="225">
        <f t="shared" si="107"/>
        <v>0</v>
      </c>
      <c r="CM124" s="225">
        <f t="shared" si="108"/>
        <v>0</v>
      </c>
      <c r="CN124" s="225">
        <f t="shared" si="109"/>
        <v>0</v>
      </c>
      <c r="CO124" s="225">
        <f t="shared" si="110"/>
        <v>0</v>
      </c>
      <c r="CP124" s="225">
        <f t="shared" si="111"/>
        <v>0</v>
      </c>
      <c r="CQ124" s="225">
        <f t="shared" si="112"/>
        <v>1.03</v>
      </c>
      <c r="CR124" s="225">
        <f t="shared" si="113"/>
        <v>0</v>
      </c>
      <c r="CS124" s="225">
        <f t="shared" si="114"/>
        <v>6.16</v>
      </c>
      <c r="CT124" s="225">
        <f t="shared" si="115"/>
        <v>0</v>
      </c>
      <c r="CU124" s="225">
        <f t="shared" si="116"/>
        <v>0</v>
      </c>
      <c r="CV124" s="225">
        <f t="shared" si="117"/>
        <v>0</v>
      </c>
      <c r="CW124" s="225">
        <f t="shared" si="118"/>
        <v>0</v>
      </c>
      <c r="CX124" s="225"/>
    </row>
    <row r="125" spans="1:102" s="168" customFormat="1" ht="63">
      <c r="A125" s="219" t="s">
        <v>565</v>
      </c>
      <c r="B125" s="223" t="s">
        <v>985</v>
      </c>
      <c r="C125" s="225" t="s">
        <v>856</v>
      </c>
      <c r="D125" s="293">
        <v>0</v>
      </c>
      <c r="E125" s="293">
        <v>0</v>
      </c>
      <c r="F125" s="293">
        <v>0</v>
      </c>
      <c r="G125" s="293">
        <v>0</v>
      </c>
      <c r="H125" s="293">
        <v>0</v>
      </c>
      <c r="I125" s="293">
        <v>0</v>
      </c>
      <c r="J125" s="293">
        <v>0</v>
      </c>
      <c r="K125" s="225">
        <v>0</v>
      </c>
      <c r="L125" s="225">
        <v>0</v>
      </c>
      <c r="M125" s="225">
        <v>0</v>
      </c>
      <c r="N125" s="225">
        <v>0</v>
      </c>
      <c r="O125" s="225">
        <v>0</v>
      </c>
      <c r="P125" s="225">
        <v>0</v>
      </c>
      <c r="Q125" s="225">
        <v>0</v>
      </c>
      <c r="R125" s="296">
        <v>0.9</v>
      </c>
      <c r="S125" s="293">
        <v>0</v>
      </c>
      <c r="T125" s="293">
        <v>21.5</v>
      </c>
      <c r="U125" s="293">
        <v>0</v>
      </c>
      <c r="V125" s="293">
        <v>0</v>
      </c>
      <c r="W125" s="293">
        <v>0</v>
      </c>
      <c r="X125" s="293">
        <v>0</v>
      </c>
      <c r="Y125" s="293">
        <v>0</v>
      </c>
      <c r="Z125" s="293">
        <v>0</v>
      </c>
      <c r="AA125" s="293">
        <v>0</v>
      </c>
      <c r="AB125" s="225">
        <v>0</v>
      </c>
      <c r="AC125" s="225">
        <v>0</v>
      </c>
      <c r="AD125" s="225">
        <v>0</v>
      </c>
      <c r="AE125" s="225">
        <v>0</v>
      </c>
      <c r="AF125" s="293">
        <v>0</v>
      </c>
      <c r="AG125" s="293">
        <v>0</v>
      </c>
      <c r="AH125" s="293">
        <v>0</v>
      </c>
      <c r="AI125" s="293">
        <v>0</v>
      </c>
      <c r="AJ125" s="293">
        <v>0</v>
      </c>
      <c r="AK125" s="293">
        <v>0</v>
      </c>
      <c r="AL125" s="293">
        <v>0</v>
      </c>
      <c r="AM125" s="296">
        <v>0</v>
      </c>
      <c r="AN125" s="293">
        <v>0</v>
      </c>
      <c r="AO125" s="293">
        <v>0</v>
      </c>
      <c r="AP125" s="225">
        <v>0</v>
      </c>
      <c r="AQ125" s="225">
        <v>0</v>
      </c>
      <c r="AR125" s="225">
        <v>0</v>
      </c>
      <c r="AS125" s="225">
        <v>0</v>
      </c>
      <c r="AT125" s="293">
        <v>0</v>
      </c>
      <c r="AU125" s="293">
        <v>0</v>
      </c>
      <c r="AV125" s="293">
        <v>0</v>
      </c>
      <c r="AW125" s="293">
        <v>0</v>
      </c>
      <c r="AX125" s="293">
        <v>0</v>
      </c>
      <c r="AY125" s="293">
        <v>0</v>
      </c>
      <c r="AZ125" s="293">
        <v>0</v>
      </c>
      <c r="BA125" s="293">
        <v>0</v>
      </c>
      <c r="BB125" s="293">
        <v>0</v>
      </c>
      <c r="BC125" s="293">
        <v>0</v>
      </c>
      <c r="BD125" s="225">
        <v>0</v>
      </c>
      <c r="BE125" s="225">
        <v>0</v>
      </c>
      <c r="BF125" s="225">
        <v>0</v>
      </c>
      <c r="BG125" s="225">
        <v>0</v>
      </c>
      <c r="BH125" s="293">
        <v>0</v>
      </c>
      <c r="BI125" s="293">
        <v>0</v>
      </c>
      <c r="BJ125" s="293">
        <v>0</v>
      </c>
      <c r="BK125" s="293">
        <v>0</v>
      </c>
      <c r="BL125" s="293">
        <v>0</v>
      </c>
      <c r="BM125" s="293">
        <v>0</v>
      </c>
      <c r="BN125" s="293">
        <v>0</v>
      </c>
      <c r="BO125" s="296">
        <v>0.9</v>
      </c>
      <c r="BP125" s="293">
        <v>0</v>
      </c>
      <c r="BQ125" s="293">
        <v>21.5</v>
      </c>
      <c r="BR125" s="225">
        <v>0</v>
      </c>
      <c r="BS125" s="225">
        <v>0</v>
      </c>
      <c r="BT125" s="225">
        <v>0</v>
      </c>
      <c r="BU125" s="225">
        <v>0</v>
      </c>
      <c r="BV125" s="293">
        <v>0</v>
      </c>
      <c r="BW125" s="293">
        <v>0</v>
      </c>
      <c r="BX125" s="293">
        <v>0</v>
      </c>
      <c r="BY125" s="293">
        <v>0</v>
      </c>
      <c r="BZ125" s="293">
        <v>0</v>
      </c>
      <c r="CA125" s="293">
        <v>0</v>
      </c>
      <c r="CB125" s="293">
        <v>0</v>
      </c>
      <c r="CC125" s="293">
        <v>0</v>
      </c>
      <c r="CD125" s="293">
        <v>0</v>
      </c>
      <c r="CE125" s="293">
        <v>0</v>
      </c>
      <c r="CF125" s="293">
        <v>0</v>
      </c>
      <c r="CG125" s="293">
        <v>0</v>
      </c>
      <c r="CH125" s="293">
        <v>0</v>
      </c>
      <c r="CI125" s="293">
        <v>0</v>
      </c>
      <c r="CJ125" s="225">
        <f t="shared" si="105"/>
        <v>0.9</v>
      </c>
      <c r="CK125" s="225">
        <f t="shared" si="106"/>
        <v>0</v>
      </c>
      <c r="CL125" s="225">
        <f t="shared" si="107"/>
        <v>21.5</v>
      </c>
      <c r="CM125" s="225">
        <f t="shared" si="108"/>
        <v>0</v>
      </c>
      <c r="CN125" s="225">
        <f t="shared" si="109"/>
        <v>0</v>
      </c>
      <c r="CO125" s="225">
        <f t="shared" si="110"/>
        <v>0</v>
      </c>
      <c r="CP125" s="225">
        <f t="shared" si="111"/>
        <v>0</v>
      </c>
      <c r="CQ125" s="225">
        <f t="shared" si="112"/>
        <v>0.9</v>
      </c>
      <c r="CR125" s="225">
        <f t="shared" si="113"/>
        <v>0</v>
      </c>
      <c r="CS125" s="225">
        <f t="shared" si="114"/>
        <v>21.5</v>
      </c>
      <c r="CT125" s="225">
        <f t="shared" si="115"/>
        <v>0</v>
      </c>
      <c r="CU125" s="225">
        <f t="shared" si="116"/>
        <v>0</v>
      </c>
      <c r="CV125" s="225">
        <f t="shared" si="117"/>
        <v>0</v>
      </c>
      <c r="CW125" s="225">
        <f t="shared" si="118"/>
        <v>0</v>
      </c>
      <c r="CX125" s="225"/>
    </row>
    <row r="126" spans="1:102" s="168" customFormat="1" ht="78.75">
      <c r="A126" s="219" t="s">
        <v>565</v>
      </c>
      <c r="B126" s="223" t="s">
        <v>821</v>
      </c>
      <c r="C126" s="225" t="s">
        <v>857</v>
      </c>
      <c r="D126" s="293">
        <v>0</v>
      </c>
      <c r="E126" s="293">
        <v>0</v>
      </c>
      <c r="F126" s="293">
        <v>0</v>
      </c>
      <c r="G126" s="293">
        <v>0</v>
      </c>
      <c r="H126" s="293">
        <v>0</v>
      </c>
      <c r="I126" s="293">
        <v>0</v>
      </c>
      <c r="J126" s="293">
        <v>0</v>
      </c>
      <c r="K126" s="225">
        <v>0</v>
      </c>
      <c r="L126" s="225">
        <v>0</v>
      </c>
      <c r="M126" s="225">
        <v>0</v>
      </c>
      <c r="N126" s="225">
        <v>0</v>
      </c>
      <c r="O126" s="225">
        <v>0</v>
      </c>
      <c r="P126" s="225">
        <v>0</v>
      </c>
      <c r="Q126" s="225">
        <v>0</v>
      </c>
      <c r="R126" s="293">
        <v>0</v>
      </c>
      <c r="S126" s="293">
        <v>0</v>
      </c>
      <c r="T126" s="293">
        <v>0</v>
      </c>
      <c r="U126" s="293">
        <v>0</v>
      </c>
      <c r="V126" s="293">
        <v>0</v>
      </c>
      <c r="W126" s="293">
        <v>0</v>
      </c>
      <c r="X126" s="293">
        <v>0</v>
      </c>
      <c r="Y126" s="296">
        <v>0</v>
      </c>
      <c r="Z126" s="293">
        <v>0</v>
      </c>
      <c r="AA126" s="293">
        <v>0</v>
      </c>
      <c r="AB126" s="225">
        <v>0</v>
      </c>
      <c r="AC126" s="225">
        <v>0</v>
      </c>
      <c r="AD126" s="225">
        <v>0</v>
      </c>
      <c r="AE126" s="225">
        <v>0</v>
      </c>
      <c r="AF126" s="293">
        <v>0</v>
      </c>
      <c r="AG126" s="293">
        <v>0</v>
      </c>
      <c r="AH126" s="293">
        <v>0</v>
      </c>
      <c r="AI126" s="293">
        <v>0</v>
      </c>
      <c r="AJ126" s="293">
        <v>0</v>
      </c>
      <c r="AK126" s="293">
        <v>0</v>
      </c>
      <c r="AL126" s="293">
        <v>0</v>
      </c>
      <c r="AM126" s="293">
        <v>0</v>
      </c>
      <c r="AN126" s="293">
        <v>0</v>
      </c>
      <c r="AO126" s="293">
        <v>0</v>
      </c>
      <c r="AP126" s="225">
        <v>0</v>
      </c>
      <c r="AQ126" s="225">
        <v>0</v>
      </c>
      <c r="AR126" s="225">
        <v>0</v>
      </c>
      <c r="AS126" s="225">
        <v>0</v>
      </c>
      <c r="AT126" s="293">
        <v>0</v>
      </c>
      <c r="AU126" s="293">
        <v>0</v>
      </c>
      <c r="AV126" s="293">
        <v>0</v>
      </c>
      <c r="AW126" s="293">
        <v>0</v>
      </c>
      <c r="AX126" s="293">
        <v>0</v>
      </c>
      <c r="AY126" s="293">
        <v>0</v>
      </c>
      <c r="AZ126" s="293">
        <v>0</v>
      </c>
      <c r="BA126" s="296">
        <v>0</v>
      </c>
      <c r="BB126" s="293">
        <v>0</v>
      </c>
      <c r="BC126" s="293">
        <v>9.6999999999999993</v>
      </c>
      <c r="BD126" s="225">
        <v>0</v>
      </c>
      <c r="BE126" s="225">
        <v>0</v>
      </c>
      <c r="BF126" s="225">
        <v>0</v>
      </c>
      <c r="BG126" s="225">
        <v>0</v>
      </c>
      <c r="BH126" s="293">
        <v>0</v>
      </c>
      <c r="BI126" s="293">
        <v>0</v>
      </c>
      <c r="BJ126" s="293">
        <v>0</v>
      </c>
      <c r="BK126" s="293">
        <v>0</v>
      </c>
      <c r="BL126" s="293">
        <v>0</v>
      </c>
      <c r="BM126" s="293">
        <v>0</v>
      </c>
      <c r="BN126" s="293">
        <v>0</v>
      </c>
      <c r="BO126" s="293">
        <v>0</v>
      </c>
      <c r="BP126" s="293">
        <v>0</v>
      </c>
      <c r="BQ126" s="293">
        <v>0</v>
      </c>
      <c r="BR126" s="225">
        <v>0</v>
      </c>
      <c r="BS126" s="225">
        <v>0</v>
      </c>
      <c r="BT126" s="225">
        <v>0</v>
      </c>
      <c r="BU126" s="225">
        <v>0</v>
      </c>
      <c r="BV126" s="293">
        <v>0</v>
      </c>
      <c r="BW126" s="293">
        <v>0</v>
      </c>
      <c r="BX126" s="293">
        <v>0</v>
      </c>
      <c r="BY126" s="293">
        <v>0</v>
      </c>
      <c r="BZ126" s="293">
        <v>0</v>
      </c>
      <c r="CA126" s="293">
        <v>0</v>
      </c>
      <c r="CB126" s="293">
        <v>0</v>
      </c>
      <c r="CC126" s="293">
        <v>0</v>
      </c>
      <c r="CD126" s="293">
        <v>0</v>
      </c>
      <c r="CE126" s="293">
        <v>0</v>
      </c>
      <c r="CF126" s="293">
        <v>0</v>
      </c>
      <c r="CG126" s="293">
        <v>0</v>
      </c>
      <c r="CH126" s="293">
        <v>0</v>
      </c>
      <c r="CI126" s="293">
        <v>0</v>
      </c>
      <c r="CJ126" s="225">
        <f t="shared" si="105"/>
        <v>0</v>
      </c>
      <c r="CK126" s="225">
        <f t="shared" si="106"/>
        <v>0</v>
      </c>
      <c r="CL126" s="225">
        <f t="shared" si="107"/>
        <v>0</v>
      </c>
      <c r="CM126" s="225">
        <f t="shared" si="108"/>
        <v>0</v>
      </c>
      <c r="CN126" s="225">
        <f t="shared" si="109"/>
        <v>0</v>
      </c>
      <c r="CO126" s="225">
        <f t="shared" si="110"/>
        <v>0</v>
      </c>
      <c r="CP126" s="225">
        <f t="shared" si="111"/>
        <v>0</v>
      </c>
      <c r="CQ126" s="225">
        <f t="shared" si="112"/>
        <v>0</v>
      </c>
      <c r="CR126" s="225">
        <f t="shared" si="113"/>
        <v>0</v>
      </c>
      <c r="CS126" s="225">
        <f t="shared" si="114"/>
        <v>9.6999999999999993</v>
      </c>
      <c r="CT126" s="225">
        <f t="shared" si="115"/>
        <v>0</v>
      </c>
      <c r="CU126" s="225">
        <f t="shared" si="116"/>
        <v>0</v>
      </c>
      <c r="CV126" s="225">
        <f t="shared" si="117"/>
        <v>0</v>
      </c>
      <c r="CW126" s="225">
        <f t="shared" si="118"/>
        <v>0</v>
      </c>
      <c r="CX126" s="225"/>
    </row>
    <row r="127" spans="1:102" s="168" customFormat="1" ht="47.25">
      <c r="A127" s="219" t="s">
        <v>565</v>
      </c>
      <c r="B127" s="223" t="s">
        <v>989</v>
      </c>
      <c r="C127" s="225" t="s">
        <v>990</v>
      </c>
      <c r="D127" s="293">
        <v>0</v>
      </c>
      <c r="E127" s="293">
        <v>0</v>
      </c>
      <c r="F127" s="293">
        <v>0</v>
      </c>
      <c r="G127" s="293">
        <v>0</v>
      </c>
      <c r="H127" s="293">
        <v>0</v>
      </c>
      <c r="I127" s="293">
        <v>0</v>
      </c>
      <c r="J127" s="293">
        <v>0</v>
      </c>
      <c r="K127" s="225">
        <v>0</v>
      </c>
      <c r="L127" s="225">
        <v>0</v>
      </c>
      <c r="M127" s="225">
        <v>0</v>
      </c>
      <c r="N127" s="225">
        <v>0</v>
      </c>
      <c r="O127" s="225">
        <v>0</v>
      </c>
      <c r="P127" s="225">
        <v>0</v>
      </c>
      <c r="Q127" s="225">
        <v>0</v>
      </c>
      <c r="R127" s="293">
        <v>0</v>
      </c>
      <c r="S127" s="293">
        <v>0</v>
      </c>
      <c r="T127" s="293">
        <v>0</v>
      </c>
      <c r="U127" s="293">
        <v>0</v>
      </c>
      <c r="V127" s="293">
        <v>0</v>
      </c>
      <c r="W127" s="293">
        <v>0</v>
      </c>
      <c r="X127" s="293">
        <v>0</v>
      </c>
      <c r="Y127" s="296">
        <v>0.41</v>
      </c>
      <c r="Z127" s="293">
        <v>0</v>
      </c>
      <c r="AA127" s="293">
        <v>5.91</v>
      </c>
      <c r="AB127" s="225">
        <v>0</v>
      </c>
      <c r="AC127" s="225">
        <v>0</v>
      </c>
      <c r="AD127" s="225">
        <v>0</v>
      </c>
      <c r="AE127" s="225">
        <v>0</v>
      </c>
      <c r="AF127" s="293">
        <v>0</v>
      </c>
      <c r="AG127" s="293">
        <v>0</v>
      </c>
      <c r="AH127" s="293">
        <v>0</v>
      </c>
      <c r="AI127" s="293">
        <v>0</v>
      </c>
      <c r="AJ127" s="293">
        <v>0</v>
      </c>
      <c r="AK127" s="293">
        <v>0</v>
      </c>
      <c r="AL127" s="293">
        <v>0</v>
      </c>
      <c r="AM127" s="293">
        <v>0</v>
      </c>
      <c r="AN127" s="293">
        <v>0</v>
      </c>
      <c r="AO127" s="293">
        <v>0</v>
      </c>
      <c r="AP127" s="225">
        <v>0</v>
      </c>
      <c r="AQ127" s="225">
        <v>0</v>
      </c>
      <c r="AR127" s="225">
        <v>0</v>
      </c>
      <c r="AS127" s="225">
        <v>0</v>
      </c>
      <c r="AT127" s="293">
        <v>0</v>
      </c>
      <c r="AU127" s="293">
        <v>0</v>
      </c>
      <c r="AV127" s="293">
        <v>0</v>
      </c>
      <c r="AW127" s="293">
        <v>0</v>
      </c>
      <c r="AX127" s="293">
        <v>0</v>
      </c>
      <c r="AY127" s="293">
        <v>0</v>
      </c>
      <c r="AZ127" s="293">
        <v>0</v>
      </c>
      <c r="BA127" s="293">
        <v>0</v>
      </c>
      <c r="BB127" s="293">
        <v>0</v>
      </c>
      <c r="BC127" s="293">
        <v>0</v>
      </c>
      <c r="BD127" s="225">
        <v>0</v>
      </c>
      <c r="BE127" s="225">
        <v>0</v>
      </c>
      <c r="BF127" s="225">
        <v>0</v>
      </c>
      <c r="BG127" s="225">
        <v>0</v>
      </c>
      <c r="BH127" s="293">
        <v>0</v>
      </c>
      <c r="BI127" s="293">
        <v>0</v>
      </c>
      <c r="BJ127" s="293">
        <v>0</v>
      </c>
      <c r="BK127" s="293">
        <v>0</v>
      </c>
      <c r="BL127" s="293">
        <v>0</v>
      </c>
      <c r="BM127" s="293">
        <v>0</v>
      </c>
      <c r="BN127" s="293">
        <v>0</v>
      </c>
      <c r="BO127" s="293">
        <v>0</v>
      </c>
      <c r="BP127" s="293">
        <v>0</v>
      </c>
      <c r="BQ127" s="293">
        <v>0</v>
      </c>
      <c r="BR127" s="225">
        <v>0</v>
      </c>
      <c r="BS127" s="225">
        <v>0</v>
      </c>
      <c r="BT127" s="225">
        <v>0</v>
      </c>
      <c r="BU127" s="225">
        <v>0</v>
      </c>
      <c r="BV127" s="293">
        <v>0</v>
      </c>
      <c r="BW127" s="293">
        <v>0</v>
      </c>
      <c r="BX127" s="293">
        <v>0</v>
      </c>
      <c r="BY127" s="293">
        <v>0</v>
      </c>
      <c r="BZ127" s="293">
        <v>0</v>
      </c>
      <c r="CA127" s="293">
        <v>0</v>
      </c>
      <c r="CB127" s="293">
        <v>0</v>
      </c>
      <c r="CC127" s="293">
        <v>0</v>
      </c>
      <c r="CD127" s="293">
        <v>0</v>
      </c>
      <c r="CE127" s="293">
        <v>0</v>
      </c>
      <c r="CF127" s="293">
        <v>0</v>
      </c>
      <c r="CG127" s="293">
        <v>0</v>
      </c>
      <c r="CH127" s="293">
        <v>0</v>
      </c>
      <c r="CI127" s="293">
        <v>0</v>
      </c>
      <c r="CJ127" s="225">
        <f t="shared" ref="CJ127" si="119">R127+AF127+AT127+BH127+BV127</f>
        <v>0</v>
      </c>
      <c r="CK127" s="225">
        <f t="shared" ref="CK127" si="120">S127+AG127+AU127+BI127+BW127</f>
        <v>0</v>
      </c>
      <c r="CL127" s="225">
        <f t="shared" ref="CL127" si="121">T127+AH127+AV127+BJ127+BX127</f>
        <v>0</v>
      </c>
      <c r="CM127" s="225">
        <f t="shared" ref="CM127" si="122">U127+AI127+AW127+BK127+BY127</f>
        <v>0</v>
      </c>
      <c r="CN127" s="225">
        <f t="shared" ref="CN127" si="123">V127+AJ127+AX127+BL127+BZ127</f>
        <v>0</v>
      </c>
      <c r="CO127" s="225">
        <f t="shared" ref="CO127" si="124">W127+AK127+AY127+BM127+CA127</f>
        <v>0</v>
      </c>
      <c r="CP127" s="225">
        <f t="shared" ref="CP127" si="125">X127+AL127+AZ127+BN127+CB127</f>
        <v>0</v>
      </c>
      <c r="CQ127" s="225">
        <f t="shared" ref="CQ127" si="126">Y127+AM127+BA127+BO127+CC127</f>
        <v>0.41</v>
      </c>
      <c r="CR127" s="225">
        <f t="shared" ref="CR127" si="127">Z127+AN127+BB127+BP127+CD127</f>
        <v>0</v>
      </c>
      <c r="CS127" s="225">
        <f t="shared" ref="CS127" si="128">AA127+AO127+BC127+BQ127+CE127</f>
        <v>5.91</v>
      </c>
      <c r="CT127" s="225">
        <f t="shared" ref="CT127" si="129">AB127+AP127+BD127+BR127+CF127</f>
        <v>0</v>
      </c>
      <c r="CU127" s="225">
        <f t="shared" ref="CU127" si="130">AC127+AQ127+BE127+BS127+CG127</f>
        <v>0</v>
      </c>
      <c r="CV127" s="225">
        <f t="shared" ref="CV127" si="131">AD127+AR127+BF127+BT127+CH127</f>
        <v>0</v>
      </c>
      <c r="CW127" s="225">
        <f t="shared" ref="CW127" si="132">AE127+AS127+BG127+BU127+CI127</f>
        <v>0</v>
      </c>
      <c r="CX127" s="225"/>
    </row>
    <row r="128" spans="1:102" s="168" customFormat="1" ht="63">
      <c r="A128" s="219" t="s">
        <v>565</v>
      </c>
      <c r="B128" s="223" t="s">
        <v>822</v>
      </c>
      <c r="C128" s="225" t="s">
        <v>858</v>
      </c>
      <c r="D128" s="293">
        <v>0</v>
      </c>
      <c r="E128" s="293">
        <v>0</v>
      </c>
      <c r="F128" s="293">
        <v>0</v>
      </c>
      <c r="G128" s="293">
        <v>0</v>
      </c>
      <c r="H128" s="293">
        <v>0</v>
      </c>
      <c r="I128" s="293">
        <v>0</v>
      </c>
      <c r="J128" s="293">
        <v>0</v>
      </c>
      <c r="K128" s="225">
        <v>0</v>
      </c>
      <c r="L128" s="225">
        <v>0</v>
      </c>
      <c r="M128" s="225">
        <v>0</v>
      </c>
      <c r="N128" s="225">
        <v>0</v>
      </c>
      <c r="O128" s="225">
        <v>0</v>
      </c>
      <c r="P128" s="225">
        <v>0</v>
      </c>
      <c r="Q128" s="225">
        <v>0</v>
      </c>
      <c r="R128" s="293">
        <v>0</v>
      </c>
      <c r="S128" s="293">
        <v>0</v>
      </c>
      <c r="T128" s="293">
        <v>0</v>
      </c>
      <c r="U128" s="293">
        <v>0</v>
      </c>
      <c r="V128" s="293">
        <v>0</v>
      </c>
      <c r="W128" s="293">
        <v>0</v>
      </c>
      <c r="X128" s="293">
        <v>0</v>
      </c>
      <c r="Y128" s="296">
        <v>0</v>
      </c>
      <c r="Z128" s="293">
        <v>0</v>
      </c>
      <c r="AA128" s="293">
        <v>0</v>
      </c>
      <c r="AB128" s="225">
        <v>0</v>
      </c>
      <c r="AC128" s="225">
        <v>0</v>
      </c>
      <c r="AD128" s="225">
        <v>0</v>
      </c>
      <c r="AE128" s="225">
        <v>0</v>
      </c>
      <c r="AF128" s="293">
        <v>0</v>
      </c>
      <c r="AG128" s="293">
        <v>0</v>
      </c>
      <c r="AH128" s="293">
        <v>0</v>
      </c>
      <c r="AI128" s="293">
        <v>0</v>
      </c>
      <c r="AJ128" s="293">
        <v>0</v>
      </c>
      <c r="AK128" s="293">
        <v>0</v>
      </c>
      <c r="AL128" s="293">
        <v>0</v>
      </c>
      <c r="AM128" s="293">
        <v>0</v>
      </c>
      <c r="AN128" s="293">
        <v>0</v>
      </c>
      <c r="AO128" s="293">
        <v>0</v>
      </c>
      <c r="AP128" s="225">
        <v>0</v>
      </c>
      <c r="AQ128" s="225">
        <v>0</v>
      </c>
      <c r="AR128" s="225">
        <v>0</v>
      </c>
      <c r="AS128" s="225">
        <v>0</v>
      </c>
      <c r="AT128" s="293">
        <v>0</v>
      </c>
      <c r="AU128" s="293">
        <v>0</v>
      </c>
      <c r="AV128" s="293">
        <v>0</v>
      </c>
      <c r="AW128" s="293">
        <v>0</v>
      </c>
      <c r="AX128" s="293">
        <v>0</v>
      </c>
      <c r="AY128" s="293">
        <v>0</v>
      </c>
      <c r="AZ128" s="293">
        <v>0</v>
      </c>
      <c r="BA128" s="296">
        <v>0</v>
      </c>
      <c r="BB128" s="293">
        <v>0</v>
      </c>
      <c r="BC128" s="293">
        <v>5.86</v>
      </c>
      <c r="BD128" s="225">
        <v>0</v>
      </c>
      <c r="BE128" s="225">
        <v>0</v>
      </c>
      <c r="BF128" s="225">
        <v>0</v>
      </c>
      <c r="BG128" s="225">
        <v>0</v>
      </c>
      <c r="BH128" s="293">
        <v>0</v>
      </c>
      <c r="BI128" s="293">
        <v>0</v>
      </c>
      <c r="BJ128" s="293">
        <v>0</v>
      </c>
      <c r="BK128" s="293">
        <v>0</v>
      </c>
      <c r="BL128" s="293">
        <v>0</v>
      </c>
      <c r="BM128" s="293">
        <v>0</v>
      </c>
      <c r="BN128" s="293">
        <v>0</v>
      </c>
      <c r="BO128" s="293">
        <v>0</v>
      </c>
      <c r="BP128" s="293">
        <v>0</v>
      </c>
      <c r="BQ128" s="293">
        <v>0</v>
      </c>
      <c r="BR128" s="225">
        <v>0</v>
      </c>
      <c r="BS128" s="225">
        <v>0</v>
      </c>
      <c r="BT128" s="225">
        <v>0</v>
      </c>
      <c r="BU128" s="225">
        <v>0</v>
      </c>
      <c r="BV128" s="293">
        <v>0</v>
      </c>
      <c r="BW128" s="293">
        <v>0</v>
      </c>
      <c r="BX128" s="293">
        <v>0</v>
      </c>
      <c r="BY128" s="293">
        <v>0</v>
      </c>
      <c r="BZ128" s="293">
        <v>0</v>
      </c>
      <c r="CA128" s="293">
        <v>0</v>
      </c>
      <c r="CB128" s="293">
        <v>0</v>
      </c>
      <c r="CC128" s="293">
        <v>0</v>
      </c>
      <c r="CD128" s="293">
        <v>0</v>
      </c>
      <c r="CE128" s="293">
        <v>0</v>
      </c>
      <c r="CF128" s="293">
        <v>0</v>
      </c>
      <c r="CG128" s="293">
        <v>0</v>
      </c>
      <c r="CH128" s="293">
        <v>0</v>
      </c>
      <c r="CI128" s="293">
        <v>0</v>
      </c>
      <c r="CJ128" s="225">
        <f t="shared" si="105"/>
        <v>0</v>
      </c>
      <c r="CK128" s="225">
        <f t="shared" si="106"/>
        <v>0</v>
      </c>
      <c r="CL128" s="225">
        <f t="shared" si="107"/>
        <v>0</v>
      </c>
      <c r="CM128" s="225">
        <f t="shared" si="108"/>
        <v>0</v>
      </c>
      <c r="CN128" s="225">
        <f t="shared" si="109"/>
        <v>0</v>
      </c>
      <c r="CO128" s="225">
        <f t="shared" si="110"/>
        <v>0</v>
      </c>
      <c r="CP128" s="225">
        <f t="shared" si="111"/>
        <v>0</v>
      </c>
      <c r="CQ128" s="225">
        <f t="shared" si="112"/>
        <v>0</v>
      </c>
      <c r="CR128" s="225">
        <f t="shared" si="113"/>
        <v>0</v>
      </c>
      <c r="CS128" s="225">
        <f t="shared" si="114"/>
        <v>5.86</v>
      </c>
      <c r="CT128" s="225">
        <f t="shared" si="115"/>
        <v>0</v>
      </c>
      <c r="CU128" s="225">
        <f t="shared" si="116"/>
        <v>0</v>
      </c>
      <c r="CV128" s="225">
        <f t="shared" si="117"/>
        <v>0</v>
      </c>
      <c r="CW128" s="225">
        <f t="shared" si="118"/>
        <v>0</v>
      </c>
      <c r="CX128" s="225"/>
    </row>
    <row r="129" spans="1:102" s="168" customFormat="1" ht="63">
      <c r="A129" s="219" t="s">
        <v>565</v>
      </c>
      <c r="B129" s="223" t="s">
        <v>823</v>
      </c>
      <c r="C129" s="225" t="s">
        <v>859</v>
      </c>
      <c r="D129" s="293">
        <v>0</v>
      </c>
      <c r="E129" s="293">
        <v>0</v>
      </c>
      <c r="F129" s="293">
        <v>0</v>
      </c>
      <c r="G129" s="293">
        <v>0</v>
      </c>
      <c r="H129" s="293">
        <v>0</v>
      </c>
      <c r="I129" s="293">
        <v>0</v>
      </c>
      <c r="J129" s="293">
        <v>0</v>
      </c>
      <c r="K129" s="225">
        <v>0</v>
      </c>
      <c r="L129" s="225">
        <v>0</v>
      </c>
      <c r="M129" s="225">
        <v>0</v>
      </c>
      <c r="N129" s="225">
        <v>0</v>
      </c>
      <c r="O129" s="225">
        <v>0</v>
      </c>
      <c r="P129" s="225">
        <v>0</v>
      </c>
      <c r="Q129" s="225">
        <v>0</v>
      </c>
      <c r="R129" s="293">
        <v>0</v>
      </c>
      <c r="S129" s="293">
        <v>0</v>
      </c>
      <c r="T129" s="293">
        <v>0</v>
      </c>
      <c r="U129" s="293">
        <v>0</v>
      </c>
      <c r="V129" s="293">
        <v>0</v>
      </c>
      <c r="W129" s="293">
        <v>0</v>
      </c>
      <c r="X129" s="293">
        <v>0</v>
      </c>
      <c r="Y129" s="296">
        <v>0</v>
      </c>
      <c r="Z129" s="293">
        <v>0</v>
      </c>
      <c r="AA129" s="293">
        <v>0</v>
      </c>
      <c r="AB129" s="225">
        <v>0</v>
      </c>
      <c r="AC129" s="225">
        <v>0</v>
      </c>
      <c r="AD129" s="225">
        <v>0</v>
      </c>
      <c r="AE129" s="225">
        <v>0</v>
      </c>
      <c r="AF129" s="293">
        <v>0</v>
      </c>
      <c r="AG129" s="293">
        <v>0</v>
      </c>
      <c r="AH129" s="293">
        <v>0</v>
      </c>
      <c r="AI129" s="293">
        <v>0</v>
      </c>
      <c r="AJ129" s="293">
        <v>0</v>
      </c>
      <c r="AK129" s="293">
        <v>0</v>
      </c>
      <c r="AL129" s="293">
        <v>0</v>
      </c>
      <c r="AM129" s="293">
        <v>0</v>
      </c>
      <c r="AN129" s="293">
        <v>0</v>
      </c>
      <c r="AO129" s="293">
        <v>0</v>
      </c>
      <c r="AP129" s="225">
        <v>0</v>
      </c>
      <c r="AQ129" s="225">
        <v>0</v>
      </c>
      <c r="AR129" s="225">
        <v>0</v>
      </c>
      <c r="AS129" s="225">
        <v>0</v>
      </c>
      <c r="AT129" s="293">
        <v>0</v>
      </c>
      <c r="AU129" s="293">
        <v>0</v>
      </c>
      <c r="AV129" s="293">
        <v>0</v>
      </c>
      <c r="AW129" s="293">
        <v>0</v>
      </c>
      <c r="AX129" s="293">
        <v>0</v>
      </c>
      <c r="AY129" s="293">
        <v>0</v>
      </c>
      <c r="AZ129" s="293">
        <v>0</v>
      </c>
      <c r="BA129" s="293">
        <v>0</v>
      </c>
      <c r="BB129" s="293">
        <v>0</v>
      </c>
      <c r="BC129" s="293">
        <v>5.64</v>
      </c>
      <c r="BD129" s="225">
        <v>0</v>
      </c>
      <c r="BE129" s="225">
        <v>0</v>
      </c>
      <c r="BF129" s="225">
        <v>0</v>
      </c>
      <c r="BG129" s="225">
        <v>0</v>
      </c>
      <c r="BH129" s="293">
        <v>0</v>
      </c>
      <c r="BI129" s="293">
        <v>0</v>
      </c>
      <c r="BJ129" s="293">
        <v>0</v>
      </c>
      <c r="BK129" s="293">
        <v>0</v>
      </c>
      <c r="BL129" s="293">
        <v>0</v>
      </c>
      <c r="BM129" s="293">
        <v>0</v>
      </c>
      <c r="BN129" s="293">
        <v>0</v>
      </c>
      <c r="BO129" s="293">
        <v>0</v>
      </c>
      <c r="BP129" s="293">
        <v>0</v>
      </c>
      <c r="BQ129" s="293">
        <v>0</v>
      </c>
      <c r="BR129" s="225">
        <v>0</v>
      </c>
      <c r="BS129" s="225">
        <v>0</v>
      </c>
      <c r="BT129" s="225">
        <v>0</v>
      </c>
      <c r="BU129" s="225">
        <v>0</v>
      </c>
      <c r="BV129" s="293">
        <v>0</v>
      </c>
      <c r="BW129" s="293">
        <v>0</v>
      </c>
      <c r="BX129" s="293">
        <v>0</v>
      </c>
      <c r="BY129" s="293">
        <v>0</v>
      </c>
      <c r="BZ129" s="293">
        <v>0</v>
      </c>
      <c r="CA129" s="293">
        <v>0</v>
      </c>
      <c r="CB129" s="293">
        <v>0</v>
      </c>
      <c r="CC129" s="293">
        <v>0</v>
      </c>
      <c r="CD129" s="293">
        <v>0</v>
      </c>
      <c r="CE129" s="293">
        <v>0</v>
      </c>
      <c r="CF129" s="293">
        <v>0</v>
      </c>
      <c r="CG129" s="293">
        <v>0</v>
      </c>
      <c r="CH129" s="293">
        <v>0</v>
      </c>
      <c r="CI129" s="293">
        <v>0</v>
      </c>
      <c r="CJ129" s="225">
        <f t="shared" si="105"/>
        <v>0</v>
      </c>
      <c r="CK129" s="225">
        <f t="shared" si="106"/>
        <v>0</v>
      </c>
      <c r="CL129" s="225">
        <f t="shared" si="107"/>
        <v>0</v>
      </c>
      <c r="CM129" s="225">
        <f t="shared" si="108"/>
        <v>0</v>
      </c>
      <c r="CN129" s="225">
        <f t="shared" si="109"/>
        <v>0</v>
      </c>
      <c r="CO129" s="225">
        <f t="shared" si="110"/>
        <v>0</v>
      </c>
      <c r="CP129" s="225">
        <f t="shared" si="111"/>
        <v>0</v>
      </c>
      <c r="CQ129" s="225">
        <f t="shared" si="112"/>
        <v>0</v>
      </c>
      <c r="CR129" s="225">
        <f t="shared" si="113"/>
        <v>0</v>
      </c>
      <c r="CS129" s="225">
        <f t="shared" si="114"/>
        <v>5.64</v>
      </c>
      <c r="CT129" s="225">
        <f t="shared" si="115"/>
        <v>0</v>
      </c>
      <c r="CU129" s="225">
        <f t="shared" si="116"/>
        <v>0</v>
      </c>
      <c r="CV129" s="225">
        <f t="shared" si="117"/>
        <v>0</v>
      </c>
      <c r="CW129" s="225">
        <f t="shared" si="118"/>
        <v>0</v>
      </c>
      <c r="CX129" s="225"/>
    </row>
    <row r="130" spans="1:102" s="168" customFormat="1" ht="47.25">
      <c r="A130" s="219" t="s">
        <v>565</v>
      </c>
      <c r="B130" s="223" t="s">
        <v>824</v>
      </c>
      <c r="C130" s="225" t="s">
        <v>860</v>
      </c>
      <c r="D130" s="293">
        <v>0</v>
      </c>
      <c r="E130" s="293">
        <v>0</v>
      </c>
      <c r="F130" s="293">
        <v>0</v>
      </c>
      <c r="G130" s="293">
        <v>0</v>
      </c>
      <c r="H130" s="293">
        <v>0</v>
      </c>
      <c r="I130" s="293">
        <v>0</v>
      </c>
      <c r="J130" s="293">
        <v>0</v>
      </c>
      <c r="K130" s="225">
        <v>0</v>
      </c>
      <c r="L130" s="225">
        <v>0</v>
      </c>
      <c r="M130" s="225">
        <v>0</v>
      </c>
      <c r="N130" s="225">
        <v>0</v>
      </c>
      <c r="O130" s="225">
        <v>0</v>
      </c>
      <c r="P130" s="225">
        <v>0</v>
      </c>
      <c r="Q130" s="225">
        <v>0</v>
      </c>
      <c r="R130" s="293">
        <v>0</v>
      </c>
      <c r="S130" s="293">
        <v>0</v>
      </c>
      <c r="T130" s="293">
        <v>0</v>
      </c>
      <c r="U130" s="293">
        <v>0</v>
      </c>
      <c r="V130" s="293">
        <v>0</v>
      </c>
      <c r="W130" s="293">
        <v>0</v>
      </c>
      <c r="X130" s="293">
        <v>0</v>
      </c>
      <c r="Y130" s="296">
        <v>0</v>
      </c>
      <c r="Z130" s="293">
        <v>0</v>
      </c>
      <c r="AA130" s="293">
        <v>0</v>
      </c>
      <c r="AB130" s="225">
        <v>0</v>
      </c>
      <c r="AC130" s="225">
        <v>0</v>
      </c>
      <c r="AD130" s="225">
        <v>0</v>
      </c>
      <c r="AE130" s="225">
        <v>0</v>
      </c>
      <c r="AF130" s="293">
        <v>0</v>
      </c>
      <c r="AG130" s="293">
        <v>0</v>
      </c>
      <c r="AH130" s="293">
        <v>0</v>
      </c>
      <c r="AI130" s="293">
        <v>0</v>
      </c>
      <c r="AJ130" s="293">
        <v>0</v>
      </c>
      <c r="AK130" s="293">
        <v>0</v>
      </c>
      <c r="AL130" s="293">
        <v>0</v>
      </c>
      <c r="AM130" s="293">
        <v>0</v>
      </c>
      <c r="AN130" s="293">
        <v>0</v>
      </c>
      <c r="AO130" s="293">
        <v>0</v>
      </c>
      <c r="AP130" s="225">
        <v>0</v>
      </c>
      <c r="AQ130" s="225">
        <v>0</v>
      </c>
      <c r="AR130" s="225">
        <v>0</v>
      </c>
      <c r="AS130" s="225">
        <v>0</v>
      </c>
      <c r="AT130" s="293">
        <v>0</v>
      </c>
      <c r="AU130" s="293">
        <v>0</v>
      </c>
      <c r="AV130" s="293">
        <v>0</v>
      </c>
      <c r="AW130" s="293">
        <v>0</v>
      </c>
      <c r="AX130" s="293">
        <v>0</v>
      </c>
      <c r="AY130" s="293">
        <v>0</v>
      </c>
      <c r="AZ130" s="293">
        <v>0</v>
      </c>
      <c r="BA130" s="293">
        <v>0</v>
      </c>
      <c r="BB130" s="293">
        <v>0</v>
      </c>
      <c r="BC130" s="293">
        <v>1.1000000000000001</v>
      </c>
      <c r="BD130" s="225">
        <v>0</v>
      </c>
      <c r="BE130" s="225">
        <v>0</v>
      </c>
      <c r="BF130" s="225">
        <v>0</v>
      </c>
      <c r="BG130" s="225">
        <v>0</v>
      </c>
      <c r="BH130" s="293">
        <v>0</v>
      </c>
      <c r="BI130" s="293">
        <v>0</v>
      </c>
      <c r="BJ130" s="293">
        <v>0</v>
      </c>
      <c r="BK130" s="293">
        <v>0</v>
      </c>
      <c r="BL130" s="293">
        <v>0</v>
      </c>
      <c r="BM130" s="293">
        <v>0</v>
      </c>
      <c r="BN130" s="293">
        <v>0</v>
      </c>
      <c r="BO130" s="293">
        <v>0</v>
      </c>
      <c r="BP130" s="293">
        <v>0</v>
      </c>
      <c r="BQ130" s="293">
        <v>0</v>
      </c>
      <c r="BR130" s="225">
        <v>0</v>
      </c>
      <c r="BS130" s="225">
        <v>0</v>
      </c>
      <c r="BT130" s="225">
        <v>0</v>
      </c>
      <c r="BU130" s="225">
        <v>0</v>
      </c>
      <c r="BV130" s="293">
        <v>0</v>
      </c>
      <c r="BW130" s="293">
        <v>0</v>
      </c>
      <c r="BX130" s="293">
        <v>0</v>
      </c>
      <c r="BY130" s="293">
        <v>0</v>
      </c>
      <c r="BZ130" s="293">
        <v>0</v>
      </c>
      <c r="CA130" s="293">
        <v>0</v>
      </c>
      <c r="CB130" s="293">
        <v>0</v>
      </c>
      <c r="CC130" s="293">
        <v>0</v>
      </c>
      <c r="CD130" s="293">
        <v>0</v>
      </c>
      <c r="CE130" s="293">
        <v>0</v>
      </c>
      <c r="CF130" s="293">
        <v>0</v>
      </c>
      <c r="CG130" s="293">
        <v>0</v>
      </c>
      <c r="CH130" s="293">
        <v>0</v>
      </c>
      <c r="CI130" s="293">
        <v>0</v>
      </c>
      <c r="CJ130" s="225">
        <f t="shared" si="105"/>
        <v>0</v>
      </c>
      <c r="CK130" s="225">
        <f t="shared" si="106"/>
        <v>0</v>
      </c>
      <c r="CL130" s="225">
        <f t="shared" si="107"/>
        <v>0</v>
      </c>
      <c r="CM130" s="225">
        <f t="shared" si="108"/>
        <v>0</v>
      </c>
      <c r="CN130" s="225">
        <f t="shared" si="109"/>
        <v>0</v>
      </c>
      <c r="CO130" s="225">
        <f t="shared" si="110"/>
        <v>0</v>
      </c>
      <c r="CP130" s="225">
        <f t="shared" si="111"/>
        <v>0</v>
      </c>
      <c r="CQ130" s="225">
        <f t="shared" si="112"/>
        <v>0</v>
      </c>
      <c r="CR130" s="225">
        <f t="shared" si="113"/>
        <v>0</v>
      </c>
      <c r="CS130" s="225">
        <f t="shared" si="114"/>
        <v>1.1000000000000001</v>
      </c>
      <c r="CT130" s="225">
        <f t="shared" si="115"/>
        <v>0</v>
      </c>
      <c r="CU130" s="225">
        <f t="shared" si="116"/>
        <v>0</v>
      </c>
      <c r="CV130" s="225">
        <f t="shared" si="117"/>
        <v>0</v>
      </c>
      <c r="CW130" s="225">
        <f t="shared" si="118"/>
        <v>0</v>
      </c>
      <c r="CX130" s="225"/>
    </row>
    <row r="131" spans="1:102" s="168" customFormat="1" ht="63">
      <c r="A131" s="219" t="s">
        <v>565</v>
      </c>
      <c r="B131" s="223" t="s">
        <v>991</v>
      </c>
      <c r="C131" s="225" t="s">
        <v>992</v>
      </c>
      <c r="D131" s="293">
        <v>0</v>
      </c>
      <c r="E131" s="293">
        <v>0</v>
      </c>
      <c r="F131" s="293">
        <v>0</v>
      </c>
      <c r="G131" s="293">
        <v>0</v>
      </c>
      <c r="H131" s="293">
        <v>0</v>
      </c>
      <c r="I131" s="293">
        <v>0</v>
      </c>
      <c r="J131" s="293">
        <v>0</v>
      </c>
      <c r="K131" s="225">
        <v>0</v>
      </c>
      <c r="L131" s="225">
        <v>0</v>
      </c>
      <c r="M131" s="225">
        <v>0</v>
      </c>
      <c r="N131" s="225">
        <v>0</v>
      </c>
      <c r="O131" s="225">
        <v>0</v>
      </c>
      <c r="P131" s="225">
        <v>0</v>
      </c>
      <c r="Q131" s="225">
        <v>0</v>
      </c>
      <c r="R131" s="293">
        <v>0</v>
      </c>
      <c r="S131" s="293">
        <v>0</v>
      </c>
      <c r="T131" s="293">
        <v>0</v>
      </c>
      <c r="U131" s="293">
        <v>0</v>
      </c>
      <c r="V131" s="293">
        <v>0</v>
      </c>
      <c r="W131" s="293">
        <v>0</v>
      </c>
      <c r="X131" s="293">
        <v>0</v>
      </c>
      <c r="Y131" s="296">
        <v>0</v>
      </c>
      <c r="Z131" s="293">
        <v>0</v>
      </c>
      <c r="AA131" s="293">
        <v>0</v>
      </c>
      <c r="AB131" s="225">
        <v>0</v>
      </c>
      <c r="AC131" s="225">
        <v>0</v>
      </c>
      <c r="AD131" s="225">
        <v>0</v>
      </c>
      <c r="AE131" s="225">
        <v>0</v>
      </c>
      <c r="AF131" s="293">
        <v>0</v>
      </c>
      <c r="AG131" s="293">
        <v>0</v>
      </c>
      <c r="AH131" s="293">
        <v>0</v>
      </c>
      <c r="AI131" s="293">
        <v>0</v>
      </c>
      <c r="AJ131" s="293">
        <v>0</v>
      </c>
      <c r="AK131" s="293">
        <v>0</v>
      </c>
      <c r="AL131" s="293">
        <v>0</v>
      </c>
      <c r="AM131" s="293">
        <v>0</v>
      </c>
      <c r="AN131" s="293">
        <v>0</v>
      </c>
      <c r="AO131" s="293">
        <v>0</v>
      </c>
      <c r="AP131" s="225">
        <v>0</v>
      </c>
      <c r="AQ131" s="225">
        <v>0</v>
      </c>
      <c r="AR131" s="225">
        <v>0</v>
      </c>
      <c r="AS131" s="225">
        <v>0</v>
      </c>
      <c r="AT131" s="293">
        <v>0</v>
      </c>
      <c r="AU131" s="293">
        <v>0</v>
      </c>
      <c r="AV131" s="293">
        <v>0</v>
      </c>
      <c r="AW131" s="293">
        <v>0</v>
      </c>
      <c r="AX131" s="293">
        <v>0</v>
      </c>
      <c r="AY131" s="293">
        <v>0</v>
      </c>
      <c r="AZ131" s="293">
        <v>0</v>
      </c>
      <c r="BA131" s="293">
        <v>0</v>
      </c>
      <c r="BB131" s="293">
        <v>0</v>
      </c>
      <c r="BC131" s="293">
        <v>0</v>
      </c>
      <c r="BD131" s="225">
        <v>0</v>
      </c>
      <c r="BE131" s="225">
        <v>0</v>
      </c>
      <c r="BF131" s="225">
        <v>0</v>
      </c>
      <c r="BG131" s="225">
        <v>0</v>
      </c>
      <c r="BH131" s="293">
        <v>0</v>
      </c>
      <c r="BI131" s="293">
        <v>0</v>
      </c>
      <c r="BJ131" s="293">
        <v>0</v>
      </c>
      <c r="BK131" s="293">
        <v>0</v>
      </c>
      <c r="BL131" s="293">
        <v>0</v>
      </c>
      <c r="BM131" s="293">
        <v>0</v>
      </c>
      <c r="BN131" s="293">
        <v>0</v>
      </c>
      <c r="BO131" s="296">
        <v>0</v>
      </c>
      <c r="BP131" s="293">
        <v>0</v>
      </c>
      <c r="BQ131" s="293">
        <v>0</v>
      </c>
      <c r="BR131" s="225">
        <v>0</v>
      </c>
      <c r="BS131" s="225">
        <v>0</v>
      </c>
      <c r="BT131" s="225">
        <v>0</v>
      </c>
      <c r="BU131" s="225">
        <v>0</v>
      </c>
      <c r="BV131" s="293">
        <v>0</v>
      </c>
      <c r="BW131" s="293">
        <v>0</v>
      </c>
      <c r="BX131" s="293">
        <v>0</v>
      </c>
      <c r="BY131" s="293">
        <v>0</v>
      </c>
      <c r="BZ131" s="293">
        <v>0</v>
      </c>
      <c r="CA131" s="293">
        <v>0</v>
      </c>
      <c r="CB131" s="293">
        <v>0</v>
      </c>
      <c r="CC131" s="293">
        <v>0</v>
      </c>
      <c r="CD131" s="293">
        <v>0</v>
      </c>
      <c r="CE131" s="293">
        <v>0</v>
      </c>
      <c r="CF131" s="293">
        <v>0</v>
      </c>
      <c r="CG131" s="293">
        <v>0</v>
      </c>
      <c r="CH131" s="293">
        <v>0</v>
      </c>
      <c r="CI131" s="293">
        <v>0</v>
      </c>
      <c r="CJ131" s="225">
        <f t="shared" ref="CJ131" si="133">R131+AF131+AT131+BH131+BV131</f>
        <v>0</v>
      </c>
      <c r="CK131" s="225">
        <f t="shared" ref="CK131" si="134">S131+AG131+AU131+BI131+BW131</f>
        <v>0</v>
      </c>
      <c r="CL131" s="225">
        <f t="shared" ref="CL131" si="135">T131+AH131+AV131+BJ131+BX131</f>
        <v>0</v>
      </c>
      <c r="CM131" s="225">
        <f t="shared" ref="CM131" si="136">U131+AI131+AW131+BK131+BY131</f>
        <v>0</v>
      </c>
      <c r="CN131" s="225">
        <f t="shared" ref="CN131" si="137">V131+AJ131+AX131+BL131+BZ131</f>
        <v>0</v>
      </c>
      <c r="CO131" s="225">
        <f t="shared" ref="CO131" si="138">W131+AK131+AY131+BM131+CA131</f>
        <v>0</v>
      </c>
      <c r="CP131" s="225">
        <f t="shared" ref="CP131" si="139">X131+AL131+AZ131+BN131+CB131</f>
        <v>0</v>
      </c>
      <c r="CQ131" s="225">
        <f t="shared" ref="CQ131" si="140">Y131+AM131+BA131+BO131+CC131</f>
        <v>0</v>
      </c>
      <c r="CR131" s="225">
        <f t="shared" ref="CR131" si="141">Z131+AN131+BB131+BP131+CD131</f>
        <v>0</v>
      </c>
      <c r="CS131" s="225">
        <f t="shared" ref="CS131" si="142">AA131+AO131+BC131+BQ131+CE131</f>
        <v>0</v>
      </c>
      <c r="CT131" s="225">
        <f t="shared" ref="CT131" si="143">AB131+AP131+BD131+BR131+CF131</f>
        <v>0</v>
      </c>
      <c r="CU131" s="225">
        <f t="shared" ref="CU131" si="144">AC131+AQ131+BE131+BS131+CG131</f>
        <v>0</v>
      </c>
      <c r="CV131" s="225">
        <f t="shared" ref="CV131" si="145">AD131+AR131+BF131+BT131+CH131</f>
        <v>0</v>
      </c>
      <c r="CW131" s="225">
        <f t="shared" ref="CW131" si="146">AE131+AS131+BG131+BU131+CI131</f>
        <v>0</v>
      </c>
      <c r="CX131" s="225"/>
    </row>
    <row r="132" spans="1:102" s="168" customFormat="1" ht="47.25" customHeight="1">
      <c r="A132" s="219" t="s">
        <v>565</v>
      </c>
      <c r="B132" s="223" t="s">
        <v>825</v>
      </c>
      <c r="C132" s="225" t="s">
        <v>861</v>
      </c>
      <c r="D132" s="293">
        <v>0</v>
      </c>
      <c r="E132" s="293">
        <v>0</v>
      </c>
      <c r="F132" s="293">
        <v>0</v>
      </c>
      <c r="G132" s="293">
        <v>0</v>
      </c>
      <c r="H132" s="293">
        <v>0</v>
      </c>
      <c r="I132" s="293">
        <v>0</v>
      </c>
      <c r="J132" s="293">
        <v>0</v>
      </c>
      <c r="K132" s="225">
        <v>0</v>
      </c>
      <c r="L132" s="225">
        <v>0</v>
      </c>
      <c r="M132" s="225">
        <v>0</v>
      </c>
      <c r="N132" s="225">
        <v>0</v>
      </c>
      <c r="O132" s="225">
        <v>0</v>
      </c>
      <c r="P132" s="225">
        <v>0</v>
      </c>
      <c r="Q132" s="225">
        <v>0</v>
      </c>
      <c r="R132" s="293">
        <v>0</v>
      </c>
      <c r="S132" s="293">
        <v>0</v>
      </c>
      <c r="T132" s="293">
        <v>0</v>
      </c>
      <c r="U132" s="293">
        <v>0</v>
      </c>
      <c r="V132" s="293">
        <v>0</v>
      </c>
      <c r="W132" s="293">
        <v>0</v>
      </c>
      <c r="X132" s="293">
        <v>0</v>
      </c>
      <c r="Y132" s="296">
        <v>0</v>
      </c>
      <c r="Z132" s="293">
        <v>0</v>
      </c>
      <c r="AA132" s="293">
        <v>0</v>
      </c>
      <c r="AB132" s="225">
        <v>0</v>
      </c>
      <c r="AC132" s="225">
        <v>0</v>
      </c>
      <c r="AD132" s="225">
        <v>0</v>
      </c>
      <c r="AE132" s="225">
        <v>0</v>
      </c>
      <c r="AF132" s="293">
        <v>0</v>
      </c>
      <c r="AG132" s="293">
        <v>0</v>
      </c>
      <c r="AH132" s="293">
        <v>0</v>
      </c>
      <c r="AI132" s="293">
        <v>0</v>
      </c>
      <c r="AJ132" s="293">
        <v>0</v>
      </c>
      <c r="AK132" s="293">
        <v>0</v>
      </c>
      <c r="AL132" s="293">
        <v>0</v>
      </c>
      <c r="AM132" s="293">
        <v>0</v>
      </c>
      <c r="AN132" s="293">
        <v>0</v>
      </c>
      <c r="AO132" s="293">
        <v>0</v>
      </c>
      <c r="AP132" s="225">
        <v>0</v>
      </c>
      <c r="AQ132" s="225">
        <v>0</v>
      </c>
      <c r="AR132" s="225">
        <v>0</v>
      </c>
      <c r="AS132" s="225">
        <v>0</v>
      </c>
      <c r="AT132" s="293">
        <v>0</v>
      </c>
      <c r="AU132" s="293">
        <v>0</v>
      </c>
      <c r="AV132" s="293">
        <v>0</v>
      </c>
      <c r="AW132" s="293">
        <v>0</v>
      </c>
      <c r="AX132" s="293">
        <v>0</v>
      </c>
      <c r="AY132" s="293">
        <v>0</v>
      </c>
      <c r="AZ132" s="293">
        <v>0</v>
      </c>
      <c r="BA132" s="296">
        <v>0</v>
      </c>
      <c r="BB132" s="293">
        <v>0</v>
      </c>
      <c r="BC132" s="293">
        <v>5.4</v>
      </c>
      <c r="BD132" s="225">
        <v>0</v>
      </c>
      <c r="BE132" s="225">
        <v>0</v>
      </c>
      <c r="BF132" s="225">
        <v>0</v>
      </c>
      <c r="BG132" s="225">
        <v>0</v>
      </c>
      <c r="BH132" s="293">
        <v>0</v>
      </c>
      <c r="BI132" s="293">
        <v>0</v>
      </c>
      <c r="BJ132" s="293">
        <v>0</v>
      </c>
      <c r="BK132" s="293">
        <v>0</v>
      </c>
      <c r="BL132" s="293">
        <v>0</v>
      </c>
      <c r="BM132" s="293">
        <v>0</v>
      </c>
      <c r="BN132" s="293">
        <v>0</v>
      </c>
      <c r="BO132" s="293">
        <v>0</v>
      </c>
      <c r="BP132" s="293">
        <v>0</v>
      </c>
      <c r="BQ132" s="293">
        <v>0</v>
      </c>
      <c r="BR132" s="225">
        <v>0</v>
      </c>
      <c r="BS132" s="225">
        <v>0</v>
      </c>
      <c r="BT132" s="225">
        <v>0</v>
      </c>
      <c r="BU132" s="225">
        <v>0</v>
      </c>
      <c r="BV132" s="293">
        <v>0</v>
      </c>
      <c r="BW132" s="293">
        <v>0</v>
      </c>
      <c r="BX132" s="293">
        <v>0</v>
      </c>
      <c r="BY132" s="293">
        <v>0</v>
      </c>
      <c r="BZ132" s="293">
        <v>0</v>
      </c>
      <c r="CA132" s="293">
        <v>0</v>
      </c>
      <c r="CB132" s="293">
        <v>0</v>
      </c>
      <c r="CC132" s="293">
        <v>0</v>
      </c>
      <c r="CD132" s="293">
        <v>0</v>
      </c>
      <c r="CE132" s="293">
        <v>0</v>
      </c>
      <c r="CF132" s="293">
        <v>0</v>
      </c>
      <c r="CG132" s="293">
        <v>0</v>
      </c>
      <c r="CH132" s="293">
        <v>0</v>
      </c>
      <c r="CI132" s="293">
        <v>0</v>
      </c>
      <c r="CJ132" s="225">
        <f t="shared" si="105"/>
        <v>0</v>
      </c>
      <c r="CK132" s="225">
        <f t="shared" si="106"/>
        <v>0</v>
      </c>
      <c r="CL132" s="225">
        <f t="shared" si="107"/>
        <v>0</v>
      </c>
      <c r="CM132" s="225">
        <f t="shared" si="108"/>
        <v>0</v>
      </c>
      <c r="CN132" s="225">
        <f t="shared" si="109"/>
        <v>0</v>
      </c>
      <c r="CO132" s="225">
        <f t="shared" si="110"/>
        <v>0</v>
      </c>
      <c r="CP132" s="225">
        <f t="shared" si="111"/>
        <v>0</v>
      </c>
      <c r="CQ132" s="225">
        <f t="shared" si="112"/>
        <v>0</v>
      </c>
      <c r="CR132" s="225">
        <f t="shared" si="113"/>
        <v>0</v>
      </c>
      <c r="CS132" s="225">
        <f t="shared" si="114"/>
        <v>5.4</v>
      </c>
      <c r="CT132" s="225">
        <f t="shared" si="115"/>
        <v>0</v>
      </c>
      <c r="CU132" s="225">
        <f t="shared" si="116"/>
        <v>0</v>
      </c>
      <c r="CV132" s="225">
        <f t="shared" si="117"/>
        <v>0</v>
      </c>
      <c r="CW132" s="225">
        <f t="shared" si="118"/>
        <v>0</v>
      </c>
      <c r="CX132" s="225"/>
    </row>
    <row r="133" spans="1:102" s="168" customFormat="1" ht="63">
      <c r="A133" s="219" t="s">
        <v>565</v>
      </c>
      <c r="B133" s="223" t="s">
        <v>826</v>
      </c>
      <c r="C133" s="225" t="s">
        <v>862</v>
      </c>
      <c r="D133" s="293">
        <v>0</v>
      </c>
      <c r="E133" s="293">
        <v>0</v>
      </c>
      <c r="F133" s="293">
        <v>0</v>
      </c>
      <c r="G133" s="293">
        <v>0</v>
      </c>
      <c r="H133" s="293">
        <v>0</v>
      </c>
      <c r="I133" s="293">
        <v>0</v>
      </c>
      <c r="J133" s="293">
        <v>0</v>
      </c>
      <c r="K133" s="225">
        <v>0</v>
      </c>
      <c r="L133" s="225">
        <v>0</v>
      </c>
      <c r="M133" s="225">
        <v>0</v>
      </c>
      <c r="N133" s="225">
        <v>0</v>
      </c>
      <c r="O133" s="225">
        <v>0</v>
      </c>
      <c r="P133" s="225">
        <v>0</v>
      </c>
      <c r="Q133" s="225">
        <v>0</v>
      </c>
      <c r="R133" s="293">
        <v>0</v>
      </c>
      <c r="S133" s="293">
        <v>0</v>
      </c>
      <c r="T133" s="293">
        <v>0</v>
      </c>
      <c r="U133" s="293">
        <v>0</v>
      </c>
      <c r="V133" s="293">
        <v>0</v>
      </c>
      <c r="W133" s="293">
        <v>0</v>
      </c>
      <c r="X133" s="293">
        <v>0</v>
      </c>
      <c r="Y133" s="296">
        <v>2.61</v>
      </c>
      <c r="Z133" s="293">
        <v>0</v>
      </c>
      <c r="AA133" s="293">
        <v>4.96</v>
      </c>
      <c r="AB133" s="225">
        <v>0</v>
      </c>
      <c r="AC133" s="225">
        <v>0</v>
      </c>
      <c r="AD133" s="225">
        <v>0</v>
      </c>
      <c r="AE133" s="225">
        <v>0</v>
      </c>
      <c r="AF133" s="293">
        <v>0</v>
      </c>
      <c r="AG133" s="293">
        <v>0</v>
      </c>
      <c r="AH133" s="293">
        <v>0</v>
      </c>
      <c r="AI133" s="293">
        <v>0</v>
      </c>
      <c r="AJ133" s="293">
        <v>0</v>
      </c>
      <c r="AK133" s="293">
        <v>0</v>
      </c>
      <c r="AL133" s="293">
        <v>0</v>
      </c>
      <c r="AM133" s="293">
        <v>0</v>
      </c>
      <c r="AN133" s="293">
        <v>0</v>
      </c>
      <c r="AO133" s="293">
        <v>0</v>
      </c>
      <c r="AP133" s="225">
        <v>0</v>
      </c>
      <c r="AQ133" s="225">
        <v>0</v>
      </c>
      <c r="AR133" s="225">
        <v>0</v>
      </c>
      <c r="AS133" s="225">
        <v>0</v>
      </c>
      <c r="AT133" s="293">
        <v>0</v>
      </c>
      <c r="AU133" s="293">
        <v>0</v>
      </c>
      <c r="AV133" s="293">
        <v>0</v>
      </c>
      <c r="AW133" s="293">
        <v>0</v>
      </c>
      <c r="AX133" s="293">
        <v>0</v>
      </c>
      <c r="AY133" s="293">
        <v>0</v>
      </c>
      <c r="AZ133" s="293">
        <v>0</v>
      </c>
      <c r="BA133" s="293">
        <v>0</v>
      </c>
      <c r="BB133" s="293">
        <v>0</v>
      </c>
      <c r="BC133" s="293">
        <v>0</v>
      </c>
      <c r="BD133" s="225">
        <v>0</v>
      </c>
      <c r="BE133" s="225">
        <v>0</v>
      </c>
      <c r="BF133" s="225">
        <v>0</v>
      </c>
      <c r="BG133" s="225">
        <v>0</v>
      </c>
      <c r="BH133" s="293">
        <v>0</v>
      </c>
      <c r="BI133" s="293">
        <v>0</v>
      </c>
      <c r="BJ133" s="293">
        <v>0</v>
      </c>
      <c r="BK133" s="293">
        <v>0</v>
      </c>
      <c r="BL133" s="293">
        <v>0</v>
      </c>
      <c r="BM133" s="293">
        <v>0</v>
      </c>
      <c r="BN133" s="293">
        <v>0</v>
      </c>
      <c r="BO133" s="293">
        <v>0</v>
      </c>
      <c r="BP133" s="293">
        <v>0</v>
      </c>
      <c r="BQ133" s="293">
        <v>0</v>
      </c>
      <c r="BR133" s="225">
        <v>0</v>
      </c>
      <c r="BS133" s="225">
        <v>0</v>
      </c>
      <c r="BT133" s="225">
        <v>0</v>
      </c>
      <c r="BU133" s="225">
        <v>0</v>
      </c>
      <c r="BV133" s="293">
        <v>0</v>
      </c>
      <c r="BW133" s="293">
        <v>0</v>
      </c>
      <c r="BX133" s="293">
        <v>0</v>
      </c>
      <c r="BY133" s="293">
        <v>0</v>
      </c>
      <c r="BZ133" s="293">
        <v>0</v>
      </c>
      <c r="CA133" s="293">
        <v>0</v>
      </c>
      <c r="CB133" s="293">
        <v>0</v>
      </c>
      <c r="CC133" s="293">
        <v>0</v>
      </c>
      <c r="CD133" s="293">
        <v>0</v>
      </c>
      <c r="CE133" s="293">
        <v>0</v>
      </c>
      <c r="CF133" s="293">
        <v>0</v>
      </c>
      <c r="CG133" s="293">
        <v>0</v>
      </c>
      <c r="CH133" s="293">
        <v>0</v>
      </c>
      <c r="CI133" s="293">
        <v>0</v>
      </c>
      <c r="CJ133" s="225">
        <f t="shared" si="105"/>
        <v>0</v>
      </c>
      <c r="CK133" s="225">
        <f t="shared" si="106"/>
        <v>0</v>
      </c>
      <c r="CL133" s="225">
        <f t="shared" si="107"/>
        <v>0</v>
      </c>
      <c r="CM133" s="225">
        <f t="shared" si="108"/>
        <v>0</v>
      </c>
      <c r="CN133" s="225">
        <f t="shared" si="109"/>
        <v>0</v>
      </c>
      <c r="CO133" s="225">
        <f t="shared" si="110"/>
        <v>0</v>
      </c>
      <c r="CP133" s="225">
        <f t="shared" si="111"/>
        <v>0</v>
      </c>
      <c r="CQ133" s="225">
        <f t="shared" si="112"/>
        <v>2.61</v>
      </c>
      <c r="CR133" s="225">
        <f t="shared" si="113"/>
        <v>0</v>
      </c>
      <c r="CS133" s="225">
        <f t="shared" si="114"/>
        <v>4.96</v>
      </c>
      <c r="CT133" s="225">
        <f t="shared" si="115"/>
        <v>0</v>
      </c>
      <c r="CU133" s="225">
        <f t="shared" si="116"/>
        <v>0</v>
      </c>
      <c r="CV133" s="225">
        <f t="shared" si="117"/>
        <v>0</v>
      </c>
      <c r="CW133" s="225">
        <f t="shared" si="118"/>
        <v>0</v>
      </c>
      <c r="CX133" s="225"/>
    </row>
    <row r="134" spans="1:102" s="168" customFormat="1" ht="63">
      <c r="A134" s="219" t="s">
        <v>565</v>
      </c>
      <c r="B134" s="223" t="s">
        <v>993</v>
      </c>
      <c r="C134" s="225" t="s">
        <v>994</v>
      </c>
      <c r="D134" s="293">
        <v>0</v>
      </c>
      <c r="E134" s="293">
        <v>0</v>
      </c>
      <c r="F134" s="293">
        <v>0</v>
      </c>
      <c r="G134" s="293">
        <v>0</v>
      </c>
      <c r="H134" s="293">
        <v>0</v>
      </c>
      <c r="I134" s="293">
        <v>0</v>
      </c>
      <c r="J134" s="293">
        <v>0</v>
      </c>
      <c r="K134" s="225">
        <v>0</v>
      </c>
      <c r="L134" s="225">
        <v>0</v>
      </c>
      <c r="M134" s="225">
        <v>0</v>
      </c>
      <c r="N134" s="225">
        <v>0</v>
      </c>
      <c r="O134" s="225">
        <v>0</v>
      </c>
      <c r="P134" s="225">
        <v>0</v>
      </c>
      <c r="Q134" s="225">
        <v>0</v>
      </c>
      <c r="R134" s="293">
        <v>0</v>
      </c>
      <c r="S134" s="293">
        <v>0</v>
      </c>
      <c r="T134" s="293">
        <v>0</v>
      </c>
      <c r="U134" s="293">
        <v>0</v>
      </c>
      <c r="V134" s="293">
        <v>0</v>
      </c>
      <c r="W134" s="293">
        <v>0</v>
      </c>
      <c r="X134" s="293">
        <v>0</v>
      </c>
      <c r="Y134" s="293">
        <v>0</v>
      </c>
      <c r="Z134" s="293">
        <v>0</v>
      </c>
      <c r="AA134" s="293">
        <v>4.2</v>
      </c>
      <c r="AB134" s="225">
        <v>0</v>
      </c>
      <c r="AC134" s="225">
        <v>0</v>
      </c>
      <c r="AD134" s="225">
        <v>0</v>
      </c>
      <c r="AE134" s="225">
        <v>0</v>
      </c>
      <c r="AF134" s="293">
        <v>0</v>
      </c>
      <c r="AG134" s="293">
        <v>0</v>
      </c>
      <c r="AH134" s="293">
        <v>0</v>
      </c>
      <c r="AI134" s="293">
        <v>0</v>
      </c>
      <c r="AJ134" s="293">
        <v>0</v>
      </c>
      <c r="AK134" s="293">
        <v>0</v>
      </c>
      <c r="AL134" s="293">
        <v>0</v>
      </c>
      <c r="AM134" s="293">
        <v>0</v>
      </c>
      <c r="AN134" s="293">
        <v>0</v>
      </c>
      <c r="AO134" s="293">
        <v>0</v>
      </c>
      <c r="AP134" s="225">
        <v>0</v>
      </c>
      <c r="AQ134" s="225">
        <v>0</v>
      </c>
      <c r="AR134" s="225">
        <v>0</v>
      </c>
      <c r="AS134" s="225">
        <v>0</v>
      </c>
      <c r="AT134" s="293">
        <v>0</v>
      </c>
      <c r="AU134" s="293">
        <v>0</v>
      </c>
      <c r="AV134" s="293">
        <v>0</v>
      </c>
      <c r="AW134" s="293">
        <v>0</v>
      </c>
      <c r="AX134" s="293">
        <v>0</v>
      </c>
      <c r="AY134" s="293">
        <v>0</v>
      </c>
      <c r="AZ134" s="293">
        <v>0</v>
      </c>
      <c r="BA134" s="293">
        <v>0</v>
      </c>
      <c r="BB134" s="293">
        <v>0</v>
      </c>
      <c r="BC134" s="293">
        <v>0</v>
      </c>
      <c r="BD134" s="225">
        <v>0</v>
      </c>
      <c r="BE134" s="225">
        <v>0</v>
      </c>
      <c r="BF134" s="225">
        <v>0</v>
      </c>
      <c r="BG134" s="225">
        <v>0</v>
      </c>
      <c r="BH134" s="293">
        <v>0</v>
      </c>
      <c r="BI134" s="293">
        <v>0</v>
      </c>
      <c r="BJ134" s="293">
        <v>0</v>
      </c>
      <c r="BK134" s="293">
        <v>0</v>
      </c>
      <c r="BL134" s="293">
        <v>0</v>
      </c>
      <c r="BM134" s="293">
        <v>0</v>
      </c>
      <c r="BN134" s="293">
        <v>0</v>
      </c>
      <c r="BO134" s="293">
        <v>0</v>
      </c>
      <c r="BP134" s="293">
        <v>0</v>
      </c>
      <c r="BQ134" s="293">
        <v>0</v>
      </c>
      <c r="BR134" s="225">
        <v>0</v>
      </c>
      <c r="BS134" s="225">
        <v>0</v>
      </c>
      <c r="BT134" s="225">
        <v>0</v>
      </c>
      <c r="BU134" s="225">
        <v>0</v>
      </c>
      <c r="BV134" s="293">
        <v>0</v>
      </c>
      <c r="BW134" s="293">
        <v>0</v>
      </c>
      <c r="BX134" s="293">
        <v>0</v>
      </c>
      <c r="BY134" s="293">
        <v>0</v>
      </c>
      <c r="BZ134" s="293">
        <v>0</v>
      </c>
      <c r="CA134" s="293">
        <v>0</v>
      </c>
      <c r="CB134" s="293">
        <v>0</v>
      </c>
      <c r="CC134" s="293">
        <v>0</v>
      </c>
      <c r="CD134" s="293">
        <v>0</v>
      </c>
      <c r="CE134" s="293">
        <v>0</v>
      </c>
      <c r="CF134" s="293">
        <v>0</v>
      </c>
      <c r="CG134" s="293">
        <v>0</v>
      </c>
      <c r="CH134" s="293">
        <v>0</v>
      </c>
      <c r="CI134" s="293">
        <v>0</v>
      </c>
      <c r="CJ134" s="225">
        <f t="shared" si="105"/>
        <v>0</v>
      </c>
      <c r="CK134" s="225">
        <f t="shared" si="106"/>
        <v>0</v>
      </c>
      <c r="CL134" s="225">
        <f t="shared" si="107"/>
        <v>0</v>
      </c>
      <c r="CM134" s="225">
        <f t="shared" si="108"/>
        <v>0</v>
      </c>
      <c r="CN134" s="225">
        <f t="shared" si="109"/>
        <v>0</v>
      </c>
      <c r="CO134" s="225">
        <f t="shared" si="110"/>
        <v>0</v>
      </c>
      <c r="CP134" s="225">
        <f t="shared" si="111"/>
        <v>0</v>
      </c>
      <c r="CQ134" s="225">
        <f t="shared" si="112"/>
        <v>0</v>
      </c>
      <c r="CR134" s="225">
        <f t="shared" si="113"/>
        <v>0</v>
      </c>
      <c r="CS134" s="225">
        <f t="shared" si="114"/>
        <v>4.2</v>
      </c>
      <c r="CT134" s="225">
        <f t="shared" si="115"/>
        <v>0</v>
      </c>
      <c r="CU134" s="225">
        <f t="shared" si="116"/>
        <v>0</v>
      </c>
      <c r="CV134" s="225">
        <f t="shared" si="117"/>
        <v>0</v>
      </c>
      <c r="CW134" s="225">
        <f t="shared" si="118"/>
        <v>0</v>
      </c>
      <c r="CX134" s="225"/>
    </row>
    <row r="135" spans="1:102" s="168" customFormat="1" ht="63">
      <c r="A135" s="219" t="s">
        <v>565</v>
      </c>
      <c r="B135" s="223" t="s">
        <v>902</v>
      </c>
      <c r="C135" s="225" t="s">
        <v>863</v>
      </c>
      <c r="D135" s="293">
        <v>0</v>
      </c>
      <c r="E135" s="293">
        <v>0</v>
      </c>
      <c r="F135" s="293">
        <v>0</v>
      </c>
      <c r="G135" s="293">
        <v>0</v>
      </c>
      <c r="H135" s="293">
        <v>0</v>
      </c>
      <c r="I135" s="293">
        <v>0</v>
      </c>
      <c r="J135" s="293">
        <v>0</v>
      </c>
      <c r="K135" s="225">
        <v>0</v>
      </c>
      <c r="L135" s="225">
        <v>0</v>
      </c>
      <c r="M135" s="225">
        <v>0</v>
      </c>
      <c r="N135" s="225">
        <v>0</v>
      </c>
      <c r="O135" s="225">
        <v>0</v>
      </c>
      <c r="P135" s="225">
        <v>0</v>
      </c>
      <c r="Q135" s="225">
        <v>0</v>
      </c>
      <c r="R135" s="293">
        <v>0</v>
      </c>
      <c r="S135" s="293">
        <v>0</v>
      </c>
      <c r="T135" s="293">
        <v>0</v>
      </c>
      <c r="U135" s="293">
        <v>0</v>
      </c>
      <c r="V135" s="293">
        <v>0</v>
      </c>
      <c r="W135" s="293">
        <v>0</v>
      </c>
      <c r="X135" s="293">
        <v>0</v>
      </c>
      <c r="Y135" s="293">
        <v>0</v>
      </c>
      <c r="Z135" s="293">
        <v>0</v>
      </c>
      <c r="AA135" s="293">
        <v>0</v>
      </c>
      <c r="AB135" s="225">
        <v>0</v>
      </c>
      <c r="AC135" s="225">
        <v>0</v>
      </c>
      <c r="AD135" s="225">
        <v>0</v>
      </c>
      <c r="AE135" s="225">
        <v>0</v>
      </c>
      <c r="AF135" s="293">
        <v>0</v>
      </c>
      <c r="AG135" s="293">
        <v>0</v>
      </c>
      <c r="AH135" s="293">
        <v>0</v>
      </c>
      <c r="AI135" s="293">
        <v>0</v>
      </c>
      <c r="AJ135" s="293">
        <v>0</v>
      </c>
      <c r="AK135" s="293">
        <v>0</v>
      </c>
      <c r="AL135" s="293">
        <v>0</v>
      </c>
      <c r="AM135" s="293">
        <v>0</v>
      </c>
      <c r="AN135" s="293">
        <v>0</v>
      </c>
      <c r="AO135" s="293">
        <v>0</v>
      </c>
      <c r="AP135" s="225">
        <v>0</v>
      </c>
      <c r="AQ135" s="225">
        <v>0</v>
      </c>
      <c r="AR135" s="225">
        <v>0</v>
      </c>
      <c r="AS135" s="225">
        <v>0</v>
      </c>
      <c r="AT135" s="293">
        <v>0</v>
      </c>
      <c r="AU135" s="293">
        <v>0</v>
      </c>
      <c r="AV135" s="293">
        <v>0</v>
      </c>
      <c r="AW135" s="293">
        <v>0</v>
      </c>
      <c r="AX135" s="293">
        <v>0</v>
      </c>
      <c r="AY135" s="293">
        <v>0</v>
      </c>
      <c r="AZ135" s="293">
        <v>0</v>
      </c>
      <c r="BA135" s="293">
        <v>0</v>
      </c>
      <c r="BB135" s="293">
        <v>0</v>
      </c>
      <c r="BC135" s="293">
        <v>8.65</v>
      </c>
      <c r="BD135" s="225">
        <v>0</v>
      </c>
      <c r="BE135" s="225">
        <v>0</v>
      </c>
      <c r="BF135" s="225">
        <v>0</v>
      </c>
      <c r="BG135" s="225">
        <v>0</v>
      </c>
      <c r="BH135" s="293">
        <v>0</v>
      </c>
      <c r="BI135" s="293">
        <v>0</v>
      </c>
      <c r="BJ135" s="293">
        <v>0</v>
      </c>
      <c r="BK135" s="293">
        <v>0</v>
      </c>
      <c r="BL135" s="293">
        <v>0</v>
      </c>
      <c r="BM135" s="293">
        <v>0</v>
      </c>
      <c r="BN135" s="293">
        <v>0</v>
      </c>
      <c r="BO135" s="293">
        <v>0</v>
      </c>
      <c r="BP135" s="293">
        <v>0</v>
      </c>
      <c r="BQ135" s="293">
        <v>0</v>
      </c>
      <c r="BR135" s="225">
        <v>0</v>
      </c>
      <c r="BS135" s="225">
        <v>0</v>
      </c>
      <c r="BT135" s="225">
        <v>0</v>
      </c>
      <c r="BU135" s="225">
        <v>0</v>
      </c>
      <c r="BV135" s="293">
        <v>0</v>
      </c>
      <c r="BW135" s="293">
        <v>0</v>
      </c>
      <c r="BX135" s="293">
        <v>0</v>
      </c>
      <c r="BY135" s="293">
        <v>0</v>
      </c>
      <c r="BZ135" s="293">
        <v>0</v>
      </c>
      <c r="CA135" s="293">
        <v>0</v>
      </c>
      <c r="CB135" s="293">
        <v>0</v>
      </c>
      <c r="CC135" s="293">
        <v>0</v>
      </c>
      <c r="CD135" s="293">
        <v>0</v>
      </c>
      <c r="CE135" s="293">
        <v>0</v>
      </c>
      <c r="CF135" s="293">
        <v>0</v>
      </c>
      <c r="CG135" s="293">
        <v>0</v>
      </c>
      <c r="CH135" s="293">
        <v>0</v>
      </c>
      <c r="CI135" s="293">
        <v>0</v>
      </c>
      <c r="CJ135" s="225">
        <f t="shared" ref="CJ135:CJ149" si="147">R135+AF135+AT135+BH135+BV135</f>
        <v>0</v>
      </c>
      <c r="CK135" s="225">
        <f t="shared" ref="CK135:CK149" si="148">S135+AG135+AU135+BI135+BW135</f>
        <v>0</v>
      </c>
      <c r="CL135" s="225">
        <f t="shared" ref="CL135:CL149" si="149">T135+AH135+AV135+BJ135+BX135</f>
        <v>0</v>
      </c>
      <c r="CM135" s="225">
        <f t="shared" ref="CM135:CM149" si="150">U135+AI135+AW135+BK135+BY135</f>
        <v>0</v>
      </c>
      <c r="CN135" s="225">
        <f t="shared" ref="CN135:CN149" si="151">V135+AJ135+AX135+BL135+BZ135</f>
        <v>0</v>
      </c>
      <c r="CO135" s="225">
        <f t="shared" ref="CO135:CO149" si="152">W135+AK135+AY135+BM135+CA135</f>
        <v>0</v>
      </c>
      <c r="CP135" s="225">
        <f t="shared" ref="CP135:CP149" si="153">X135+AL135+AZ135+BN135+CB135</f>
        <v>0</v>
      </c>
      <c r="CQ135" s="225">
        <f t="shared" ref="CQ135:CQ149" si="154">Y135+AM135+BA135+BO135+CC135</f>
        <v>0</v>
      </c>
      <c r="CR135" s="225">
        <f t="shared" ref="CR135:CR149" si="155">Z135+AN135+BB135+BP135+CD135</f>
        <v>0</v>
      </c>
      <c r="CS135" s="225">
        <f t="shared" ref="CS135:CS149" si="156">AA135+AO135+BC135+BQ135+CE135</f>
        <v>8.65</v>
      </c>
      <c r="CT135" s="225">
        <f t="shared" ref="CT135:CT149" si="157">AB135+AP135+BD135+BR135+CF135</f>
        <v>0</v>
      </c>
      <c r="CU135" s="225">
        <f t="shared" ref="CU135:CU149" si="158">AC135+AQ135+BE135+BS135+CG135</f>
        <v>0</v>
      </c>
      <c r="CV135" s="225">
        <f t="shared" ref="CV135:CV149" si="159">AD135+AR135+BF135+BT135+CH135</f>
        <v>0</v>
      </c>
      <c r="CW135" s="225">
        <f t="shared" ref="CW135:CW149" si="160">AE135+AS135+BG135+BU135+CI135</f>
        <v>0</v>
      </c>
      <c r="CX135" s="225"/>
    </row>
    <row r="136" spans="1:102" s="168" customFormat="1" ht="47.25">
      <c r="A136" s="219" t="s">
        <v>565</v>
      </c>
      <c r="B136" s="223" t="s">
        <v>827</v>
      </c>
      <c r="C136" s="225" t="s">
        <v>864</v>
      </c>
      <c r="D136" s="293">
        <v>0</v>
      </c>
      <c r="E136" s="293">
        <v>0</v>
      </c>
      <c r="F136" s="293">
        <v>0</v>
      </c>
      <c r="G136" s="293">
        <v>0</v>
      </c>
      <c r="H136" s="293">
        <v>0</v>
      </c>
      <c r="I136" s="293">
        <v>0</v>
      </c>
      <c r="J136" s="293">
        <v>0</v>
      </c>
      <c r="K136" s="225">
        <v>0</v>
      </c>
      <c r="L136" s="225">
        <v>0</v>
      </c>
      <c r="M136" s="225">
        <v>0</v>
      </c>
      <c r="N136" s="225">
        <v>0</v>
      </c>
      <c r="O136" s="225">
        <v>0</v>
      </c>
      <c r="P136" s="225">
        <v>0</v>
      </c>
      <c r="Q136" s="225">
        <v>0</v>
      </c>
      <c r="R136" s="293">
        <v>0</v>
      </c>
      <c r="S136" s="293">
        <v>0</v>
      </c>
      <c r="T136" s="293">
        <v>0</v>
      </c>
      <c r="U136" s="293">
        <v>0</v>
      </c>
      <c r="V136" s="293">
        <v>0</v>
      </c>
      <c r="W136" s="293">
        <v>0</v>
      </c>
      <c r="X136" s="293">
        <v>0</v>
      </c>
      <c r="Y136" s="293">
        <v>0</v>
      </c>
      <c r="Z136" s="293">
        <v>0</v>
      </c>
      <c r="AA136" s="293">
        <v>0</v>
      </c>
      <c r="AB136" s="225">
        <v>0</v>
      </c>
      <c r="AC136" s="225">
        <v>0</v>
      </c>
      <c r="AD136" s="225">
        <v>0</v>
      </c>
      <c r="AE136" s="225">
        <v>0</v>
      </c>
      <c r="AF136" s="293">
        <v>0</v>
      </c>
      <c r="AG136" s="293">
        <v>0</v>
      </c>
      <c r="AH136" s="293">
        <v>0</v>
      </c>
      <c r="AI136" s="293">
        <v>0</v>
      </c>
      <c r="AJ136" s="293">
        <v>0</v>
      </c>
      <c r="AK136" s="293">
        <v>0</v>
      </c>
      <c r="AL136" s="293">
        <v>0</v>
      </c>
      <c r="AM136" s="293">
        <v>0</v>
      </c>
      <c r="AN136" s="293">
        <v>0</v>
      </c>
      <c r="AO136" s="293">
        <v>0</v>
      </c>
      <c r="AP136" s="225">
        <v>0</v>
      </c>
      <c r="AQ136" s="225">
        <v>0</v>
      </c>
      <c r="AR136" s="225">
        <v>0</v>
      </c>
      <c r="AS136" s="225">
        <v>0</v>
      </c>
      <c r="AT136" s="293">
        <v>0</v>
      </c>
      <c r="AU136" s="293">
        <v>0</v>
      </c>
      <c r="AV136" s="293">
        <v>0</v>
      </c>
      <c r="AW136" s="293">
        <v>0</v>
      </c>
      <c r="AX136" s="293">
        <v>0</v>
      </c>
      <c r="AY136" s="293">
        <v>0</v>
      </c>
      <c r="AZ136" s="293">
        <v>0</v>
      </c>
      <c r="BA136" s="293">
        <v>0</v>
      </c>
      <c r="BB136" s="293">
        <v>0</v>
      </c>
      <c r="BC136" s="293">
        <v>2.4</v>
      </c>
      <c r="BD136" s="225">
        <v>0</v>
      </c>
      <c r="BE136" s="225">
        <v>0</v>
      </c>
      <c r="BF136" s="225">
        <v>0</v>
      </c>
      <c r="BG136" s="225">
        <v>0</v>
      </c>
      <c r="BH136" s="293">
        <v>0</v>
      </c>
      <c r="BI136" s="293">
        <v>0</v>
      </c>
      <c r="BJ136" s="293">
        <v>0</v>
      </c>
      <c r="BK136" s="293">
        <v>0</v>
      </c>
      <c r="BL136" s="293">
        <v>0</v>
      </c>
      <c r="BM136" s="293">
        <v>0</v>
      </c>
      <c r="BN136" s="293">
        <v>0</v>
      </c>
      <c r="BO136" s="293">
        <v>0</v>
      </c>
      <c r="BP136" s="293">
        <v>0</v>
      </c>
      <c r="BQ136" s="293">
        <v>0</v>
      </c>
      <c r="BR136" s="225">
        <v>0</v>
      </c>
      <c r="BS136" s="225">
        <v>0</v>
      </c>
      <c r="BT136" s="225">
        <v>0</v>
      </c>
      <c r="BU136" s="225">
        <v>0</v>
      </c>
      <c r="BV136" s="293">
        <v>0</v>
      </c>
      <c r="BW136" s="293">
        <v>0</v>
      </c>
      <c r="BX136" s="293">
        <v>0</v>
      </c>
      <c r="BY136" s="293">
        <v>0</v>
      </c>
      <c r="BZ136" s="293">
        <v>0</v>
      </c>
      <c r="CA136" s="293">
        <v>0</v>
      </c>
      <c r="CB136" s="293">
        <v>0</v>
      </c>
      <c r="CC136" s="293">
        <v>0</v>
      </c>
      <c r="CD136" s="293">
        <v>0</v>
      </c>
      <c r="CE136" s="293">
        <v>0</v>
      </c>
      <c r="CF136" s="293">
        <v>0</v>
      </c>
      <c r="CG136" s="293">
        <v>0</v>
      </c>
      <c r="CH136" s="293">
        <v>0</v>
      </c>
      <c r="CI136" s="293">
        <v>0</v>
      </c>
      <c r="CJ136" s="225">
        <f t="shared" si="147"/>
        <v>0</v>
      </c>
      <c r="CK136" s="225">
        <f t="shared" si="148"/>
        <v>0</v>
      </c>
      <c r="CL136" s="225">
        <f t="shared" si="149"/>
        <v>0</v>
      </c>
      <c r="CM136" s="225">
        <f t="shared" si="150"/>
        <v>0</v>
      </c>
      <c r="CN136" s="225">
        <f t="shared" si="151"/>
        <v>0</v>
      </c>
      <c r="CO136" s="225">
        <f t="shared" si="152"/>
        <v>0</v>
      </c>
      <c r="CP136" s="225">
        <f t="shared" si="153"/>
        <v>0</v>
      </c>
      <c r="CQ136" s="225">
        <f t="shared" si="154"/>
        <v>0</v>
      </c>
      <c r="CR136" s="225">
        <f t="shared" si="155"/>
        <v>0</v>
      </c>
      <c r="CS136" s="225">
        <f t="shared" si="156"/>
        <v>2.4</v>
      </c>
      <c r="CT136" s="225">
        <f t="shared" si="157"/>
        <v>0</v>
      </c>
      <c r="CU136" s="225">
        <f t="shared" si="158"/>
        <v>0</v>
      </c>
      <c r="CV136" s="225">
        <f t="shared" si="159"/>
        <v>0</v>
      </c>
      <c r="CW136" s="225">
        <f t="shared" si="160"/>
        <v>0</v>
      </c>
      <c r="CX136" s="225"/>
    </row>
    <row r="137" spans="1:102" s="168" customFormat="1" ht="63">
      <c r="A137" s="219" t="s">
        <v>565</v>
      </c>
      <c r="B137" s="223" t="s">
        <v>828</v>
      </c>
      <c r="C137" s="225" t="s">
        <v>865</v>
      </c>
      <c r="D137" s="293">
        <v>0</v>
      </c>
      <c r="E137" s="293">
        <v>0</v>
      </c>
      <c r="F137" s="293">
        <v>0</v>
      </c>
      <c r="G137" s="293">
        <v>0</v>
      </c>
      <c r="H137" s="293">
        <v>0</v>
      </c>
      <c r="I137" s="293">
        <v>0</v>
      </c>
      <c r="J137" s="293">
        <v>0</v>
      </c>
      <c r="K137" s="225">
        <v>0</v>
      </c>
      <c r="L137" s="225">
        <v>0</v>
      </c>
      <c r="M137" s="225">
        <v>0</v>
      </c>
      <c r="N137" s="225">
        <v>0</v>
      </c>
      <c r="O137" s="225">
        <v>0</v>
      </c>
      <c r="P137" s="225">
        <v>0</v>
      </c>
      <c r="Q137" s="225">
        <v>0</v>
      </c>
      <c r="R137" s="293">
        <v>0</v>
      </c>
      <c r="S137" s="293">
        <v>0</v>
      </c>
      <c r="T137" s="293">
        <v>0</v>
      </c>
      <c r="U137" s="293">
        <v>0</v>
      </c>
      <c r="V137" s="293">
        <v>0</v>
      </c>
      <c r="W137" s="293">
        <v>0</v>
      </c>
      <c r="X137" s="293">
        <v>0</v>
      </c>
      <c r="Y137" s="293">
        <v>0</v>
      </c>
      <c r="Z137" s="293">
        <v>0</v>
      </c>
      <c r="AA137" s="293">
        <v>0</v>
      </c>
      <c r="AB137" s="225">
        <v>0</v>
      </c>
      <c r="AC137" s="225">
        <v>0</v>
      </c>
      <c r="AD137" s="225">
        <v>0</v>
      </c>
      <c r="AE137" s="225">
        <v>0</v>
      </c>
      <c r="AF137" s="293">
        <v>0</v>
      </c>
      <c r="AG137" s="293">
        <v>0</v>
      </c>
      <c r="AH137" s="293">
        <v>0</v>
      </c>
      <c r="AI137" s="293">
        <v>0</v>
      </c>
      <c r="AJ137" s="293">
        <v>0</v>
      </c>
      <c r="AK137" s="293">
        <v>0</v>
      </c>
      <c r="AL137" s="293">
        <v>0</v>
      </c>
      <c r="AM137" s="293">
        <v>0</v>
      </c>
      <c r="AN137" s="293">
        <v>0</v>
      </c>
      <c r="AO137" s="293">
        <v>0</v>
      </c>
      <c r="AP137" s="225">
        <v>0</v>
      </c>
      <c r="AQ137" s="225">
        <v>0</v>
      </c>
      <c r="AR137" s="225">
        <v>0</v>
      </c>
      <c r="AS137" s="225">
        <v>0</v>
      </c>
      <c r="AT137" s="293">
        <v>0</v>
      </c>
      <c r="AU137" s="293">
        <v>0</v>
      </c>
      <c r="AV137" s="293">
        <v>0</v>
      </c>
      <c r="AW137" s="293">
        <v>0</v>
      </c>
      <c r="AX137" s="293">
        <v>0</v>
      </c>
      <c r="AY137" s="293">
        <v>0</v>
      </c>
      <c r="AZ137" s="293">
        <v>0</v>
      </c>
      <c r="BA137" s="293">
        <v>0</v>
      </c>
      <c r="BB137" s="293">
        <v>0</v>
      </c>
      <c r="BC137" s="293">
        <v>11.2</v>
      </c>
      <c r="BD137" s="225">
        <v>0</v>
      </c>
      <c r="BE137" s="225">
        <v>0</v>
      </c>
      <c r="BF137" s="225">
        <v>0</v>
      </c>
      <c r="BG137" s="225">
        <v>0</v>
      </c>
      <c r="BH137" s="293">
        <v>0</v>
      </c>
      <c r="BI137" s="293">
        <v>0</v>
      </c>
      <c r="BJ137" s="293">
        <v>0</v>
      </c>
      <c r="BK137" s="293">
        <v>0</v>
      </c>
      <c r="BL137" s="293">
        <v>0</v>
      </c>
      <c r="BM137" s="293">
        <v>0</v>
      </c>
      <c r="BN137" s="293">
        <v>0</v>
      </c>
      <c r="BO137" s="293">
        <v>0</v>
      </c>
      <c r="BP137" s="293">
        <v>0</v>
      </c>
      <c r="BQ137" s="293">
        <v>0</v>
      </c>
      <c r="BR137" s="225">
        <v>0</v>
      </c>
      <c r="BS137" s="225">
        <v>0</v>
      </c>
      <c r="BT137" s="225">
        <v>0</v>
      </c>
      <c r="BU137" s="225">
        <v>0</v>
      </c>
      <c r="BV137" s="293">
        <v>0</v>
      </c>
      <c r="BW137" s="293">
        <v>0</v>
      </c>
      <c r="BX137" s="293">
        <v>0</v>
      </c>
      <c r="BY137" s="293">
        <v>0</v>
      </c>
      <c r="BZ137" s="293">
        <v>0</v>
      </c>
      <c r="CA137" s="293">
        <v>0</v>
      </c>
      <c r="CB137" s="293">
        <v>0</v>
      </c>
      <c r="CC137" s="293">
        <v>0</v>
      </c>
      <c r="CD137" s="293">
        <v>0</v>
      </c>
      <c r="CE137" s="293">
        <v>0</v>
      </c>
      <c r="CF137" s="293">
        <v>0</v>
      </c>
      <c r="CG137" s="293">
        <v>0</v>
      </c>
      <c r="CH137" s="293">
        <v>0</v>
      </c>
      <c r="CI137" s="293">
        <v>0</v>
      </c>
      <c r="CJ137" s="225">
        <f t="shared" si="147"/>
        <v>0</v>
      </c>
      <c r="CK137" s="225">
        <f t="shared" si="148"/>
        <v>0</v>
      </c>
      <c r="CL137" s="225">
        <f t="shared" si="149"/>
        <v>0</v>
      </c>
      <c r="CM137" s="225">
        <f t="shared" si="150"/>
        <v>0</v>
      </c>
      <c r="CN137" s="225">
        <f t="shared" si="151"/>
        <v>0</v>
      </c>
      <c r="CO137" s="225">
        <f t="shared" si="152"/>
        <v>0</v>
      </c>
      <c r="CP137" s="225">
        <f t="shared" si="153"/>
        <v>0</v>
      </c>
      <c r="CQ137" s="225">
        <f t="shared" si="154"/>
        <v>0</v>
      </c>
      <c r="CR137" s="225">
        <f t="shared" si="155"/>
        <v>0</v>
      </c>
      <c r="CS137" s="225">
        <f t="shared" si="156"/>
        <v>11.2</v>
      </c>
      <c r="CT137" s="225">
        <f t="shared" si="157"/>
        <v>0</v>
      </c>
      <c r="CU137" s="225">
        <f t="shared" si="158"/>
        <v>0</v>
      </c>
      <c r="CV137" s="225">
        <f t="shared" si="159"/>
        <v>0</v>
      </c>
      <c r="CW137" s="225">
        <f t="shared" si="160"/>
        <v>0</v>
      </c>
      <c r="CX137" s="225"/>
    </row>
    <row r="138" spans="1:102" s="168" customFormat="1" ht="63">
      <c r="A138" s="219" t="s">
        <v>565</v>
      </c>
      <c r="B138" s="223" t="s">
        <v>903</v>
      </c>
      <c r="C138" s="225" t="s">
        <v>866</v>
      </c>
      <c r="D138" s="293">
        <v>0</v>
      </c>
      <c r="E138" s="293">
        <v>0</v>
      </c>
      <c r="F138" s="293">
        <v>0</v>
      </c>
      <c r="G138" s="293">
        <v>0</v>
      </c>
      <c r="H138" s="293">
        <v>0</v>
      </c>
      <c r="I138" s="293">
        <v>0</v>
      </c>
      <c r="J138" s="293">
        <v>0</v>
      </c>
      <c r="K138" s="225">
        <v>0</v>
      </c>
      <c r="L138" s="225">
        <v>0</v>
      </c>
      <c r="M138" s="225">
        <v>0</v>
      </c>
      <c r="N138" s="225">
        <v>0</v>
      </c>
      <c r="O138" s="225">
        <v>0</v>
      </c>
      <c r="P138" s="225">
        <v>0</v>
      </c>
      <c r="Q138" s="225">
        <v>0</v>
      </c>
      <c r="R138" s="293">
        <v>0</v>
      </c>
      <c r="S138" s="293">
        <v>0</v>
      </c>
      <c r="T138" s="293">
        <v>0</v>
      </c>
      <c r="U138" s="293">
        <v>0</v>
      </c>
      <c r="V138" s="293">
        <v>0</v>
      </c>
      <c r="W138" s="293">
        <v>0</v>
      </c>
      <c r="X138" s="293">
        <v>0</v>
      </c>
      <c r="Y138" s="293">
        <v>0</v>
      </c>
      <c r="Z138" s="293">
        <v>0</v>
      </c>
      <c r="AA138" s="293">
        <v>0</v>
      </c>
      <c r="AB138" s="225">
        <v>0</v>
      </c>
      <c r="AC138" s="225">
        <v>0</v>
      </c>
      <c r="AD138" s="225">
        <v>0</v>
      </c>
      <c r="AE138" s="225">
        <v>0</v>
      </c>
      <c r="AF138" s="293">
        <v>0</v>
      </c>
      <c r="AG138" s="293">
        <v>0</v>
      </c>
      <c r="AH138" s="293">
        <v>0</v>
      </c>
      <c r="AI138" s="293">
        <v>0</v>
      </c>
      <c r="AJ138" s="293">
        <v>0</v>
      </c>
      <c r="AK138" s="293">
        <v>0</v>
      </c>
      <c r="AL138" s="293">
        <v>0</v>
      </c>
      <c r="AM138" s="293">
        <v>0</v>
      </c>
      <c r="AN138" s="293">
        <v>0</v>
      </c>
      <c r="AO138" s="293">
        <v>0</v>
      </c>
      <c r="AP138" s="225">
        <v>0</v>
      </c>
      <c r="AQ138" s="225">
        <v>0</v>
      </c>
      <c r="AR138" s="225">
        <v>0</v>
      </c>
      <c r="AS138" s="225">
        <v>0</v>
      </c>
      <c r="AT138" s="293">
        <v>0</v>
      </c>
      <c r="AU138" s="293">
        <v>0</v>
      </c>
      <c r="AV138" s="293">
        <v>0</v>
      </c>
      <c r="AW138" s="293">
        <v>0</v>
      </c>
      <c r="AX138" s="293">
        <v>0</v>
      </c>
      <c r="AY138" s="293">
        <v>0</v>
      </c>
      <c r="AZ138" s="293">
        <v>0</v>
      </c>
      <c r="BA138" s="293">
        <v>0</v>
      </c>
      <c r="BB138" s="293">
        <v>0</v>
      </c>
      <c r="BC138" s="293">
        <v>6.2</v>
      </c>
      <c r="BD138" s="225">
        <v>0</v>
      </c>
      <c r="BE138" s="225">
        <v>0</v>
      </c>
      <c r="BF138" s="225">
        <v>0</v>
      </c>
      <c r="BG138" s="225">
        <v>0</v>
      </c>
      <c r="BH138" s="293">
        <v>0</v>
      </c>
      <c r="BI138" s="293">
        <v>0</v>
      </c>
      <c r="BJ138" s="293">
        <v>0</v>
      </c>
      <c r="BK138" s="293">
        <v>0</v>
      </c>
      <c r="BL138" s="293">
        <v>0</v>
      </c>
      <c r="BM138" s="293">
        <v>0</v>
      </c>
      <c r="BN138" s="293">
        <v>0</v>
      </c>
      <c r="BO138" s="293">
        <v>0</v>
      </c>
      <c r="BP138" s="293">
        <v>0</v>
      </c>
      <c r="BQ138" s="293">
        <v>0</v>
      </c>
      <c r="BR138" s="225">
        <v>0</v>
      </c>
      <c r="BS138" s="225">
        <v>0</v>
      </c>
      <c r="BT138" s="225">
        <v>0</v>
      </c>
      <c r="BU138" s="225">
        <v>0</v>
      </c>
      <c r="BV138" s="293">
        <v>0</v>
      </c>
      <c r="BW138" s="293">
        <v>0</v>
      </c>
      <c r="BX138" s="293">
        <v>0</v>
      </c>
      <c r="BY138" s="293">
        <v>0</v>
      </c>
      <c r="BZ138" s="293">
        <v>0</v>
      </c>
      <c r="CA138" s="293">
        <v>0</v>
      </c>
      <c r="CB138" s="293">
        <v>0</v>
      </c>
      <c r="CC138" s="293">
        <v>0</v>
      </c>
      <c r="CD138" s="293">
        <v>0</v>
      </c>
      <c r="CE138" s="293">
        <v>0</v>
      </c>
      <c r="CF138" s="293">
        <v>0</v>
      </c>
      <c r="CG138" s="293">
        <v>0</v>
      </c>
      <c r="CH138" s="293">
        <v>0</v>
      </c>
      <c r="CI138" s="293">
        <v>0</v>
      </c>
      <c r="CJ138" s="225">
        <f t="shared" si="147"/>
        <v>0</v>
      </c>
      <c r="CK138" s="225">
        <f t="shared" si="148"/>
        <v>0</v>
      </c>
      <c r="CL138" s="225">
        <f t="shared" si="149"/>
        <v>0</v>
      </c>
      <c r="CM138" s="225">
        <f t="shared" si="150"/>
        <v>0</v>
      </c>
      <c r="CN138" s="225">
        <f t="shared" si="151"/>
        <v>0</v>
      </c>
      <c r="CO138" s="225">
        <f t="shared" si="152"/>
        <v>0</v>
      </c>
      <c r="CP138" s="225">
        <f t="shared" si="153"/>
        <v>0</v>
      </c>
      <c r="CQ138" s="225">
        <f t="shared" si="154"/>
        <v>0</v>
      </c>
      <c r="CR138" s="225">
        <f t="shared" si="155"/>
        <v>0</v>
      </c>
      <c r="CS138" s="225">
        <f t="shared" si="156"/>
        <v>6.2</v>
      </c>
      <c r="CT138" s="225">
        <f t="shared" si="157"/>
        <v>0</v>
      </c>
      <c r="CU138" s="225">
        <f t="shared" si="158"/>
        <v>0</v>
      </c>
      <c r="CV138" s="225">
        <f t="shared" si="159"/>
        <v>0</v>
      </c>
      <c r="CW138" s="225">
        <f t="shared" si="160"/>
        <v>0</v>
      </c>
      <c r="CX138" s="225"/>
    </row>
    <row r="139" spans="1:102" s="168" customFormat="1" ht="63">
      <c r="A139" s="219" t="s">
        <v>565</v>
      </c>
      <c r="B139" s="223" t="s">
        <v>829</v>
      </c>
      <c r="C139" s="225" t="s">
        <v>867</v>
      </c>
      <c r="D139" s="293">
        <v>0</v>
      </c>
      <c r="E139" s="293">
        <v>0</v>
      </c>
      <c r="F139" s="293">
        <v>0</v>
      </c>
      <c r="G139" s="293">
        <v>0</v>
      </c>
      <c r="H139" s="293">
        <v>0</v>
      </c>
      <c r="I139" s="293">
        <v>0</v>
      </c>
      <c r="J139" s="293">
        <v>0</v>
      </c>
      <c r="K139" s="225">
        <v>0</v>
      </c>
      <c r="L139" s="225">
        <v>0</v>
      </c>
      <c r="M139" s="225">
        <v>0</v>
      </c>
      <c r="N139" s="225">
        <v>0</v>
      </c>
      <c r="O139" s="225">
        <v>0</v>
      </c>
      <c r="P139" s="225">
        <v>0</v>
      </c>
      <c r="Q139" s="225">
        <v>0</v>
      </c>
      <c r="R139" s="293">
        <v>0</v>
      </c>
      <c r="S139" s="293">
        <v>0</v>
      </c>
      <c r="T139" s="293">
        <v>0</v>
      </c>
      <c r="U139" s="293">
        <v>0</v>
      </c>
      <c r="V139" s="293">
        <v>0</v>
      </c>
      <c r="W139" s="293">
        <v>0</v>
      </c>
      <c r="X139" s="293">
        <v>0</v>
      </c>
      <c r="Y139" s="293">
        <v>0</v>
      </c>
      <c r="Z139" s="293">
        <v>0</v>
      </c>
      <c r="AA139" s="293">
        <v>0</v>
      </c>
      <c r="AB139" s="225">
        <v>0</v>
      </c>
      <c r="AC139" s="225">
        <v>0</v>
      </c>
      <c r="AD139" s="225">
        <v>0</v>
      </c>
      <c r="AE139" s="225">
        <v>0</v>
      </c>
      <c r="AF139" s="293">
        <v>0</v>
      </c>
      <c r="AG139" s="293">
        <v>0</v>
      </c>
      <c r="AH139" s="293">
        <v>0</v>
      </c>
      <c r="AI139" s="293">
        <v>0</v>
      </c>
      <c r="AJ139" s="293">
        <v>0</v>
      </c>
      <c r="AK139" s="293">
        <v>0</v>
      </c>
      <c r="AL139" s="293">
        <v>0</v>
      </c>
      <c r="AM139" s="293">
        <v>0</v>
      </c>
      <c r="AN139" s="293">
        <v>0</v>
      </c>
      <c r="AO139" s="293">
        <v>0</v>
      </c>
      <c r="AP139" s="225">
        <v>0</v>
      </c>
      <c r="AQ139" s="225">
        <v>0</v>
      </c>
      <c r="AR139" s="225">
        <v>0</v>
      </c>
      <c r="AS139" s="225">
        <v>0</v>
      </c>
      <c r="AT139" s="293">
        <v>0</v>
      </c>
      <c r="AU139" s="293">
        <v>0</v>
      </c>
      <c r="AV139" s="293">
        <v>0</v>
      </c>
      <c r="AW139" s="293">
        <v>0</v>
      </c>
      <c r="AX139" s="293">
        <v>0</v>
      </c>
      <c r="AY139" s="293">
        <v>0</v>
      </c>
      <c r="AZ139" s="293">
        <v>0</v>
      </c>
      <c r="BA139" s="293">
        <v>0</v>
      </c>
      <c r="BB139" s="293">
        <v>0</v>
      </c>
      <c r="BC139" s="293">
        <v>4.5</v>
      </c>
      <c r="BD139" s="225">
        <v>0</v>
      </c>
      <c r="BE139" s="225">
        <v>0</v>
      </c>
      <c r="BF139" s="225">
        <v>0</v>
      </c>
      <c r="BG139" s="225">
        <v>0</v>
      </c>
      <c r="BH139" s="293">
        <v>0</v>
      </c>
      <c r="BI139" s="293">
        <v>0</v>
      </c>
      <c r="BJ139" s="293">
        <v>0</v>
      </c>
      <c r="BK139" s="293">
        <v>0</v>
      </c>
      <c r="BL139" s="293">
        <v>0</v>
      </c>
      <c r="BM139" s="293">
        <v>0</v>
      </c>
      <c r="BN139" s="293">
        <v>0</v>
      </c>
      <c r="BO139" s="293">
        <v>0</v>
      </c>
      <c r="BP139" s="293">
        <v>0</v>
      </c>
      <c r="BQ139" s="293">
        <v>0</v>
      </c>
      <c r="BR139" s="225">
        <v>0</v>
      </c>
      <c r="BS139" s="225">
        <v>0</v>
      </c>
      <c r="BT139" s="225">
        <v>0</v>
      </c>
      <c r="BU139" s="225">
        <v>0</v>
      </c>
      <c r="BV139" s="293">
        <v>0</v>
      </c>
      <c r="BW139" s="293">
        <v>0</v>
      </c>
      <c r="BX139" s="293">
        <v>0</v>
      </c>
      <c r="BY139" s="293">
        <v>0</v>
      </c>
      <c r="BZ139" s="293">
        <v>0</v>
      </c>
      <c r="CA139" s="293">
        <v>0</v>
      </c>
      <c r="CB139" s="293">
        <v>0</v>
      </c>
      <c r="CC139" s="293">
        <v>0</v>
      </c>
      <c r="CD139" s="293">
        <v>0</v>
      </c>
      <c r="CE139" s="293">
        <v>0</v>
      </c>
      <c r="CF139" s="293">
        <v>0</v>
      </c>
      <c r="CG139" s="293">
        <v>0</v>
      </c>
      <c r="CH139" s="293">
        <v>0</v>
      </c>
      <c r="CI139" s="293">
        <v>0</v>
      </c>
      <c r="CJ139" s="225">
        <f t="shared" si="147"/>
        <v>0</v>
      </c>
      <c r="CK139" s="225">
        <f t="shared" si="148"/>
        <v>0</v>
      </c>
      <c r="CL139" s="225">
        <f t="shared" si="149"/>
        <v>0</v>
      </c>
      <c r="CM139" s="225">
        <f t="shared" si="150"/>
        <v>0</v>
      </c>
      <c r="CN139" s="225">
        <f t="shared" si="151"/>
        <v>0</v>
      </c>
      <c r="CO139" s="225">
        <f t="shared" si="152"/>
        <v>0</v>
      </c>
      <c r="CP139" s="225">
        <f t="shared" si="153"/>
        <v>0</v>
      </c>
      <c r="CQ139" s="225">
        <f t="shared" si="154"/>
        <v>0</v>
      </c>
      <c r="CR139" s="225">
        <f t="shared" si="155"/>
        <v>0</v>
      </c>
      <c r="CS139" s="225">
        <f t="shared" si="156"/>
        <v>4.5</v>
      </c>
      <c r="CT139" s="225">
        <f t="shared" si="157"/>
        <v>0</v>
      </c>
      <c r="CU139" s="225">
        <f t="shared" si="158"/>
        <v>0</v>
      </c>
      <c r="CV139" s="225">
        <f t="shared" si="159"/>
        <v>0</v>
      </c>
      <c r="CW139" s="225">
        <f t="shared" si="160"/>
        <v>0</v>
      </c>
      <c r="CX139" s="225"/>
    </row>
    <row r="140" spans="1:102" s="168" customFormat="1" ht="47.25">
      <c r="A140" s="219" t="s">
        <v>565</v>
      </c>
      <c r="B140" s="223" t="s">
        <v>830</v>
      </c>
      <c r="C140" s="225" t="s">
        <v>868</v>
      </c>
      <c r="D140" s="293">
        <v>0</v>
      </c>
      <c r="E140" s="293">
        <v>0</v>
      </c>
      <c r="F140" s="293">
        <v>0</v>
      </c>
      <c r="G140" s="293">
        <v>0</v>
      </c>
      <c r="H140" s="293">
        <v>0</v>
      </c>
      <c r="I140" s="293">
        <v>0</v>
      </c>
      <c r="J140" s="293">
        <v>0</v>
      </c>
      <c r="K140" s="225">
        <v>0</v>
      </c>
      <c r="L140" s="225">
        <v>0</v>
      </c>
      <c r="M140" s="225">
        <v>0</v>
      </c>
      <c r="N140" s="225">
        <v>0</v>
      </c>
      <c r="O140" s="225">
        <v>0</v>
      </c>
      <c r="P140" s="225">
        <v>0</v>
      </c>
      <c r="Q140" s="225">
        <v>0</v>
      </c>
      <c r="R140" s="293">
        <v>0</v>
      </c>
      <c r="S140" s="293">
        <v>0</v>
      </c>
      <c r="T140" s="293">
        <v>0</v>
      </c>
      <c r="U140" s="293">
        <v>0</v>
      </c>
      <c r="V140" s="293">
        <v>0</v>
      </c>
      <c r="W140" s="293">
        <v>0</v>
      </c>
      <c r="X140" s="293">
        <v>0</v>
      </c>
      <c r="Y140" s="293">
        <v>0</v>
      </c>
      <c r="Z140" s="293">
        <v>0</v>
      </c>
      <c r="AA140" s="293">
        <v>0</v>
      </c>
      <c r="AB140" s="225">
        <v>0</v>
      </c>
      <c r="AC140" s="225">
        <v>0</v>
      </c>
      <c r="AD140" s="225">
        <v>0</v>
      </c>
      <c r="AE140" s="225">
        <v>0</v>
      </c>
      <c r="AF140" s="293">
        <v>0</v>
      </c>
      <c r="AG140" s="293">
        <v>0</v>
      </c>
      <c r="AH140" s="293">
        <v>0</v>
      </c>
      <c r="AI140" s="293">
        <v>0</v>
      </c>
      <c r="AJ140" s="293">
        <v>0</v>
      </c>
      <c r="AK140" s="293">
        <v>0</v>
      </c>
      <c r="AL140" s="293">
        <v>0</v>
      </c>
      <c r="AM140" s="293">
        <v>0</v>
      </c>
      <c r="AN140" s="293">
        <v>0</v>
      </c>
      <c r="AO140" s="293">
        <v>0</v>
      </c>
      <c r="AP140" s="225">
        <v>0</v>
      </c>
      <c r="AQ140" s="225">
        <v>0</v>
      </c>
      <c r="AR140" s="225">
        <v>0</v>
      </c>
      <c r="AS140" s="225">
        <v>0</v>
      </c>
      <c r="AT140" s="293">
        <v>0</v>
      </c>
      <c r="AU140" s="293">
        <v>0</v>
      </c>
      <c r="AV140" s="293">
        <v>0</v>
      </c>
      <c r="AW140" s="293">
        <v>0</v>
      </c>
      <c r="AX140" s="293">
        <v>0</v>
      </c>
      <c r="AY140" s="293">
        <v>0</v>
      </c>
      <c r="AZ140" s="293">
        <v>0</v>
      </c>
      <c r="BA140" s="293">
        <v>0</v>
      </c>
      <c r="BB140" s="293">
        <v>0</v>
      </c>
      <c r="BC140" s="293">
        <v>2.5</v>
      </c>
      <c r="BD140" s="225">
        <v>0</v>
      </c>
      <c r="BE140" s="225">
        <v>0</v>
      </c>
      <c r="BF140" s="225">
        <v>0</v>
      </c>
      <c r="BG140" s="225">
        <v>0</v>
      </c>
      <c r="BH140" s="293">
        <v>0</v>
      </c>
      <c r="BI140" s="293">
        <v>0</v>
      </c>
      <c r="BJ140" s="293">
        <v>0</v>
      </c>
      <c r="BK140" s="293">
        <v>0</v>
      </c>
      <c r="BL140" s="293">
        <v>0</v>
      </c>
      <c r="BM140" s="293">
        <v>0</v>
      </c>
      <c r="BN140" s="293">
        <v>0</v>
      </c>
      <c r="BO140" s="293">
        <v>0</v>
      </c>
      <c r="BP140" s="293">
        <v>0</v>
      </c>
      <c r="BQ140" s="293">
        <v>0</v>
      </c>
      <c r="BR140" s="225">
        <v>0</v>
      </c>
      <c r="BS140" s="225">
        <v>0</v>
      </c>
      <c r="BT140" s="225">
        <v>0</v>
      </c>
      <c r="BU140" s="225">
        <v>0</v>
      </c>
      <c r="BV140" s="293">
        <v>0</v>
      </c>
      <c r="BW140" s="293">
        <v>0</v>
      </c>
      <c r="BX140" s="293">
        <v>0</v>
      </c>
      <c r="BY140" s="293">
        <v>0</v>
      </c>
      <c r="BZ140" s="293">
        <v>0</v>
      </c>
      <c r="CA140" s="293">
        <v>0</v>
      </c>
      <c r="CB140" s="293">
        <v>0</v>
      </c>
      <c r="CC140" s="293">
        <v>0</v>
      </c>
      <c r="CD140" s="293">
        <v>0</v>
      </c>
      <c r="CE140" s="293">
        <v>0</v>
      </c>
      <c r="CF140" s="293">
        <v>0</v>
      </c>
      <c r="CG140" s="293">
        <v>0</v>
      </c>
      <c r="CH140" s="293">
        <v>0</v>
      </c>
      <c r="CI140" s="293">
        <v>0</v>
      </c>
      <c r="CJ140" s="225">
        <f t="shared" si="147"/>
        <v>0</v>
      </c>
      <c r="CK140" s="225">
        <f t="shared" si="148"/>
        <v>0</v>
      </c>
      <c r="CL140" s="225">
        <f t="shared" si="149"/>
        <v>0</v>
      </c>
      <c r="CM140" s="225">
        <f t="shared" si="150"/>
        <v>0</v>
      </c>
      <c r="CN140" s="225">
        <f t="shared" si="151"/>
        <v>0</v>
      </c>
      <c r="CO140" s="225">
        <f t="shared" si="152"/>
        <v>0</v>
      </c>
      <c r="CP140" s="225">
        <f t="shared" si="153"/>
        <v>0</v>
      </c>
      <c r="CQ140" s="225">
        <f t="shared" si="154"/>
        <v>0</v>
      </c>
      <c r="CR140" s="225">
        <f t="shared" si="155"/>
        <v>0</v>
      </c>
      <c r="CS140" s="225">
        <f t="shared" si="156"/>
        <v>2.5</v>
      </c>
      <c r="CT140" s="225">
        <f t="shared" si="157"/>
        <v>0</v>
      </c>
      <c r="CU140" s="225">
        <f t="shared" si="158"/>
        <v>0</v>
      </c>
      <c r="CV140" s="225">
        <f t="shared" si="159"/>
        <v>0</v>
      </c>
      <c r="CW140" s="225">
        <f t="shared" si="160"/>
        <v>0</v>
      </c>
      <c r="CX140" s="225"/>
    </row>
    <row r="141" spans="1:102" s="168" customFormat="1" ht="63">
      <c r="A141" s="219" t="s">
        <v>565</v>
      </c>
      <c r="B141" s="223" t="s">
        <v>831</v>
      </c>
      <c r="C141" s="225" t="s">
        <v>869</v>
      </c>
      <c r="D141" s="293">
        <v>0</v>
      </c>
      <c r="E141" s="293">
        <v>0</v>
      </c>
      <c r="F141" s="293">
        <v>0</v>
      </c>
      <c r="G141" s="293">
        <v>0</v>
      </c>
      <c r="H141" s="293">
        <v>0</v>
      </c>
      <c r="I141" s="293">
        <v>0</v>
      </c>
      <c r="J141" s="293">
        <v>0</v>
      </c>
      <c r="K141" s="225">
        <v>0</v>
      </c>
      <c r="L141" s="225">
        <v>0</v>
      </c>
      <c r="M141" s="225">
        <v>0</v>
      </c>
      <c r="N141" s="225">
        <v>0</v>
      </c>
      <c r="O141" s="225">
        <v>0</v>
      </c>
      <c r="P141" s="225">
        <v>0</v>
      </c>
      <c r="Q141" s="225">
        <v>0</v>
      </c>
      <c r="R141" s="293">
        <v>0</v>
      </c>
      <c r="S141" s="293">
        <v>0</v>
      </c>
      <c r="T141" s="293">
        <v>0</v>
      </c>
      <c r="U141" s="293">
        <v>0</v>
      </c>
      <c r="V141" s="293">
        <v>0</v>
      </c>
      <c r="W141" s="293">
        <v>0</v>
      </c>
      <c r="X141" s="293">
        <v>0</v>
      </c>
      <c r="Y141" s="293">
        <v>0</v>
      </c>
      <c r="Z141" s="293">
        <v>0</v>
      </c>
      <c r="AA141" s="293">
        <v>0</v>
      </c>
      <c r="AB141" s="225">
        <v>0</v>
      </c>
      <c r="AC141" s="225">
        <v>0</v>
      </c>
      <c r="AD141" s="225">
        <v>0</v>
      </c>
      <c r="AE141" s="225">
        <v>0</v>
      </c>
      <c r="AF141" s="293">
        <v>0</v>
      </c>
      <c r="AG141" s="293">
        <v>0</v>
      </c>
      <c r="AH141" s="293">
        <v>0</v>
      </c>
      <c r="AI141" s="293">
        <v>0</v>
      </c>
      <c r="AJ141" s="293">
        <v>0</v>
      </c>
      <c r="AK141" s="293">
        <v>0</v>
      </c>
      <c r="AL141" s="293">
        <v>0</v>
      </c>
      <c r="AM141" s="293">
        <v>0</v>
      </c>
      <c r="AN141" s="293">
        <v>0</v>
      </c>
      <c r="AO141" s="293">
        <v>0</v>
      </c>
      <c r="AP141" s="225">
        <v>0</v>
      </c>
      <c r="AQ141" s="225">
        <v>0</v>
      </c>
      <c r="AR141" s="225">
        <v>0</v>
      </c>
      <c r="AS141" s="225">
        <v>0</v>
      </c>
      <c r="AT141" s="293">
        <v>0</v>
      </c>
      <c r="AU141" s="293">
        <v>0</v>
      </c>
      <c r="AV141" s="293">
        <v>0</v>
      </c>
      <c r="AW141" s="293">
        <v>0</v>
      </c>
      <c r="AX141" s="293">
        <v>0</v>
      </c>
      <c r="AY141" s="293">
        <v>0</v>
      </c>
      <c r="AZ141" s="293">
        <v>0</v>
      </c>
      <c r="BA141" s="293">
        <v>0</v>
      </c>
      <c r="BB141" s="293">
        <v>0</v>
      </c>
      <c r="BC141" s="293">
        <v>2.6</v>
      </c>
      <c r="BD141" s="225">
        <v>0</v>
      </c>
      <c r="BE141" s="225">
        <v>0</v>
      </c>
      <c r="BF141" s="225">
        <v>0</v>
      </c>
      <c r="BG141" s="225">
        <v>0</v>
      </c>
      <c r="BH141" s="293">
        <v>0</v>
      </c>
      <c r="BI141" s="293">
        <v>0</v>
      </c>
      <c r="BJ141" s="293">
        <v>0</v>
      </c>
      <c r="BK141" s="293">
        <v>0</v>
      </c>
      <c r="BL141" s="293">
        <v>0</v>
      </c>
      <c r="BM141" s="293">
        <v>0</v>
      </c>
      <c r="BN141" s="293">
        <v>0</v>
      </c>
      <c r="BO141" s="293">
        <v>0</v>
      </c>
      <c r="BP141" s="293">
        <v>0</v>
      </c>
      <c r="BQ141" s="293">
        <v>0</v>
      </c>
      <c r="BR141" s="225">
        <v>0</v>
      </c>
      <c r="BS141" s="225">
        <v>0</v>
      </c>
      <c r="BT141" s="225">
        <v>0</v>
      </c>
      <c r="BU141" s="225">
        <v>0</v>
      </c>
      <c r="BV141" s="293">
        <v>0</v>
      </c>
      <c r="BW141" s="293">
        <v>0</v>
      </c>
      <c r="BX141" s="293">
        <v>0</v>
      </c>
      <c r="BY141" s="293">
        <v>0</v>
      </c>
      <c r="BZ141" s="293">
        <v>0</v>
      </c>
      <c r="CA141" s="293">
        <v>0</v>
      </c>
      <c r="CB141" s="293">
        <v>0</v>
      </c>
      <c r="CC141" s="293">
        <v>0</v>
      </c>
      <c r="CD141" s="293">
        <v>0</v>
      </c>
      <c r="CE141" s="293">
        <v>0</v>
      </c>
      <c r="CF141" s="293">
        <v>0</v>
      </c>
      <c r="CG141" s="293">
        <v>0</v>
      </c>
      <c r="CH141" s="293">
        <v>0</v>
      </c>
      <c r="CI141" s="293">
        <v>0</v>
      </c>
      <c r="CJ141" s="225">
        <f t="shared" si="147"/>
        <v>0</v>
      </c>
      <c r="CK141" s="225">
        <f t="shared" si="148"/>
        <v>0</v>
      </c>
      <c r="CL141" s="225">
        <f t="shared" si="149"/>
        <v>0</v>
      </c>
      <c r="CM141" s="225">
        <f t="shared" si="150"/>
        <v>0</v>
      </c>
      <c r="CN141" s="225">
        <f t="shared" si="151"/>
        <v>0</v>
      </c>
      <c r="CO141" s="225">
        <f t="shared" si="152"/>
        <v>0</v>
      </c>
      <c r="CP141" s="225">
        <f t="shared" si="153"/>
        <v>0</v>
      </c>
      <c r="CQ141" s="225">
        <f t="shared" si="154"/>
        <v>0</v>
      </c>
      <c r="CR141" s="225">
        <f t="shared" si="155"/>
        <v>0</v>
      </c>
      <c r="CS141" s="225">
        <f t="shared" si="156"/>
        <v>2.6</v>
      </c>
      <c r="CT141" s="225">
        <f t="shared" si="157"/>
        <v>0</v>
      </c>
      <c r="CU141" s="225">
        <f t="shared" si="158"/>
        <v>0</v>
      </c>
      <c r="CV141" s="225">
        <f t="shared" si="159"/>
        <v>0</v>
      </c>
      <c r="CW141" s="225">
        <f t="shared" si="160"/>
        <v>0</v>
      </c>
      <c r="CX141" s="225"/>
    </row>
    <row r="142" spans="1:102" s="168" customFormat="1" ht="47.25">
      <c r="A142" s="219" t="s">
        <v>565</v>
      </c>
      <c r="B142" s="223" t="s">
        <v>832</v>
      </c>
      <c r="C142" s="225" t="s">
        <v>870</v>
      </c>
      <c r="D142" s="293">
        <v>0</v>
      </c>
      <c r="E142" s="293">
        <v>0</v>
      </c>
      <c r="F142" s="293">
        <v>0</v>
      </c>
      <c r="G142" s="293">
        <v>0</v>
      </c>
      <c r="H142" s="293">
        <v>0</v>
      </c>
      <c r="I142" s="293">
        <v>0</v>
      </c>
      <c r="J142" s="293">
        <v>0</v>
      </c>
      <c r="K142" s="225">
        <v>0</v>
      </c>
      <c r="L142" s="225">
        <v>0</v>
      </c>
      <c r="M142" s="225">
        <v>0</v>
      </c>
      <c r="N142" s="225">
        <v>0</v>
      </c>
      <c r="O142" s="225">
        <v>0</v>
      </c>
      <c r="P142" s="225">
        <v>0</v>
      </c>
      <c r="Q142" s="225">
        <v>0</v>
      </c>
      <c r="R142" s="293">
        <v>0</v>
      </c>
      <c r="S142" s="293">
        <v>0</v>
      </c>
      <c r="T142" s="293">
        <v>0</v>
      </c>
      <c r="U142" s="293">
        <v>0</v>
      </c>
      <c r="V142" s="293">
        <v>0</v>
      </c>
      <c r="W142" s="293">
        <v>0</v>
      </c>
      <c r="X142" s="293">
        <v>0</v>
      </c>
      <c r="Y142" s="293">
        <v>0</v>
      </c>
      <c r="Z142" s="293">
        <v>0</v>
      </c>
      <c r="AA142" s="293">
        <v>0</v>
      </c>
      <c r="AB142" s="225">
        <v>0</v>
      </c>
      <c r="AC142" s="225">
        <v>0</v>
      </c>
      <c r="AD142" s="225">
        <v>0</v>
      </c>
      <c r="AE142" s="225">
        <v>0</v>
      </c>
      <c r="AF142" s="293">
        <v>0</v>
      </c>
      <c r="AG142" s="293">
        <v>0</v>
      </c>
      <c r="AH142" s="293">
        <v>0</v>
      </c>
      <c r="AI142" s="293">
        <v>0</v>
      </c>
      <c r="AJ142" s="293">
        <v>0</v>
      </c>
      <c r="AK142" s="293">
        <v>0</v>
      </c>
      <c r="AL142" s="293">
        <v>0</v>
      </c>
      <c r="AM142" s="293">
        <v>0</v>
      </c>
      <c r="AN142" s="293">
        <v>0</v>
      </c>
      <c r="AO142" s="293">
        <v>0</v>
      </c>
      <c r="AP142" s="225">
        <v>0</v>
      </c>
      <c r="AQ142" s="225">
        <v>0</v>
      </c>
      <c r="AR142" s="225">
        <v>0</v>
      </c>
      <c r="AS142" s="225">
        <v>0</v>
      </c>
      <c r="AT142" s="293">
        <v>0</v>
      </c>
      <c r="AU142" s="293">
        <v>0</v>
      </c>
      <c r="AV142" s="293">
        <v>0</v>
      </c>
      <c r="AW142" s="293">
        <v>0</v>
      </c>
      <c r="AX142" s="293">
        <v>0</v>
      </c>
      <c r="AY142" s="293">
        <v>0</v>
      </c>
      <c r="AZ142" s="293">
        <v>0</v>
      </c>
      <c r="BA142" s="293">
        <v>0</v>
      </c>
      <c r="BB142" s="293">
        <v>0</v>
      </c>
      <c r="BC142" s="293">
        <v>4.2</v>
      </c>
      <c r="BD142" s="225">
        <v>0</v>
      </c>
      <c r="BE142" s="225">
        <v>0</v>
      </c>
      <c r="BF142" s="225">
        <v>0</v>
      </c>
      <c r="BG142" s="225">
        <v>0</v>
      </c>
      <c r="BH142" s="293">
        <v>0</v>
      </c>
      <c r="BI142" s="293">
        <v>0</v>
      </c>
      <c r="BJ142" s="293">
        <v>0</v>
      </c>
      <c r="BK142" s="293">
        <v>0</v>
      </c>
      <c r="BL142" s="293">
        <v>0</v>
      </c>
      <c r="BM142" s="293">
        <v>0</v>
      </c>
      <c r="BN142" s="293">
        <v>0</v>
      </c>
      <c r="BO142" s="293">
        <v>0</v>
      </c>
      <c r="BP142" s="293">
        <v>0</v>
      </c>
      <c r="BQ142" s="293">
        <v>0</v>
      </c>
      <c r="BR142" s="225">
        <v>0</v>
      </c>
      <c r="BS142" s="225">
        <v>0</v>
      </c>
      <c r="BT142" s="225">
        <v>0</v>
      </c>
      <c r="BU142" s="225">
        <v>0</v>
      </c>
      <c r="BV142" s="293">
        <v>0</v>
      </c>
      <c r="BW142" s="293">
        <v>0</v>
      </c>
      <c r="BX142" s="293">
        <v>0</v>
      </c>
      <c r="BY142" s="293">
        <v>0</v>
      </c>
      <c r="BZ142" s="293">
        <v>0</v>
      </c>
      <c r="CA142" s="293">
        <v>0</v>
      </c>
      <c r="CB142" s="293">
        <v>0</v>
      </c>
      <c r="CC142" s="293">
        <v>0</v>
      </c>
      <c r="CD142" s="293">
        <v>0</v>
      </c>
      <c r="CE142" s="293">
        <v>0</v>
      </c>
      <c r="CF142" s="293">
        <v>0</v>
      </c>
      <c r="CG142" s="293">
        <v>0</v>
      </c>
      <c r="CH142" s="293">
        <v>0</v>
      </c>
      <c r="CI142" s="293">
        <v>0</v>
      </c>
      <c r="CJ142" s="225">
        <f t="shared" si="147"/>
        <v>0</v>
      </c>
      <c r="CK142" s="225">
        <f t="shared" si="148"/>
        <v>0</v>
      </c>
      <c r="CL142" s="225">
        <f t="shared" si="149"/>
        <v>0</v>
      </c>
      <c r="CM142" s="225">
        <f t="shared" si="150"/>
        <v>0</v>
      </c>
      <c r="CN142" s="225">
        <f t="shared" si="151"/>
        <v>0</v>
      </c>
      <c r="CO142" s="225">
        <f t="shared" si="152"/>
        <v>0</v>
      </c>
      <c r="CP142" s="225">
        <f t="shared" si="153"/>
        <v>0</v>
      </c>
      <c r="CQ142" s="225">
        <f t="shared" si="154"/>
        <v>0</v>
      </c>
      <c r="CR142" s="225">
        <f t="shared" si="155"/>
        <v>0</v>
      </c>
      <c r="CS142" s="225">
        <f t="shared" si="156"/>
        <v>4.2</v>
      </c>
      <c r="CT142" s="225">
        <f t="shared" si="157"/>
        <v>0</v>
      </c>
      <c r="CU142" s="225">
        <f t="shared" si="158"/>
        <v>0</v>
      </c>
      <c r="CV142" s="225">
        <f t="shared" si="159"/>
        <v>0</v>
      </c>
      <c r="CW142" s="225">
        <f t="shared" si="160"/>
        <v>0</v>
      </c>
      <c r="CX142" s="225"/>
    </row>
    <row r="143" spans="1:102" s="168" customFormat="1" ht="47.25">
      <c r="A143" s="219" t="s">
        <v>565</v>
      </c>
      <c r="B143" s="223" t="s">
        <v>833</v>
      </c>
      <c r="C143" s="225" t="s">
        <v>871</v>
      </c>
      <c r="D143" s="293">
        <v>0</v>
      </c>
      <c r="E143" s="293">
        <v>0</v>
      </c>
      <c r="F143" s="293">
        <v>0</v>
      </c>
      <c r="G143" s="293">
        <v>0</v>
      </c>
      <c r="H143" s="293">
        <v>0</v>
      </c>
      <c r="I143" s="293">
        <v>0</v>
      </c>
      <c r="J143" s="293">
        <v>0</v>
      </c>
      <c r="K143" s="225">
        <v>0</v>
      </c>
      <c r="L143" s="225">
        <v>0</v>
      </c>
      <c r="M143" s="225">
        <v>0</v>
      </c>
      <c r="N143" s="225">
        <v>0</v>
      </c>
      <c r="O143" s="225">
        <v>0</v>
      </c>
      <c r="P143" s="225">
        <v>0</v>
      </c>
      <c r="Q143" s="225">
        <v>0</v>
      </c>
      <c r="R143" s="293">
        <v>0</v>
      </c>
      <c r="S143" s="293">
        <v>0</v>
      </c>
      <c r="T143" s="293">
        <v>0</v>
      </c>
      <c r="U143" s="293">
        <v>0</v>
      </c>
      <c r="V143" s="293">
        <v>0</v>
      </c>
      <c r="W143" s="293">
        <v>0</v>
      </c>
      <c r="X143" s="293">
        <v>0</v>
      </c>
      <c r="Y143" s="293">
        <v>0</v>
      </c>
      <c r="Z143" s="293">
        <v>0</v>
      </c>
      <c r="AA143" s="293">
        <v>0</v>
      </c>
      <c r="AB143" s="225">
        <v>0</v>
      </c>
      <c r="AC143" s="225">
        <v>0</v>
      </c>
      <c r="AD143" s="225">
        <v>0</v>
      </c>
      <c r="AE143" s="225">
        <v>0</v>
      </c>
      <c r="AF143" s="293">
        <v>0</v>
      </c>
      <c r="AG143" s="293">
        <v>0</v>
      </c>
      <c r="AH143" s="293">
        <v>0</v>
      </c>
      <c r="AI143" s="293">
        <v>0</v>
      </c>
      <c r="AJ143" s="293">
        <v>0</v>
      </c>
      <c r="AK143" s="293">
        <v>0</v>
      </c>
      <c r="AL143" s="293">
        <v>0</v>
      </c>
      <c r="AM143" s="293">
        <v>0</v>
      </c>
      <c r="AN143" s="293">
        <v>0</v>
      </c>
      <c r="AO143" s="293">
        <v>0</v>
      </c>
      <c r="AP143" s="225">
        <v>0</v>
      </c>
      <c r="AQ143" s="225">
        <v>0</v>
      </c>
      <c r="AR143" s="225">
        <v>0</v>
      </c>
      <c r="AS143" s="225">
        <v>0</v>
      </c>
      <c r="AT143" s="293">
        <v>0</v>
      </c>
      <c r="AU143" s="293">
        <v>0</v>
      </c>
      <c r="AV143" s="293">
        <v>0</v>
      </c>
      <c r="AW143" s="293">
        <v>0</v>
      </c>
      <c r="AX143" s="293">
        <v>0</v>
      </c>
      <c r="AY143" s="293">
        <v>0</v>
      </c>
      <c r="AZ143" s="293">
        <v>0</v>
      </c>
      <c r="BA143" s="293">
        <v>0</v>
      </c>
      <c r="BB143" s="293">
        <v>0</v>
      </c>
      <c r="BC143" s="296">
        <v>5.5</v>
      </c>
      <c r="BD143" s="225">
        <v>0</v>
      </c>
      <c r="BE143" s="225">
        <v>0</v>
      </c>
      <c r="BF143" s="225">
        <v>0</v>
      </c>
      <c r="BG143" s="225">
        <v>0</v>
      </c>
      <c r="BH143" s="293">
        <v>0</v>
      </c>
      <c r="BI143" s="293">
        <v>0</v>
      </c>
      <c r="BJ143" s="293">
        <v>0</v>
      </c>
      <c r="BK143" s="293">
        <v>0</v>
      </c>
      <c r="BL143" s="293">
        <v>0</v>
      </c>
      <c r="BM143" s="293">
        <v>0</v>
      </c>
      <c r="BN143" s="293">
        <v>0</v>
      </c>
      <c r="BO143" s="293">
        <v>0</v>
      </c>
      <c r="BP143" s="293">
        <v>0</v>
      </c>
      <c r="BQ143" s="293">
        <v>0</v>
      </c>
      <c r="BR143" s="225">
        <v>0</v>
      </c>
      <c r="BS143" s="225">
        <v>0</v>
      </c>
      <c r="BT143" s="225">
        <v>0</v>
      </c>
      <c r="BU143" s="225">
        <v>0</v>
      </c>
      <c r="BV143" s="293">
        <v>0</v>
      </c>
      <c r="BW143" s="293">
        <v>0</v>
      </c>
      <c r="BX143" s="293">
        <v>0</v>
      </c>
      <c r="BY143" s="293">
        <v>0</v>
      </c>
      <c r="BZ143" s="293">
        <v>0</v>
      </c>
      <c r="CA143" s="293">
        <v>0</v>
      </c>
      <c r="CB143" s="293">
        <v>0</v>
      </c>
      <c r="CC143" s="293">
        <v>0</v>
      </c>
      <c r="CD143" s="293">
        <v>0</v>
      </c>
      <c r="CE143" s="293">
        <v>0</v>
      </c>
      <c r="CF143" s="293">
        <v>0</v>
      </c>
      <c r="CG143" s="293">
        <v>0</v>
      </c>
      <c r="CH143" s="293">
        <v>0</v>
      </c>
      <c r="CI143" s="293">
        <v>0</v>
      </c>
      <c r="CJ143" s="225">
        <f t="shared" si="147"/>
        <v>0</v>
      </c>
      <c r="CK143" s="225">
        <f t="shared" si="148"/>
        <v>0</v>
      </c>
      <c r="CL143" s="225">
        <f t="shared" si="149"/>
        <v>0</v>
      </c>
      <c r="CM143" s="225">
        <f t="shared" si="150"/>
        <v>0</v>
      </c>
      <c r="CN143" s="225">
        <f t="shared" si="151"/>
        <v>0</v>
      </c>
      <c r="CO143" s="225">
        <f t="shared" si="152"/>
        <v>0</v>
      </c>
      <c r="CP143" s="225">
        <f t="shared" si="153"/>
        <v>0</v>
      </c>
      <c r="CQ143" s="225">
        <f t="shared" si="154"/>
        <v>0</v>
      </c>
      <c r="CR143" s="225">
        <f t="shared" si="155"/>
        <v>0</v>
      </c>
      <c r="CS143" s="225">
        <f t="shared" si="156"/>
        <v>5.5</v>
      </c>
      <c r="CT143" s="225">
        <f t="shared" si="157"/>
        <v>0</v>
      </c>
      <c r="CU143" s="225">
        <f t="shared" si="158"/>
        <v>0</v>
      </c>
      <c r="CV143" s="225">
        <f t="shared" si="159"/>
        <v>0</v>
      </c>
      <c r="CW143" s="225">
        <f t="shared" si="160"/>
        <v>0</v>
      </c>
      <c r="CX143" s="225"/>
    </row>
    <row r="144" spans="1:102" s="168" customFormat="1" ht="47.25">
      <c r="A144" s="219" t="s">
        <v>565</v>
      </c>
      <c r="B144" s="223" t="s">
        <v>834</v>
      </c>
      <c r="C144" s="225" t="s">
        <v>872</v>
      </c>
      <c r="D144" s="293">
        <v>0</v>
      </c>
      <c r="E144" s="293">
        <v>0</v>
      </c>
      <c r="F144" s="293">
        <v>0</v>
      </c>
      <c r="G144" s="293">
        <v>0</v>
      </c>
      <c r="H144" s="293">
        <v>0</v>
      </c>
      <c r="I144" s="293">
        <v>0</v>
      </c>
      <c r="J144" s="293">
        <v>0</v>
      </c>
      <c r="K144" s="225">
        <v>0</v>
      </c>
      <c r="L144" s="225">
        <v>0</v>
      </c>
      <c r="M144" s="225">
        <v>0</v>
      </c>
      <c r="N144" s="225">
        <v>0</v>
      </c>
      <c r="O144" s="225">
        <v>0</v>
      </c>
      <c r="P144" s="225">
        <v>0</v>
      </c>
      <c r="Q144" s="225">
        <v>0</v>
      </c>
      <c r="R144" s="293">
        <v>0</v>
      </c>
      <c r="S144" s="293">
        <v>0</v>
      </c>
      <c r="T144" s="293">
        <v>0</v>
      </c>
      <c r="U144" s="293">
        <v>0</v>
      </c>
      <c r="V144" s="293">
        <v>0</v>
      </c>
      <c r="W144" s="293">
        <v>0</v>
      </c>
      <c r="X144" s="293">
        <v>0</v>
      </c>
      <c r="Y144" s="293">
        <v>0</v>
      </c>
      <c r="Z144" s="293">
        <v>0</v>
      </c>
      <c r="AA144" s="296">
        <v>0</v>
      </c>
      <c r="AB144" s="225">
        <v>0</v>
      </c>
      <c r="AC144" s="225">
        <v>0</v>
      </c>
      <c r="AD144" s="225">
        <v>0</v>
      </c>
      <c r="AE144" s="225">
        <v>0</v>
      </c>
      <c r="AF144" s="293">
        <v>0</v>
      </c>
      <c r="AG144" s="293">
        <v>0</v>
      </c>
      <c r="AH144" s="293">
        <v>0</v>
      </c>
      <c r="AI144" s="293">
        <v>0</v>
      </c>
      <c r="AJ144" s="293">
        <v>0</v>
      </c>
      <c r="AK144" s="293">
        <v>0</v>
      </c>
      <c r="AL144" s="293">
        <v>0</v>
      </c>
      <c r="AM144" s="293">
        <v>0</v>
      </c>
      <c r="AN144" s="293">
        <v>0</v>
      </c>
      <c r="AO144" s="293">
        <v>7.4</v>
      </c>
      <c r="AP144" s="225">
        <v>0</v>
      </c>
      <c r="AQ144" s="225">
        <v>0</v>
      </c>
      <c r="AR144" s="225">
        <v>0</v>
      </c>
      <c r="AS144" s="225">
        <v>0</v>
      </c>
      <c r="AT144" s="293">
        <v>0</v>
      </c>
      <c r="AU144" s="293">
        <v>0</v>
      </c>
      <c r="AV144" s="293">
        <v>0</v>
      </c>
      <c r="AW144" s="293">
        <v>0</v>
      </c>
      <c r="AX144" s="293">
        <v>0</v>
      </c>
      <c r="AY144" s="293">
        <v>0</v>
      </c>
      <c r="AZ144" s="293">
        <v>0</v>
      </c>
      <c r="BA144" s="293">
        <v>0</v>
      </c>
      <c r="BB144" s="293">
        <v>0</v>
      </c>
      <c r="BC144" s="293">
        <v>0</v>
      </c>
      <c r="BD144" s="225">
        <v>0</v>
      </c>
      <c r="BE144" s="225">
        <v>0</v>
      </c>
      <c r="BF144" s="225">
        <v>0</v>
      </c>
      <c r="BG144" s="225">
        <v>0</v>
      </c>
      <c r="BH144" s="293">
        <v>0</v>
      </c>
      <c r="BI144" s="293">
        <v>0</v>
      </c>
      <c r="BJ144" s="293">
        <v>0</v>
      </c>
      <c r="BK144" s="293">
        <v>0</v>
      </c>
      <c r="BL144" s="293">
        <v>0</v>
      </c>
      <c r="BM144" s="293">
        <v>0</v>
      </c>
      <c r="BN144" s="293">
        <v>0</v>
      </c>
      <c r="BO144" s="293">
        <v>0</v>
      </c>
      <c r="BP144" s="293">
        <v>0</v>
      </c>
      <c r="BQ144" s="293">
        <v>0</v>
      </c>
      <c r="BR144" s="225">
        <v>0</v>
      </c>
      <c r="BS144" s="225">
        <v>0</v>
      </c>
      <c r="BT144" s="225">
        <v>0</v>
      </c>
      <c r="BU144" s="225">
        <v>0</v>
      </c>
      <c r="BV144" s="293">
        <v>0</v>
      </c>
      <c r="BW144" s="293">
        <v>0</v>
      </c>
      <c r="BX144" s="293">
        <v>0</v>
      </c>
      <c r="BY144" s="293">
        <v>0</v>
      </c>
      <c r="BZ144" s="293">
        <v>0</v>
      </c>
      <c r="CA144" s="293">
        <v>0</v>
      </c>
      <c r="CB144" s="293">
        <v>0</v>
      </c>
      <c r="CC144" s="293">
        <v>0</v>
      </c>
      <c r="CD144" s="293">
        <v>0</v>
      </c>
      <c r="CE144" s="293">
        <v>0</v>
      </c>
      <c r="CF144" s="293">
        <v>0</v>
      </c>
      <c r="CG144" s="293">
        <v>0</v>
      </c>
      <c r="CH144" s="293">
        <v>0</v>
      </c>
      <c r="CI144" s="293">
        <v>0</v>
      </c>
      <c r="CJ144" s="225">
        <f t="shared" si="147"/>
        <v>0</v>
      </c>
      <c r="CK144" s="225">
        <f t="shared" si="148"/>
        <v>0</v>
      </c>
      <c r="CL144" s="225">
        <f t="shared" si="149"/>
        <v>0</v>
      </c>
      <c r="CM144" s="225">
        <f t="shared" si="150"/>
        <v>0</v>
      </c>
      <c r="CN144" s="225">
        <f t="shared" si="151"/>
        <v>0</v>
      </c>
      <c r="CO144" s="225">
        <f t="shared" si="152"/>
        <v>0</v>
      </c>
      <c r="CP144" s="225">
        <f t="shared" si="153"/>
        <v>0</v>
      </c>
      <c r="CQ144" s="225">
        <f t="shared" si="154"/>
        <v>0</v>
      </c>
      <c r="CR144" s="225">
        <f t="shared" si="155"/>
        <v>0</v>
      </c>
      <c r="CS144" s="225">
        <f t="shared" si="156"/>
        <v>7.4</v>
      </c>
      <c r="CT144" s="225">
        <f t="shared" si="157"/>
        <v>0</v>
      </c>
      <c r="CU144" s="225">
        <f t="shared" si="158"/>
        <v>0</v>
      </c>
      <c r="CV144" s="225">
        <f t="shared" si="159"/>
        <v>0</v>
      </c>
      <c r="CW144" s="225">
        <f t="shared" si="160"/>
        <v>0</v>
      </c>
      <c r="CX144" s="225"/>
    </row>
    <row r="145" spans="1:102" s="168" customFormat="1" ht="47.25">
      <c r="A145" s="219" t="s">
        <v>565</v>
      </c>
      <c r="B145" s="223" t="s">
        <v>835</v>
      </c>
      <c r="C145" s="225" t="s">
        <v>873</v>
      </c>
      <c r="D145" s="293">
        <v>0</v>
      </c>
      <c r="E145" s="293">
        <v>0</v>
      </c>
      <c r="F145" s="293">
        <v>0</v>
      </c>
      <c r="G145" s="293">
        <v>0</v>
      </c>
      <c r="H145" s="293">
        <v>0</v>
      </c>
      <c r="I145" s="293">
        <v>0</v>
      </c>
      <c r="J145" s="293">
        <v>0</v>
      </c>
      <c r="K145" s="225">
        <v>0</v>
      </c>
      <c r="L145" s="225">
        <v>0</v>
      </c>
      <c r="M145" s="225">
        <v>0</v>
      </c>
      <c r="N145" s="225">
        <v>0</v>
      </c>
      <c r="O145" s="225">
        <v>0</v>
      </c>
      <c r="P145" s="225">
        <v>0</v>
      </c>
      <c r="Q145" s="225">
        <v>0</v>
      </c>
      <c r="R145" s="293">
        <v>0</v>
      </c>
      <c r="S145" s="293">
        <v>0</v>
      </c>
      <c r="T145" s="293">
        <v>0</v>
      </c>
      <c r="U145" s="293">
        <v>0</v>
      </c>
      <c r="V145" s="293">
        <v>0</v>
      </c>
      <c r="W145" s="293">
        <v>0</v>
      </c>
      <c r="X145" s="293">
        <v>0</v>
      </c>
      <c r="Y145" s="293">
        <v>0</v>
      </c>
      <c r="Z145" s="293">
        <v>0</v>
      </c>
      <c r="AA145" s="293">
        <v>0</v>
      </c>
      <c r="AB145" s="225">
        <v>0</v>
      </c>
      <c r="AC145" s="225">
        <v>0</v>
      </c>
      <c r="AD145" s="225">
        <v>0</v>
      </c>
      <c r="AE145" s="225">
        <v>0</v>
      </c>
      <c r="AF145" s="293">
        <v>0</v>
      </c>
      <c r="AG145" s="293">
        <v>0</v>
      </c>
      <c r="AH145" s="293">
        <v>0</v>
      </c>
      <c r="AI145" s="293">
        <v>0</v>
      </c>
      <c r="AJ145" s="293">
        <v>0</v>
      </c>
      <c r="AK145" s="293">
        <v>0</v>
      </c>
      <c r="AL145" s="293">
        <v>0</v>
      </c>
      <c r="AM145" s="293">
        <v>0</v>
      </c>
      <c r="AN145" s="293">
        <v>0</v>
      </c>
      <c r="AO145" s="293">
        <v>0</v>
      </c>
      <c r="AP145" s="225">
        <v>0</v>
      </c>
      <c r="AQ145" s="225">
        <v>0</v>
      </c>
      <c r="AR145" s="225">
        <v>0</v>
      </c>
      <c r="AS145" s="225">
        <v>0</v>
      </c>
      <c r="AT145" s="293">
        <v>0</v>
      </c>
      <c r="AU145" s="293">
        <v>0</v>
      </c>
      <c r="AV145" s="293">
        <v>0</v>
      </c>
      <c r="AW145" s="293">
        <v>0</v>
      </c>
      <c r="AX145" s="293">
        <v>0</v>
      </c>
      <c r="AY145" s="293">
        <v>0</v>
      </c>
      <c r="AZ145" s="293">
        <v>0</v>
      </c>
      <c r="BA145" s="293">
        <v>0</v>
      </c>
      <c r="BB145" s="293">
        <v>0</v>
      </c>
      <c r="BC145" s="293">
        <v>0</v>
      </c>
      <c r="BD145" s="225">
        <v>0</v>
      </c>
      <c r="BE145" s="225">
        <v>0</v>
      </c>
      <c r="BF145" s="225">
        <v>0</v>
      </c>
      <c r="BG145" s="225">
        <v>0</v>
      </c>
      <c r="BH145" s="293">
        <v>0</v>
      </c>
      <c r="BI145" s="293">
        <v>0</v>
      </c>
      <c r="BJ145" s="293">
        <v>0</v>
      </c>
      <c r="BK145" s="293">
        <v>0</v>
      </c>
      <c r="BL145" s="293">
        <v>0</v>
      </c>
      <c r="BM145" s="293">
        <v>0</v>
      </c>
      <c r="BN145" s="293">
        <v>0</v>
      </c>
      <c r="BO145" s="293">
        <v>0</v>
      </c>
      <c r="BP145" s="293">
        <v>0</v>
      </c>
      <c r="BQ145" s="293">
        <v>3</v>
      </c>
      <c r="BR145" s="225">
        <v>0</v>
      </c>
      <c r="BS145" s="225">
        <v>0</v>
      </c>
      <c r="BT145" s="225">
        <v>0</v>
      </c>
      <c r="BU145" s="225">
        <v>0</v>
      </c>
      <c r="BV145" s="293">
        <v>0</v>
      </c>
      <c r="BW145" s="293">
        <v>0</v>
      </c>
      <c r="BX145" s="293">
        <v>0</v>
      </c>
      <c r="BY145" s="293">
        <v>0</v>
      </c>
      <c r="BZ145" s="293">
        <v>0</v>
      </c>
      <c r="CA145" s="293">
        <v>0</v>
      </c>
      <c r="CB145" s="293">
        <v>0</v>
      </c>
      <c r="CC145" s="293">
        <v>0</v>
      </c>
      <c r="CD145" s="293">
        <v>0</v>
      </c>
      <c r="CE145" s="293">
        <v>0</v>
      </c>
      <c r="CF145" s="293">
        <v>0</v>
      </c>
      <c r="CG145" s="293">
        <v>0</v>
      </c>
      <c r="CH145" s="293">
        <v>0</v>
      </c>
      <c r="CI145" s="293">
        <v>0</v>
      </c>
      <c r="CJ145" s="225">
        <f t="shared" si="147"/>
        <v>0</v>
      </c>
      <c r="CK145" s="225">
        <f t="shared" si="148"/>
        <v>0</v>
      </c>
      <c r="CL145" s="225">
        <f t="shared" si="149"/>
        <v>0</v>
      </c>
      <c r="CM145" s="225">
        <f t="shared" si="150"/>
        <v>0</v>
      </c>
      <c r="CN145" s="225">
        <f t="shared" si="151"/>
        <v>0</v>
      </c>
      <c r="CO145" s="225">
        <f t="shared" si="152"/>
        <v>0</v>
      </c>
      <c r="CP145" s="225">
        <f t="shared" si="153"/>
        <v>0</v>
      </c>
      <c r="CQ145" s="225">
        <f t="shared" si="154"/>
        <v>0</v>
      </c>
      <c r="CR145" s="225">
        <f t="shared" si="155"/>
        <v>0</v>
      </c>
      <c r="CS145" s="225">
        <f t="shared" si="156"/>
        <v>3</v>
      </c>
      <c r="CT145" s="225">
        <f t="shared" si="157"/>
        <v>0</v>
      </c>
      <c r="CU145" s="225">
        <f t="shared" si="158"/>
        <v>0</v>
      </c>
      <c r="CV145" s="225">
        <f t="shared" si="159"/>
        <v>0</v>
      </c>
      <c r="CW145" s="225">
        <f t="shared" si="160"/>
        <v>0</v>
      </c>
      <c r="CX145" s="225"/>
    </row>
    <row r="146" spans="1:102" s="168" customFormat="1" ht="63">
      <c r="A146" s="219" t="s">
        <v>565</v>
      </c>
      <c r="B146" s="223" t="s">
        <v>904</v>
      </c>
      <c r="C146" s="225" t="s">
        <v>874</v>
      </c>
      <c r="D146" s="293">
        <v>0</v>
      </c>
      <c r="E146" s="293">
        <v>0</v>
      </c>
      <c r="F146" s="293">
        <v>0</v>
      </c>
      <c r="G146" s="293">
        <v>0</v>
      </c>
      <c r="H146" s="293">
        <v>0</v>
      </c>
      <c r="I146" s="293">
        <v>0</v>
      </c>
      <c r="J146" s="293">
        <v>0</v>
      </c>
      <c r="K146" s="225">
        <v>0</v>
      </c>
      <c r="L146" s="225">
        <v>0</v>
      </c>
      <c r="M146" s="225">
        <v>0</v>
      </c>
      <c r="N146" s="225">
        <v>0</v>
      </c>
      <c r="O146" s="225">
        <v>0</v>
      </c>
      <c r="P146" s="225">
        <v>0</v>
      </c>
      <c r="Q146" s="225">
        <v>0</v>
      </c>
      <c r="R146" s="293">
        <v>0</v>
      </c>
      <c r="S146" s="293">
        <v>0</v>
      </c>
      <c r="T146" s="293">
        <v>0</v>
      </c>
      <c r="U146" s="293">
        <v>0</v>
      </c>
      <c r="V146" s="293">
        <v>0</v>
      </c>
      <c r="W146" s="293">
        <v>0</v>
      </c>
      <c r="X146" s="293">
        <v>0</v>
      </c>
      <c r="Y146" s="293">
        <v>0</v>
      </c>
      <c r="Z146" s="293">
        <v>0</v>
      </c>
      <c r="AA146" s="293">
        <v>0</v>
      </c>
      <c r="AB146" s="225">
        <v>0</v>
      </c>
      <c r="AC146" s="225">
        <v>0</v>
      </c>
      <c r="AD146" s="225">
        <v>0</v>
      </c>
      <c r="AE146" s="225">
        <v>0</v>
      </c>
      <c r="AF146" s="293">
        <v>0</v>
      </c>
      <c r="AG146" s="293">
        <v>0</v>
      </c>
      <c r="AH146" s="293">
        <v>0</v>
      </c>
      <c r="AI146" s="293">
        <v>0</v>
      </c>
      <c r="AJ146" s="293">
        <v>0</v>
      </c>
      <c r="AK146" s="293">
        <v>0</v>
      </c>
      <c r="AL146" s="293">
        <v>0</v>
      </c>
      <c r="AM146" s="293">
        <v>0</v>
      </c>
      <c r="AN146" s="293">
        <v>0</v>
      </c>
      <c r="AO146" s="293">
        <v>0</v>
      </c>
      <c r="AP146" s="225">
        <v>0</v>
      </c>
      <c r="AQ146" s="225">
        <v>0</v>
      </c>
      <c r="AR146" s="225">
        <v>0</v>
      </c>
      <c r="AS146" s="225">
        <v>0</v>
      </c>
      <c r="AT146" s="293">
        <v>0</v>
      </c>
      <c r="AU146" s="293">
        <v>0</v>
      </c>
      <c r="AV146" s="293">
        <v>0</v>
      </c>
      <c r="AW146" s="293">
        <v>0</v>
      </c>
      <c r="AX146" s="293">
        <v>0</v>
      </c>
      <c r="AY146" s="293">
        <v>0</v>
      </c>
      <c r="AZ146" s="293">
        <v>0</v>
      </c>
      <c r="BA146" s="293">
        <v>0</v>
      </c>
      <c r="BB146" s="293">
        <v>0</v>
      </c>
      <c r="BC146" s="293">
        <v>0</v>
      </c>
      <c r="BD146" s="225">
        <v>0</v>
      </c>
      <c r="BE146" s="225">
        <v>0</v>
      </c>
      <c r="BF146" s="225">
        <v>0</v>
      </c>
      <c r="BG146" s="225">
        <v>0</v>
      </c>
      <c r="BH146" s="293">
        <v>0</v>
      </c>
      <c r="BI146" s="293">
        <v>0</v>
      </c>
      <c r="BJ146" s="293">
        <v>0</v>
      </c>
      <c r="BK146" s="293">
        <v>0</v>
      </c>
      <c r="BL146" s="293">
        <v>0</v>
      </c>
      <c r="BM146" s="293">
        <v>0</v>
      </c>
      <c r="BN146" s="293">
        <v>0</v>
      </c>
      <c r="BO146" s="293">
        <v>0</v>
      </c>
      <c r="BP146" s="293">
        <v>0</v>
      </c>
      <c r="BQ146" s="293">
        <v>4</v>
      </c>
      <c r="BR146" s="225">
        <v>0</v>
      </c>
      <c r="BS146" s="225">
        <v>0</v>
      </c>
      <c r="BT146" s="225">
        <v>0</v>
      </c>
      <c r="BU146" s="225">
        <v>0</v>
      </c>
      <c r="BV146" s="293">
        <v>0</v>
      </c>
      <c r="BW146" s="293">
        <v>0</v>
      </c>
      <c r="BX146" s="293">
        <v>0</v>
      </c>
      <c r="BY146" s="293">
        <v>0</v>
      </c>
      <c r="BZ146" s="293">
        <v>0</v>
      </c>
      <c r="CA146" s="293">
        <v>0</v>
      </c>
      <c r="CB146" s="293">
        <v>0</v>
      </c>
      <c r="CC146" s="293">
        <v>0</v>
      </c>
      <c r="CD146" s="293">
        <v>0</v>
      </c>
      <c r="CE146" s="293">
        <v>0</v>
      </c>
      <c r="CF146" s="293">
        <v>0</v>
      </c>
      <c r="CG146" s="293">
        <v>0</v>
      </c>
      <c r="CH146" s="293">
        <v>0</v>
      </c>
      <c r="CI146" s="293">
        <v>0</v>
      </c>
      <c r="CJ146" s="225">
        <f t="shared" si="147"/>
        <v>0</v>
      </c>
      <c r="CK146" s="225">
        <f t="shared" si="148"/>
        <v>0</v>
      </c>
      <c r="CL146" s="225">
        <f t="shared" si="149"/>
        <v>0</v>
      </c>
      <c r="CM146" s="225">
        <f t="shared" si="150"/>
        <v>0</v>
      </c>
      <c r="CN146" s="225">
        <f t="shared" si="151"/>
        <v>0</v>
      </c>
      <c r="CO146" s="225">
        <f t="shared" si="152"/>
        <v>0</v>
      </c>
      <c r="CP146" s="225">
        <f t="shared" si="153"/>
        <v>0</v>
      </c>
      <c r="CQ146" s="225">
        <f t="shared" si="154"/>
        <v>0</v>
      </c>
      <c r="CR146" s="225">
        <f t="shared" si="155"/>
        <v>0</v>
      </c>
      <c r="CS146" s="225">
        <f t="shared" si="156"/>
        <v>4</v>
      </c>
      <c r="CT146" s="225">
        <f t="shared" si="157"/>
        <v>0</v>
      </c>
      <c r="CU146" s="225">
        <f t="shared" si="158"/>
        <v>0</v>
      </c>
      <c r="CV146" s="225">
        <f t="shared" si="159"/>
        <v>0</v>
      </c>
      <c r="CW146" s="225">
        <f t="shared" si="160"/>
        <v>0</v>
      </c>
      <c r="CX146" s="225"/>
    </row>
    <row r="147" spans="1:102" s="168" customFormat="1" ht="78.75">
      <c r="A147" s="219" t="s">
        <v>565</v>
      </c>
      <c r="B147" s="223" t="s">
        <v>915</v>
      </c>
      <c r="C147" s="225" t="s">
        <v>905</v>
      </c>
      <c r="D147" s="293">
        <v>0</v>
      </c>
      <c r="E147" s="293">
        <v>0</v>
      </c>
      <c r="F147" s="293">
        <v>0</v>
      </c>
      <c r="G147" s="293">
        <v>0</v>
      </c>
      <c r="H147" s="293">
        <v>0</v>
      </c>
      <c r="I147" s="293">
        <v>0</v>
      </c>
      <c r="J147" s="293">
        <v>0</v>
      </c>
      <c r="K147" s="225">
        <v>0</v>
      </c>
      <c r="L147" s="225">
        <v>0</v>
      </c>
      <c r="M147" s="225">
        <v>0</v>
      </c>
      <c r="N147" s="225">
        <v>0</v>
      </c>
      <c r="O147" s="225">
        <v>0</v>
      </c>
      <c r="P147" s="225">
        <v>0</v>
      </c>
      <c r="Q147" s="225">
        <v>0</v>
      </c>
      <c r="R147" s="293">
        <v>0</v>
      </c>
      <c r="S147" s="293">
        <v>0</v>
      </c>
      <c r="T147" s="296">
        <v>6.5</v>
      </c>
      <c r="U147" s="293">
        <v>0</v>
      </c>
      <c r="V147" s="293">
        <v>0</v>
      </c>
      <c r="W147" s="293">
        <v>0</v>
      </c>
      <c r="X147" s="293">
        <v>0</v>
      </c>
      <c r="Y147" s="293">
        <v>0</v>
      </c>
      <c r="Z147" s="293">
        <v>0</v>
      </c>
      <c r="AA147" s="293">
        <v>0</v>
      </c>
      <c r="AB147" s="225">
        <v>0</v>
      </c>
      <c r="AC147" s="225">
        <v>0</v>
      </c>
      <c r="AD147" s="225">
        <v>0</v>
      </c>
      <c r="AE147" s="225">
        <v>0</v>
      </c>
      <c r="AF147" s="293">
        <v>0</v>
      </c>
      <c r="AG147" s="293">
        <v>0</v>
      </c>
      <c r="AH147" s="293">
        <v>0</v>
      </c>
      <c r="AI147" s="293">
        <v>0</v>
      </c>
      <c r="AJ147" s="293">
        <v>0</v>
      </c>
      <c r="AK147" s="293">
        <v>0</v>
      </c>
      <c r="AL147" s="293">
        <v>0</v>
      </c>
      <c r="AM147" s="293">
        <v>0</v>
      </c>
      <c r="AN147" s="293">
        <v>0</v>
      </c>
      <c r="AO147" s="296">
        <v>0</v>
      </c>
      <c r="AP147" s="225">
        <v>0</v>
      </c>
      <c r="AQ147" s="225">
        <v>0</v>
      </c>
      <c r="AR147" s="225">
        <v>0</v>
      </c>
      <c r="AS147" s="225">
        <v>0</v>
      </c>
      <c r="AT147" s="293">
        <v>0</v>
      </c>
      <c r="AU147" s="293">
        <v>0</v>
      </c>
      <c r="AV147" s="293">
        <v>0</v>
      </c>
      <c r="AW147" s="293">
        <v>0</v>
      </c>
      <c r="AX147" s="293">
        <v>0</v>
      </c>
      <c r="AY147" s="293">
        <v>0</v>
      </c>
      <c r="AZ147" s="293">
        <v>0</v>
      </c>
      <c r="BA147" s="293">
        <v>0</v>
      </c>
      <c r="BB147" s="293">
        <v>0</v>
      </c>
      <c r="BC147" s="293">
        <v>0</v>
      </c>
      <c r="BD147" s="225">
        <v>0</v>
      </c>
      <c r="BE147" s="225">
        <v>0</v>
      </c>
      <c r="BF147" s="225">
        <v>0</v>
      </c>
      <c r="BG147" s="225">
        <v>0</v>
      </c>
      <c r="BH147" s="293">
        <v>0</v>
      </c>
      <c r="BI147" s="293">
        <v>0</v>
      </c>
      <c r="BJ147" s="293">
        <v>0</v>
      </c>
      <c r="BK147" s="293">
        <v>0</v>
      </c>
      <c r="BL147" s="293">
        <v>0</v>
      </c>
      <c r="BM147" s="293">
        <v>0</v>
      </c>
      <c r="BN147" s="293">
        <v>0</v>
      </c>
      <c r="BO147" s="293">
        <v>0</v>
      </c>
      <c r="BP147" s="293">
        <v>0</v>
      </c>
      <c r="BQ147" s="293">
        <v>0</v>
      </c>
      <c r="BR147" s="225">
        <v>0</v>
      </c>
      <c r="BS147" s="225">
        <v>0</v>
      </c>
      <c r="BT147" s="225">
        <v>0</v>
      </c>
      <c r="BU147" s="225">
        <v>0</v>
      </c>
      <c r="BV147" s="293">
        <v>0</v>
      </c>
      <c r="BW147" s="293">
        <v>0</v>
      </c>
      <c r="BX147" s="293">
        <v>0</v>
      </c>
      <c r="BY147" s="293">
        <v>0</v>
      </c>
      <c r="BZ147" s="293">
        <v>0</v>
      </c>
      <c r="CA147" s="293">
        <v>0</v>
      </c>
      <c r="CB147" s="293">
        <v>0</v>
      </c>
      <c r="CC147" s="293">
        <v>0</v>
      </c>
      <c r="CD147" s="293">
        <v>0</v>
      </c>
      <c r="CE147" s="293">
        <v>0</v>
      </c>
      <c r="CF147" s="293">
        <v>0</v>
      </c>
      <c r="CG147" s="293">
        <v>0</v>
      </c>
      <c r="CH147" s="293">
        <v>0</v>
      </c>
      <c r="CI147" s="293">
        <v>0</v>
      </c>
      <c r="CJ147" s="225">
        <f t="shared" si="147"/>
        <v>0</v>
      </c>
      <c r="CK147" s="225">
        <f t="shared" si="148"/>
        <v>0</v>
      </c>
      <c r="CL147" s="225">
        <f t="shared" si="149"/>
        <v>6.5</v>
      </c>
      <c r="CM147" s="225">
        <f t="shared" si="150"/>
        <v>0</v>
      </c>
      <c r="CN147" s="225">
        <f t="shared" si="151"/>
        <v>0</v>
      </c>
      <c r="CO147" s="225">
        <f t="shared" si="152"/>
        <v>0</v>
      </c>
      <c r="CP147" s="225">
        <f t="shared" si="153"/>
        <v>0</v>
      </c>
      <c r="CQ147" s="225">
        <f t="shared" si="154"/>
        <v>0</v>
      </c>
      <c r="CR147" s="225">
        <f t="shared" si="155"/>
        <v>0</v>
      </c>
      <c r="CS147" s="225">
        <f t="shared" si="156"/>
        <v>0</v>
      </c>
      <c r="CT147" s="225">
        <f t="shared" si="157"/>
        <v>0</v>
      </c>
      <c r="CU147" s="225">
        <f t="shared" si="158"/>
        <v>0</v>
      </c>
      <c r="CV147" s="225">
        <f t="shared" si="159"/>
        <v>0</v>
      </c>
      <c r="CW147" s="225">
        <f t="shared" si="160"/>
        <v>0</v>
      </c>
      <c r="CX147" s="225"/>
    </row>
    <row r="148" spans="1:102" s="168" customFormat="1" ht="78.75">
      <c r="A148" s="219" t="s">
        <v>565</v>
      </c>
      <c r="B148" s="223" t="s">
        <v>916</v>
      </c>
      <c r="C148" s="225" t="s">
        <v>906</v>
      </c>
      <c r="D148" s="293">
        <v>0</v>
      </c>
      <c r="E148" s="293">
        <v>0</v>
      </c>
      <c r="F148" s="293">
        <v>0</v>
      </c>
      <c r="G148" s="293">
        <v>0</v>
      </c>
      <c r="H148" s="293">
        <v>0</v>
      </c>
      <c r="I148" s="293">
        <v>0</v>
      </c>
      <c r="J148" s="293">
        <v>0</v>
      </c>
      <c r="K148" s="225">
        <v>0</v>
      </c>
      <c r="L148" s="225">
        <v>0</v>
      </c>
      <c r="M148" s="225">
        <v>0</v>
      </c>
      <c r="N148" s="225">
        <v>0</v>
      </c>
      <c r="O148" s="225">
        <v>0</v>
      </c>
      <c r="P148" s="225">
        <v>0</v>
      </c>
      <c r="Q148" s="225">
        <v>0</v>
      </c>
      <c r="R148" s="293">
        <v>0</v>
      </c>
      <c r="S148" s="293">
        <v>0</v>
      </c>
      <c r="T148" s="296">
        <v>5</v>
      </c>
      <c r="U148" s="293">
        <v>0</v>
      </c>
      <c r="V148" s="293">
        <v>0</v>
      </c>
      <c r="W148" s="293">
        <v>0</v>
      </c>
      <c r="X148" s="293">
        <v>0</v>
      </c>
      <c r="Y148" s="293">
        <v>0</v>
      </c>
      <c r="Z148" s="293">
        <v>0</v>
      </c>
      <c r="AA148" s="293">
        <v>0</v>
      </c>
      <c r="AB148" s="225">
        <v>0</v>
      </c>
      <c r="AC148" s="225">
        <v>0</v>
      </c>
      <c r="AD148" s="225">
        <v>0</v>
      </c>
      <c r="AE148" s="225">
        <v>0</v>
      </c>
      <c r="AF148" s="293">
        <v>0</v>
      </c>
      <c r="AG148" s="293">
        <v>0</v>
      </c>
      <c r="AH148" s="293">
        <v>0</v>
      </c>
      <c r="AI148" s="293">
        <v>0</v>
      </c>
      <c r="AJ148" s="293">
        <v>0</v>
      </c>
      <c r="AK148" s="293">
        <v>0</v>
      </c>
      <c r="AL148" s="293">
        <v>0</v>
      </c>
      <c r="AM148" s="293">
        <v>0</v>
      </c>
      <c r="AN148" s="293">
        <v>0</v>
      </c>
      <c r="AO148" s="296">
        <v>5</v>
      </c>
      <c r="AP148" s="225">
        <v>0</v>
      </c>
      <c r="AQ148" s="225">
        <v>0</v>
      </c>
      <c r="AR148" s="225">
        <v>0</v>
      </c>
      <c r="AS148" s="225">
        <v>0</v>
      </c>
      <c r="AT148" s="293">
        <v>0</v>
      </c>
      <c r="AU148" s="293">
        <v>0</v>
      </c>
      <c r="AV148" s="293">
        <v>0</v>
      </c>
      <c r="AW148" s="293">
        <v>0</v>
      </c>
      <c r="AX148" s="293">
        <v>0</v>
      </c>
      <c r="AY148" s="293">
        <v>0</v>
      </c>
      <c r="AZ148" s="293">
        <v>0</v>
      </c>
      <c r="BA148" s="293">
        <v>0</v>
      </c>
      <c r="BB148" s="293">
        <v>0</v>
      </c>
      <c r="BC148" s="293">
        <v>0</v>
      </c>
      <c r="BD148" s="225">
        <v>0</v>
      </c>
      <c r="BE148" s="225">
        <v>0</v>
      </c>
      <c r="BF148" s="225">
        <v>0</v>
      </c>
      <c r="BG148" s="225">
        <v>0</v>
      </c>
      <c r="BH148" s="293">
        <v>0</v>
      </c>
      <c r="BI148" s="293">
        <v>0</v>
      </c>
      <c r="BJ148" s="293">
        <v>0</v>
      </c>
      <c r="BK148" s="293">
        <v>0</v>
      </c>
      <c r="BL148" s="293">
        <v>0</v>
      </c>
      <c r="BM148" s="293">
        <v>0</v>
      </c>
      <c r="BN148" s="293">
        <v>0</v>
      </c>
      <c r="BO148" s="293">
        <v>0</v>
      </c>
      <c r="BP148" s="293">
        <v>0</v>
      </c>
      <c r="BQ148" s="296">
        <v>5</v>
      </c>
      <c r="BR148" s="225">
        <v>0</v>
      </c>
      <c r="BS148" s="225">
        <v>0</v>
      </c>
      <c r="BT148" s="225">
        <v>0</v>
      </c>
      <c r="BU148" s="225">
        <v>0</v>
      </c>
      <c r="BV148" s="293">
        <v>0</v>
      </c>
      <c r="BW148" s="293">
        <v>0</v>
      </c>
      <c r="BX148" s="293">
        <v>0</v>
      </c>
      <c r="BY148" s="293">
        <v>0</v>
      </c>
      <c r="BZ148" s="293">
        <v>0</v>
      </c>
      <c r="CA148" s="293">
        <v>0</v>
      </c>
      <c r="CB148" s="293">
        <v>0</v>
      </c>
      <c r="CC148" s="293">
        <v>0</v>
      </c>
      <c r="CD148" s="293">
        <v>0</v>
      </c>
      <c r="CE148" s="293">
        <v>0</v>
      </c>
      <c r="CF148" s="293">
        <v>0</v>
      </c>
      <c r="CG148" s="293">
        <v>0</v>
      </c>
      <c r="CH148" s="293">
        <v>0</v>
      </c>
      <c r="CI148" s="293">
        <v>0</v>
      </c>
      <c r="CJ148" s="225">
        <f t="shared" si="147"/>
        <v>0</v>
      </c>
      <c r="CK148" s="225">
        <f t="shared" si="148"/>
        <v>0</v>
      </c>
      <c r="CL148" s="225">
        <f t="shared" si="149"/>
        <v>5</v>
      </c>
      <c r="CM148" s="225">
        <f t="shared" si="150"/>
        <v>0</v>
      </c>
      <c r="CN148" s="225">
        <f t="shared" si="151"/>
        <v>0</v>
      </c>
      <c r="CO148" s="225">
        <f t="shared" si="152"/>
        <v>0</v>
      </c>
      <c r="CP148" s="225">
        <f t="shared" si="153"/>
        <v>0</v>
      </c>
      <c r="CQ148" s="225">
        <f t="shared" si="154"/>
        <v>0</v>
      </c>
      <c r="CR148" s="225">
        <f t="shared" si="155"/>
        <v>0</v>
      </c>
      <c r="CS148" s="225">
        <f t="shared" si="156"/>
        <v>10</v>
      </c>
      <c r="CT148" s="225">
        <f t="shared" si="157"/>
        <v>0</v>
      </c>
      <c r="CU148" s="225">
        <f t="shared" si="158"/>
        <v>0</v>
      </c>
      <c r="CV148" s="225">
        <f t="shared" si="159"/>
        <v>0</v>
      </c>
      <c r="CW148" s="225">
        <f t="shared" si="160"/>
        <v>0</v>
      </c>
      <c r="CX148" s="225"/>
    </row>
    <row r="149" spans="1:102" s="168" customFormat="1" ht="63">
      <c r="A149" s="219" t="s">
        <v>565</v>
      </c>
      <c r="B149" s="223" t="s">
        <v>917</v>
      </c>
      <c r="C149" s="225" t="s">
        <v>907</v>
      </c>
      <c r="D149" s="293">
        <v>0</v>
      </c>
      <c r="E149" s="293">
        <v>0</v>
      </c>
      <c r="F149" s="293">
        <v>0</v>
      </c>
      <c r="G149" s="293">
        <v>0</v>
      </c>
      <c r="H149" s="293">
        <v>0</v>
      </c>
      <c r="I149" s="293">
        <v>0</v>
      </c>
      <c r="J149" s="293">
        <v>0</v>
      </c>
      <c r="K149" s="225">
        <v>0</v>
      </c>
      <c r="L149" s="225">
        <v>0</v>
      </c>
      <c r="M149" s="225">
        <v>0</v>
      </c>
      <c r="N149" s="225">
        <v>0</v>
      </c>
      <c r="O149" s="225">
        <v>0</v>
      </c>
      <c r="P149" s="225">
        <v>0</v>
      </c>
      <c r="Q149" s="225">
        <v>0</v>
      </c>
      <c r="R149" s="293">
        <v>0</v>
      </c>
      <c r="S149" s="293">
        <v>0</v>
      </c>
      <c r="T149" s="296">
        <v>10</v>
      </c>
      <c r="U149" s="293">
        <v>0</v>
      </c>
      <c r="V149" s="293">
        <v>0</v>
      </c>
      <c r="W149" s="293">
        <v>0</v>
      </c>
      <c r="X149" s="293">
        <v>0</v>
      </c>
      <c r="Y149" s="293">
        <v>0</v>
      </c>
      <c r="Z149" s="293">
        <v>0</v>
      </c>
      <c r="AA149" s="293">
        <v>0</v>
      </c>
      <c r="AB149" s="225">
        <v>0</v>
      </c>
      <c r="AC149" s="225">
        <v>0</v>
      </c>
      <c r="AD149" s="225">
        <v>0</v>
      </c>
      <c r="AE149" s="225">
        <v>0</v>
      </c>
      <c r="AF149" s="293">
        <v>0</v>
      </c>
      <c r="AG149" s="293">
        <v>0</v>
      </c>
      <c r="AH149" s="293">
        <v>0</v>
      </c>
      <c r="AI149" s="293">
        <v>0</v>
      </c>
      <c r="AJ149" s="293">
        <v>0</v>
      </c>
      <c r="AK149" s="293">
        <v>0</v>
      </c>
      <c r="AL149" s="293">
        <v>0</v>
      </c>
      <c r="AM149" s="293">
        <v>0</v>
      </c>
      <c r="AN149" s="293">
        <v>0</v>
      </c>
      <c r="AO149" s="296">
        <v>0</v>
      </c>
      <c r="AP149" s="225">
        <v>0</v>
      </c>
      <c r="AQ149" s="225">
        <v>0</v>
      </c>
      <c r="AR149" s="225">
        <v>0</v>
      </c>
      <c r="AS149" s="225">
        <v>0</v>
      </c>
      <c r="AT149" s="293">
        <v>0</v>
      </c>
      <c r="AU149" s="293">
        <v>0</v>
      </c>
      <c r="AV149" s="293">
        <v>0</v>
      </c>
      <c r="AW149" s="293">
        <v>0</v>
      </c>
      <c r="AX149" s="293">
        <v>0</v>
      </c>
      <c r="AY149" s="293">
        <v>0</v>
      </c>
      <c r="AZ149" s="293">
        <v>0</v>
      </c>
      <c r="BA149" s="293">
        <v>0</v>
      </c>
      <c r="BB149" s="293">
        <v>0</v>
      </c>
      <c r="BC149" s="293">
        <v>0</v>
      </c>
      <c r="BD149" s="225">
        <v>0</v>
      </c>
      <c r="BE149" s="225">
        <v>0</v>
      </c>
      <c r="BF149" s="225">
        <v>0</v>
      </c>
      <c r="BG149" s="225">
        <v>0</v>
      </c>
      <c r="BH149" s="293">
        <v>0</v>
      </c>
      <c r="BI149" s="293">
        <v>0</v>
      </c>
      <c r="BJ149" s="293">
        <v>0</v>
      </c>
      <c r="BK149" s="293">
        <v>0</v>
      </c>
      <c r="BL149" s="293">
        <v>0</v>
      </c>
      <c r="BM149" s="293">
        <v>0</v>
      </c>
      <c r="BN149" s="293">
        <v>0</v>
      </c>
      <c r="BO149" s="293">
        <v>0</v>
      </c>
      <c r="BP149" s="293">
        <v>0</v>
      </c>
      <c r="BQ149" s="296">
        <v>10</v>
      </c>
      <c r="BR149" s="225">
        <v>0</v>
      </c>
      <c r="BS149" s="225">
        <v>0</v>
      </c>
      <c r="BT149" s="225">
        <v>0</v>
      </c>
      <c r="BU149" s="225">
        <v>0</v>
      </c>
      <c r="BV149" s="293">
        <v>0</v>
      </c>
      <c r="BW149" s="293">
        <v>0</v>
      </c>
      <c r="BX149" s="293">
        <v>0</v>
      </c>
      <c r="BY149" s="293">
        <v>0</v>
      </c>
      <c r="BZ149" s="293">
        <v>0</v>
      </c>
      <c r="CA149" s="293">
        <v>0</v>
      </c>
      <c r="CB149" s="293">
        <v>0</v>
      </c>
      <c r="CC149" s="293">
        <v>0</v>
      </c>
      <c r="CD149" s="293">
        <v>0</v>
      </c>
      <c r="CE149" s="293">
        <v>0</v>
      </c>
      <c r="CF149" s="293">
        <v>0</v>
      </c>
      <c r="CG149" s="293">
        <v>0</v>
      </c>
      <c r="CH149" s="293">
        <v>0</v>
      </c>
      <c r="CI149" s="293">
        <v>0</v>
      </c>
      <c r="CJ149" s="225">
        <f t="shared" si="147"/>
        <v>0</v>
      </c>
      <c r="CK149" s="225">
        <f t="shared" si="148"/>
        <v>0</v>
      </c>
      <c r="CL149" s="225">
        <f t="shared" si="149"/>
        <v>10</v>
      </c>
      <c r="CM149" s="225">
        <f t="shared" si="150"/>
        <v>0</v>
      </c>
      <c r="CN149" s="225">
        <f t="shared" si="151"/>
        <v>0</v>
      </c>
      <c r="CO149" s="225">
        <f t="shared" si="152"/>
        <v>0</v>
      </c>
      <c r="CP149" s="225">
        <f t="shared" si="153"/>
        <v>0</v>
      </c>
      <c r="CQ149" s="225">
        <f t="shared" si="154"/>
        <v>0</v>
      </c>
      <c r="CR149" s="225">
        <f t="shared" si="155"/>
        <v>0</v>
      </c>
      <c r="CS149" s="225">
        <f t="shared" si="156"/>
        <v>10</v>
      </c>
      <c r="CT149" s="225">
        <f t="shared" si="157"/>
        <v>0</v>
      </c>
      <c r="CU149" s="225">
        <f t="shared" si="158"/>
        <v>0</v>
      </c>
      <c r="CV149" s="225">
        <f t="shared" si="159"/>
        <v>0</v>
      </c>
      <c r="CW149" s="225">
        <f t="shared" si="160"/>
        <v>0</v>
      </c>
      <c r="CX149" s="225"/>
    </row>
    <row r="150" spans="1:102" s="168" customFormat="1" ht="63">
      <c r="A150" s="219" t="s">
        <v>565</v>
      </c>
      <c r="B150" s="223" t="s">
        <v>918</v>
      </c>
      <c r="C150" s="225" t="s">
        <v>908</v>
      </c>
      <c r="D150" s="293">
        <v>0</v>
      </c>
      <c r="E150" s="293">
        <v>0</v>
      </c>
      <c r="F150" s="293">
        <v>0</v>
      </c>
      <c r="G150" s="293">
        <v>0</v>
      </c>
      <c r="H150" s="293">
        <v>0</v>
      </c>
      <c r="I150" s="293">
        <v>0</v>
      </c>
      <c r="J150" s="293">
        <v>0</v>
      </c>
      <c r="K150" s="225">
        <v>0</v>
      </c>
      <c r="L150" s="225">
        <v>0</v>
      </c>
      <c r="M150" s="225">
        <v>0</v>
      </c>
      <c r="N150" s="225">
        <v>0</v>
      </c>
      <c r="O150" s="225">
        <v>0</v>
      </c>
      <c r="P150" s="225">
        <v>0</v>
      </c>
      <c r="Q150" s="225">
        <v>0</v>
      </c>
      <c r="R150" s="293">
        <v>0</v>
      </c>
      <c r="S150" s="293">
        <v>0</v>
      </c>
      <c r="T150" s="296">
        <v>3.5</v>
      </c>
      <c r="U150" s="293">
        <v>0</v>
      </c>
      <c r="V150" s="293">
        <v>0</v>
      </c>
      <c r="W150" s="293">
        <v>0</v>
      </c>
      <c r="X150" s="293">
        <v>0</v>
      </c>
      <c r="Y150" s="293">
        <v>0</v>
      </c>
      <c r="Z150" s="293">
        <v>0</v>
      </c>
      <c r="AA150" s="293">
        <v>0</v>
      </c>
      <c r="AB150" s="225">
        <v>0</v>
      </c>
      <c r="AC150" s="225">
        <v>0</v>
      </c>
      <c r="AD150" s="225">
        <v>0</v>
      </c>
      <c r="AE150" s="225">
        <v>0</v>
      </c>
      <c r="AF150" s="293">
        <v>0</v>
      </c>
      <c r="AG150" s="293">
        <v>0</v>
      </c>
      <c r="AH150" s="293">
        <v>0</v>
      </c>
      <c r="AI150" s="293">
        <v>0</v>
      </c>
      <c r="AJ150" s="293">
        <v>0</v>
      </c>
      <c r="AK150" s="293">
        <v>0</v>
      </c>
      <c r="AL150" s="293">
        <v>0</v>
      </c>
      <c r="AM150" s="293">
        <v>0</v>
      </c>
      <c r="AN150" s="293">
        <v>0</v>
      </c>
      <c r="AO150" s="296">
        <v>0</v>
      </c>
      <c r="AP150" s="225">
        <v>0</v>
      </c>
      <c r="AQ150" s="225">
        <v>0</v>
      </c>
      <c r="AR150" s="225">
        <v>0</v>
      </c>
      <c r="AS150" s="225">
        <v>0</v>
      </c>
      <c r="AT150" s="293">
        <v>0</v>
      </c>
      <c r="AU150" s="293">
        <v>0</v>
      </c>
      <c r="AV150" s="293">
        <v>0</v>
      </c>
      <c r="AW150" s="293">
        <v>0</v>
      </c>
      <c r="AX150" s="293">
        <v>0</v>
      </c>
      <c r="AY150" s="293">
        <v>0</v>
      </c>
      <c r="AZ150" s="293">
        <v>0</v>
      </c>
      <c r="BA150" s="293">
        <v>0</v>
      </c>
      <c r="BB150" s="293">
        <v>0</v>
      </c>
      <c r="BC150" s="293">
        <v>0</v>
      </c>
      <c r="BD150" s="225">
        <v>0</v>
      </c>
      <c r="BE150" s="225">
        <v>0</v>
      </c>
      <c r="BF150" s="225">
        <v>0</v>
      </c>
      <c r="BG150" s="225">
        <v>0</v>
      </c>
      <c r="BH150" s="293">
        <v>0</v>
      </c>
      <c r="BI150" s="293">
        <v>0</v>
      </c>
      <c r="BJ150" s="293">
        <v>0</v>
      </c>
      <c r="BK150" s="293">
        <v>0</v>
      </c>
      <c r="BL150" s="293">
        <v>0</v>
      </c>
      <c r="BM150" s="293">
        <v>0</v>
      </c>
      <c r="BN150" s="293">
        <v>0</v>
      </c>
      <c r="BO150" s="293">
        <v>0</v>
      </c>
      <c r="BP150" s="293">
        <v>0</v>
      </c>
      <c r="BQ150" s="296">
        <v>3.5</v>
      </c>
      <c r="BR150" s="225">
        <v>0</v>
      </c>
      <c r="BS150" s="225">
        <v>0</v>
      </c>
      <c r="BT150" s="225">
        <v>0</v>
      </c>
      <c r="BU150" s="225">
        <v>0</v>
      </c>
      <c r="BV150" s="293">
        <v>0</v>
      </c>
      <c r="BW150" s="293">
        <v>0</v>
      </c>
      <c r="BX150" s="293">
        <v>0</v>
      </c>
      <c r="BY150" s="293">
        <v>0</v>
      </c>
      <c r="BZ150" s="293">
        <v>0</v>
      </c>
      <c r="CA150" s="293">
        <v>0</v>
      </c>
      <c r="CB150" s="293">
        <v>0</v>
      </c>
      <c r="CC150" s="293">
        <v>0</v>
      </c>
      <c r="CD150" s="293">
        <v>0</v>
      </c>
      <c r="CE150" s="293">
        <v>0</v>
      </c>
      <c r="CF150" s="293">
        <v>0</v>
      </c>
      <c r="CG150" s="293">
        <v>0</v>
      </c>
      <c r="CH150" s="293">
        <v>0</v>
      </c>
      <c r="CI150" s="293">
        <v>0</v>
      </c>
      <c r="CJ150" s="225">
        <f t="shared" si="105"/>
        <v>0</v>
      </c>
      <c r="CK150" s="225">
        <f t="shared" si="106"/>
        <v>0</v>
      </c>
      <c r="CL150" s="225">
        <f t="shared" si="107"/>
        <v>3.5</v>
      </c>
      <c r="CM150" s="225">
        <f t="shared" si="108"/>
        <v>0</v>
      </c>
      <c r="CN150" s="225">
        <f t="shared" si="109"/>
        <v>0</v>
      </c>
      <c r="CO150" s="225">
        <f t="shared" si="110"/>
        <v>0</v>
      </c>
      <c r="CP150" s="225">
        <f t="shared" si="111"/>
        <v>0</v>
      </c>
      <c r="CQ150" s="225">
        <f t="shared" si="112"/>
        <v>0</v>
      </c>
      <c r="CR150" s="225">
        <f t="shared" si="113"/>
        <v>0</v>
      </c>
      <c r="CS150" s="225">
        <f t="shared" si="114"/>
        <v>3.5</v>
      </c>
      <c r="CT150" s="225">
        <f t="shared" si="115"/>
        <v>0</v>
      </c>
      <c r="CU150" s="225">
        <f t="shared" si="116"/>
        <v>0</v>
      </c>
      <c r="CV150" s="225">
        <f t="shared" si="117"/>
        <v>0</v>
      </c>
      <c r="CW150" s="225">
        <f t="shared" si="118"/>
        <v>0</v>
      </c>
      <c r="CX150" s="225"/>
    </row>
    <row r="151" spans="1:102" s="168" customFormat="1" ht="63">
      <c r="A151" s="219" t="s">
        <v>565</v>
      </c>
      <c r="B151" s="223" t="s">
        <v>919</v>
      </c>
      <c r="C151" s="225" t="s">
        <v>909</v>
      </c>
      <c r="D151" s="293">
        <v>0</v>
      </c>
      <c r="E151" s="293">
        <v>0</v>
      </c>
      <c r="F151" s="293">
        <v>0</v>
      </c>
      <c r="G151" s="293">
        <v>0</v>
      </c>
      <c r="H151" s="293">
        <v>0</v>
      </c>
      <c r="I151" s="293">
        <v>0</v>
      </c>
      <c r="J151" s="293">
        <v>0</v>
      </c>
      <c r="K151" s="225">
        <v>0</v>
      </c>
      <c r="L151" s="225">
        <v>0</v>
      </c>
      <c r="M151" s="225">
        <v>0</v>
      </c>
      <c r="N151" s="225">
        <v>0</v>
      </c>
      <c r="O151" s="225">
        <v>0</v>
      </c>
      <c r="P151" s="225">
        <v>0</v>
      </c>
      <c r="Q151" s="225">
        <v>0</v>
      </c>
      <c r="R151" s="293">
        <v>0</v>
      </c>
      <c r="S151" s="293">
        <v>0</v>
      </c>
      <c r="T151" s="296">
        <v>3</v>
      </c>
      <c r="U151" s="293">
        <v>0</v>
      </c>
      <c r="V151" s="293">
        <v>0</v>
      </c>
      <c r="W151" s="293">
        <v>0</v>
      </c>
      <c r="X151" s="293">
        <v>0</v>
      </c>
      <c r="Y151" s="293">
        <v>0</v>
      </c>
      <c r="Z151" s="293">
        <v>0</v>
      </c>
      <c r="AA151" s="293">
        <v>0</v>
      </c>
      <c r="AB151" s="225">
        <v>0</v>
      </c>
      <c r="AC151" s="225">
        <v>0</v>
      </c>
      <c r="AD151" s="225">
        <v>0</v>
      </c>
      <c r="AE151" s="225">
        <v>0</v>
      </c>
      <c r="AF151" s="293">
        <v>0</v>
      </c>
      <c r="AG151" s="293">
        <v>0</v>
      </c>
      <c r="AH151" s="293">
        <v>0</v>
      </c>
      <c r="AI151" s="293">
        <v>0</v>
      </c>
      <c r="AJ151" s="293">
        <v>0</v>
      </c>
      <c r="AK151" s="293">
        <v>0</v>
      </c>
      <c r="AL151" s="293">
        <v>0</v>
      </c>
      <c r="AM151" s="293">
        <v>0</v>
      </c>
      <c r="AN151" s="293">
        <v>0</v>
      </c>
      <c r="AO151" s="296">
        <v>0</v>
      </c>
      <c r="AP151" s="225">
        <v>0</v>
      </c>
      <c r="AQ151" s="225">
        <v>0</v>
      </c>
      <c r="AR151" s="225">
        <v>0</v>
      </c>
      <c r="AS151" s="225">
        <v>0</v>
      </c>
      <c r="AT151" s="293">
        <v>0</v>
      </c>
      <c r="AU151" s="293">
        <v>0</v>
      </c>
      <c r="AV151" s="293">
        <v>0</v>
      </c>
      <c r="AW151" s="293">
        <v>0</v>
      </c>
      <c r="AX151" s="293">
        <v>0</v>
      </c>
      <c r="AY151" s="293">
        <v>0</v>
      </c>
      <c r="AZ151" s="293">
        <v>0</v>
      </c>
      <c r="BA151" s="293">
        <v>0</v>
      </c>
      <c r="BB151" s="293">
        <v>0</v>
      </c>
      <c r="BC151" s="293">
        <v>0</v>
      </c>
      <c r="BD151" s="225">
        <v>0</v>
      </c>
      <c r="BE151" s="225">
        <v>0</v>
      </c>
      <c r="BF151" s="225">
        <v>0</v>
      </c>
      <c r="BG151" s="225">
        <v>0</v>
      </c>
      <c r="BH151" s="293">
        <v>0</v>
      </c>
      <c r="BI151" s="293">
        <v>0</v>
      </c>
      <c r="BJ151" s="293">
        <v>0</v>
      </c>
      <c r="BK151" s="293">
        <v>0</v>
      </c>
      <c r="BL151" s="293">
        <v>0</v>
      </c>
      <c r="BM151" s="293">
        <v>0</v>
      </c>
      <c r="BN151" s="293">
        <v>0</v>
      </c>
      <c r="BO151" s="293">
        <v>0</v>
      </c>
      <c r="BP151" s="293">
        <v>0</v>
      </c>
      <c r="BQ151" s="296">
        <v>3</v>
      </c>
      <c r="BR151" s="225">
        <v>0</v>
      </c>
      <c r="BS151" s="225">
        <v>0</v>
      </c>
      <c r="BT151" s="225">
        <v>0</v>
      </c>
      <c r="BU151" s="225">
        <v>0</v>
      </c>
      <c r="BV151" s="293">
        <v>0</v>
      </c>
      <c r="BW151" s="293">
        <v>0</v>
      </c>
      <c r="BX151" s="293">
        <v>0</v>
      </c>
      <c r="BY151" s="293">
        <v>0</v>
      </c>
      <c r="BZ151" s="293">
        <v>0</v>
      </c>
      <c r="CA151" s="293">
        <v>0</v>
      </c>
      <c r="CB151" s="293">
        <v>0</v>
      </c>
      <c r="CC151" s="293">
        <v>0</v>
      </c>
      <c r="CD151" s="293">
        <v>0</v>
      </c>
      <c r="CE151" s="293">
        <v>0</v>
      </c>
      <c r="CF151" s="293">
        <v>0</v>
      </c>
      <c r="CG151" s="293">
        <v>0</v>
      </c>
      <c r="CH151" s="293">
        <v>0</v>
      </c>
      <c r="CI151" s="293">
        <v>0</v>
      </c>
      <c r="CJ151" s="225">
        <f t="shared" si="105"/>
        <v>0</v>
      </c>
      <c r="CK151" s="225">
        <f t="shared" si="106"/>
        <v>0</v>
      </c>
      <c r="CL151" s="225">
        <f t="shared" si="107"/>
        <v>3</v>
      </c>
      <c r="CM151" s="225">
        <f t="shared" si="108"/>
        <v>0</v>
      </c>
      <c r="CN151" s="225">
        <f t="shared" si="109"/>
        <v>0</v>
      </c>
      <c r="CO151" s="225">
        <f t="shared" si="110"/>
        <v>0</v>
      </c>
      <c r="CP151" s="225">
        <f t="shared" si="111"/>
        <v>0</v>
      </c>
      <c r="CQ151" s="225">
        <f t="shared" si="112"/>
        <v>0</v>
      </c>
      <c r="CR151" s="225">
        <f t="shared" si="113"/>
        <v>0</v>
      </c>
      <c r="CS151" s="225">
        <f t="shared" si="114"/>
        <v>3</v>
      </c>
      <c r="CT151" s="225">
        <f t="shared" si="115"/>
        <v>0</v>
      </c>
      <c r="CU151" s="225">
        <f t="shared" si="116"/>
        <v>0</v>
      </c>
      <c r="CV151" s="225">
        <f t="shared" si="117"/>
        <v>0</v>
      </c>
      <c r="CW151" s="225">
        <f t="shared" si="118"/>
        <v>0</v>
      </c>
      <c r="CX151" s="225"/>
    </row>
    <row r="152" spans="1:102" s="168" customFormat="1" ht="63">
      <c r="A152" s="219" t="s">
        <v>565</v>
      </c>
      <c r="B152" s="223" t="s">
        <v>920</v>
      </c>
      <c r="C152" s="225" t="s">
        <v>910</v>
      </c>
      <c r="D152" s="293">
        <v>0</v>
      </c>
      <c r="E152" s="293">
        <v>0</v>
      </c>
      <c r="F152" s="293">
        <v>0</v>
      </c>
      <c r="G152" s="293">
        <v>0</v>
      </c>
      <c r="H152" s="293">
        <v>0</v>
      </c>
      <c r="I152" s="293">
        <v>0</v>
      </c>
      <c r="J152" s="293">
        <v>0</v>
      </c>
      <c r="K152" s="225">
        <v>0</v>
      </c>
      <c r="L152" s="225">
        <v>0</v>
      </c>
      <c r="M152" s="225">
        <v>0</v>
      </c>
      <c r="N152" s="225">
        <v>0</v>
      </c>
      <c r="O152" s="225">
        <v>0</v>
      </c>
      <c r="P152" s="225">
        <v>0</v>
      </c>
      <c r="Q152" s="225">
        <v>0</v>
      </c>
      <c r="R152" s="293">
        <v>0</v>
      </c>
      <c r="S152" s="293">
        <v>0</v>
      </c>
      <c r="T152" s="296">
        <v>3</v>
      </c>
      <c r="U152" s="293">
        <v>0</v>
      </c>
      <c r="V152" s="293">
        <v>0</v>
      </c>
      <c r="W152" s="293">
        <v>0</v>
      </c>
      <c r="X152" s="293">
        <v>0</v>
      </c>
      <c r="Y152" s="293">
        <v>0</v>
      </c>
      <c r="Z152" s="293">
        <v>0</v>
      </c>
      <c r="AA152" s="293">
        <v>0</v>
      </c>
      <c r="AB152" s="225">
        <v>0</v>
      </c>
      <c r="AC152" s="225">
        <v>0</v>
      </c>
      <c r="AD152" s="225">
        <v>0</v>
      </c>
      <c r="AE152" s="225">
        <v>0</v>
      </c>
      <c r="AF152" s="293">
        <v>0</v>
      </c>
      <c r="AG152" s="293">
        <v>0</v>
      </c>
      <c r="AH152" s="293">
        <v>0</v>
      </c>
      <c r="AI152" s="293">
        <v>0</v>
      </c>
      <c r="AJ152" s="293">
        <v>0</v>
      </c>
      <c r="AK152" s="293">
        <v>0</v>
      </c>
      <c r="AL152" s="293">
        <v>0</v>
      </c>
      <c r="AM152" s="293">
        <v>0</v>
      </c>
      <c r="AN152" s="293">
        <v>0</v>
      </c>
      <c r="AO152" s="296">
        <v>0</v>
      </c>
      <c r="AP152" s="225">
        <v>0</v>
      </c>
      <c r="AQ152" s="225">
        <v>0</v>
      </c>
      <c r="AR152" s="225">
        <v>0</v>
      </c>
      <c r="AS152" s="225">
        <v>0</v>
      </c>
      <c r="AT152" s="293">
        <v>0</v>
      </c>
      <c r="AU152" s="293">
        <v>0</v>
      </c>
      <c r="AV152" s="293">
        <v>0</v>
      </c>
      <c r="AW152" s="293">
        <v>0</v>
      </c>
      <c r="AX152" s="293">
        <v>0</v>
      </c>
      <c r="AY152" s="293">
        <v>0</v>
      </c>
      <c r="AZ152" s="293">
        <v>0</v>
      </c>
      <c r="BA152" s="293">
        <v>0</v>
      </c>
      <c r="BB152" s="293">
        <v>0</v>
      </c>
      <c r="BC152" s="293">
        <v>0</v>
      </c>
      <c r="BD152" s="225">
        <v>0</v>
      </c>
      <c r="BE152" s="225">
        <v>0</v>
      </c>
      <c r="BF152" s="225">
        <v>0</v>
      </c>
      <c r="BG152" s="225">
        <v>0</v>
      </c>
      <c r="BH152" s="293">
        <v>0</v>
      </c>
      <c r="BI152" s="293">
        <v>0</v>
      </c>
      <c r="BJ152" s="293">
        <v>0</v>
      </c>
      <c r="BK152" s="293">
        <v>0</v>
      </c>
      <c r="BL152" s="293">
        <v>0</v>
      </c>
      <c r="BM152" s="293">
        <v>0</v>
      </c>
      <c r="BN152" s="293">
        <v>0</v>
      </c>
      <c r="BO152" s="293">
        <v>0</v>
      </c>
      <c r="BP152" s="293">
        <v>0</v>
      </c>
      <c r="BQ152" s="296">
        <v>3</v>
      </c>
      <c r="BR152" s="225">
        <v>0</v>
      </c>
      <c r="BS152" s="225">
        <v>0</v>
      </c>
      <c r="BT152" s="225">
        <v>0</v>
      </c>
      <c r="BU152" s="225">
        <v>0</v>
      </c>
      <c r="BV152" s="293">
        <v>0</v>
      </c>
      <c r="BW152" s="293">
        <v>0</v>
      </c>
      <c r="BX152" s="293">
        <v>0</v>
      </c>
      <c r="BY152" s="293">
        <v>0</v>
      </c>
      <c r="BZ152" s="293">
        <v>0</v>
      </c>
      <c r="CA152" s="293">
        <v>0</v>
      </c>
      <c r="CB152" s="293">
        <v>0</v>
      </c>
      <c r="CC152" s="293">
        <v>0</v>
      </c>
      <c r="CD152" s="293">
        <v>0</v>
      </c>
      <c r="CE152" s="293">
        <v>0</v>
      </c>
      <c r="CF152" s="293">
        <v>0</v>
      </c>
      <c r="CG152" s="293">
        <v>0</v>
      </c>
      <c r="CH152" s="293">
        <v>0</v>
      </c>
      <c r="CI152" s="293">
        <v>0</v>
      </c>
      <c r="CJ152" s="225">
        <f t="shared" si="105"/>
        <v>0</v>
      </c>
      <c r="CK152" s="225">
        <f t="shared" si="106"/>
        <v>0</v>
      </c>
      <c r="CL152" s="225">
        <f t="shared" si="107"/>
        <v>3</v>
      </c>
      <c r="CM152" s="225">
        <f t="shared" si="108"/>
        <v>0</v>
      </c>
      <c r="CN152" s="225">
        <f t="shared" si="109"/>
        <v>0</v>
      </c>
      <c r="CO152" s="225">
        <f t="shared" si="110"/>
        <v>0</v>
      </c>
      <c r="CP152" s="225">
        <f t="shared" si="111"/>
        <v>0</v>
      </c>
      <c r="CQ152" s="225">
        <f t="shared" si="112"/>
        <v>0</v>
      </c>
      <c r="CR152" s="225">
        <f t="shared" si="113"/>
        <v>0</v>
      </c>
      <c r="CS152" s="225">
        <f t="shared" si="114"/>
        <v>3</v>
      </c>
      <c r="CT152" s="225">
        <f t="shared" si="115"/>
        <v>0</v>
      </c>
      <c r="CU152" s="225">
        <f t="shared" si="116"/>
        <v>0</v>
      </c>
      <c r="CV152" s="225">
        <f t="shared" si="117"/>
        <v>0</v>
      </c>
      <c r="CW152" s="225">
        <f t="shared" si="118"/>
        <v>0</v>
      </c>
      <c r="CX152" s="225"/>
    </row>
    <row r="153" spans="1:102" s="168" customFormat="1" ht="63">
      <c r="A153" s="219" t="s">
        <v>565</v>
      </c>
      <c r="B153" s="223" t="s">
        <v>963</v>
      </c>
      <c r="C153" s="225" t="s">
        <v>911</v>
      </c>
      <c r="D153" s="293">
        <v>0</v>
      </c>
      <c r="E153" s="293">
        <v>0</v>
      </c>
      <c r="F153" s="293">
        <v>0</v>
      </c>
      <c r="G153" s="293">
        <v>0</v>
      </c>
      <c r="H153" s="293">
        <v>0</v>
      </c>
      <c r="I153" s="293">
        <v>0</v>
      </c>
      <c r="J153" s="293">
        <v>0</v>
      </c>
      <c r="K153" s="225">
        <v>0</v>
      </c>
      <c r="L153" s="225">
        <v>0</v>
      </c>
      <c r="M153" s="225">
        <v>0</v>
      </c>
      <c r="N153" s="225">
        <v>0</v>
      </c>
      <c r="O153" s="225">
        <v>0</v>
      </c>
      <c r="P153" s="225">
        <v>0</v>
      </c>
      <c r="Q153" s="225">
        <v>0</v>
      </c>
      <c r="R153" s="293">
        <v>0</v>
      </c>
      <c r="S153" s="293">
        <v>0</v>
      </c>
      <c r="T153" s="296">
        <v>3.5</v>
      </c>
      <c r="U153" s="293">
        <v>0</v>
      </c>
      <c r="V153" s="293">
        <v>0</v>
      </c>
      <c r="W153" s="293">
        <v>0</v>
      </c>
      <c r="X153" s="293">
        <v>0</v>
      </c>
      <c r="Y153" s="293">
        <v>0</v>
      </c>
      <c r="Z153" s="293">
        <v>0</v>
      </c>
      <c r="AA153" s="293">
        <v>0</v>
      </c>
      <c r="AB153" s="225">
        <v>0</v>
      </c>
      <c r="AC153" s="225">
        <v>0</v>
      </c>
      <c r="AD153" s="225">
        <v>0</v>
      </c>
      <c r="AE153" s="225">
        <v>0</v>
      </c>
      <c r="AF153" s="293">
        <v>0</v>
      </c>
      <c r="AG153" s="293">
        <v>0</v>
      </c>
      <c r="AH153" s="293">
        <v>0</v>
      </c>
      <c r="AI153" s="293">
        <v>0</v>
      </c>
      <c r="AJ153" s="293">
        <v>0</v>
      </c>
      <c r="AK153" s="293">
        <v>0</v>
      </c>
      <c r="AL153" s="293">
        <v>0</v>
      </c>
      <c r="AM153" s="293">
        <v>0</v>
      </c>
      <c r="AN153" s="293">
        <v>0</v>
      </c>
      <c r="AO153" s="296">
        <v>0</v>
      </c>
      <c r="AP153" s="225">
        <v>0</v>
      </c>
      <c r="AQ153" s="225">
        <v>0</v>
      </c>
      <c r="AR153" s="225">
        <v>0</v>
      </c>
      <c r="AS153" s="225">
        <v>0</v>
      </c>
      <c r="AT153" s="293">
        <v>0</v>
      </c>
      <c r="AU153" s="293">
        <v>0</v>
      </c>
      <c r="AV153" s="293">
        <v>0</v>
      </c>
      <c r="AW153" s="293">
        <v>0</v>
      </c>
      <c r="AX153" s="293">
        <v>0</v>
      </c>
      <c r="AY153" s="293">
        <v>0</v>
      </c>
      <c r="AZ153" s="293">
        <v>0</v>
      </c>
      <c r="BA153" s="293">
        <v>0</v>
      </c>
      <c r="BB153" s="293">
        <v>0</v>
      </c>
      <c r="BC153" s="293">
        <v>0</v>
      </c>
      <c r="BD153" s="225">
        <v>0</v>
      </c>
      <c r="BE153" s="225">
        <v>0</v>
      </c>
      <c r="BF153" s="225">
        <v>0</v>
      </c>
      <c r="BG153" s="225">
        <v>0</v>
      </c>
      <c r="BH153" s="293">
        <v>0</v>
      </c>
      <c r="BI153" s="293">
        <v>0</v>
      </c>
      <c r="BJ153" s="293">
        <v>0</v>
      </c>
      <c r="BK153" s="293">
        <v>0</v>
      </c>
      <c r="BL153" s="293">
        <v>0</v>
      </c>
      <c r="BM153" s="293">
        <v>0</v>
      </c>
      <c r="BN153" s="293">
        <v>0</v>
      </c>
      <c r="BO153" s="293">
        <v>0</v>
      </c>
      <c r="BP153" s="293">
        <v>0</v>
      </c>
      <c r="BQ153" s="296">
        <v>3.5</v>
      </c>
      <c r="BR153" s="225">
        <v>0</v>
      </c>
      <c r="BS153" s="225">
        <v>0</v>
      </c>
      <c r="BT153" s="225">
        <v>0</v>
      </c>
      <c r="BU153" s="225">
        <v>0</v>
      </c>
      <c r="BV153" s="293">
        <v>0</v>
      </c>
      <c r="BW153" s="293">
        <v>0</v>
      </c>
      <c r="BX153" s="293">
        <v>0</v>
      </c>
      <c r="BY153" s="293">
        <v>0</v>
      </c>
      <c r="BZ153" s="293">
        <v>0</v>
      </c>
      <c r="CA153" s="293">
        <v>0</v>
      </c>
      <c r="CB153" s="293">
        <v>0</v>
      </c>
      <c r="CC153" s="293">
        <v>0</v>
      </c>
      <c r="CD153" s="293">
        <v>0</v>
      </c>
      <c r="CE153" s="293">
        <v>0</v>
      </c>
      <c r="CF153" s="293">
        <v>0</v>
      </c>
      <c r="CG153" s="293">
        <v>0</v>
      </c>
      <c r="CH153" s="293">
        <v>0</v>
      </c>
      <c r="CI153" s="293">
        <v>0</v>
      </c>
      <c r="CJ153" s="225">
        <f t="shared" si="105"/>
        <v>0</v>
      </c>
      <c r="CK153" s="225">
        <f t="shared" si="106"/>
        <v>0</v>
      </c>
      <c r="CL153" s="225">
        <f t="shared" si="107"/>
        <v>3.5</v>
      </c>
      <c r="CM153" s="225">
        <f t="shared" si="108"/>
        <v>0</v>
      </c>
      <c r="CN153" s="225">
        <f t="shared" si="109"/>
        <v>0</v>
      </c>
      <c r="CO153" s="225">
        <f t="shared" si="110"/>
        <v>0</v>
      </c>
      <c r="CP153" s="225">
        <f t="shared" si="111"/>
        <v>0</v>
      </c>
      <c r="CQ153" s="225">
        <f t="shared" si="112"/>
        <v>0</v>
      </c>
      <c r="CR153" s="225">
        <f t="shared" si="113"/>
        <v>0</v>
      </c>
      <c r="CS153" s="225">
        <f t="shared" si="114"/>
        <v>3.5</v>
      </c>
      <c r="CT153" s="225">
        <f t="shared" si="115"/>
        <v>0</v>
      </c>
      <c r="CU153" s="225">
        <f t="shared" si="116"/>
        <v>0</v>
      </c>
      <c r="CV153" s="225">
        <f t="shared" si="117"/>
        <v>0</v>
      </c>
      <c r="CW153" s="225">
        <f t="shared" si="118"/>
        <v>0</v>
      </c>
      <c r="CX153" s="225"/>
    </row>
    <row r="154" spans="1:102" s="168" customFormat="1" ht="63">
      <c r="A154" s="219" t="s">
        <v>565</v>
      </c>
      <c r="B154" s="223" t="s">
        <v>979</v>
      </c>
      <c r="C154" s="225" t="s">
        <v>912</v>
      </c>
      <c r="D154" s="293">
        <v>0</v>
      </c>
      <c r="E154" s="293">
        <v>0</v>
      </c>
      <c r="F154" s="293">
        <v>0</v>
      </c>
      <c r="G154" s="293">
        <v>0</v>
      </c>
      <c r="H154" s="293">
        <v>0</v>
      </c>
      <c r="I154" s="293">
        <v>0</v>
      </c>
      <c r="J154" s="293">
        <v>0</v>
      </c>
      <c r="K154" s="225">
        <v>0</v>
      </c>
      <c r="L154" s="225">
        <v>0</v>
      </c>
      <c r="M154" s="225">
        <v>0</v>
      </c>
      <c r="N154" s="225">
        <v>0</v>
      </c>
      <c r="O154" s="225">
        <v>0</v>
      </c>
      <c r="P154" s="225">
        <v>0</v>
      </c>
      <c r="Q154" s="225">
        <v>0</v>
      </c>
      <c r="R154" s="293">
        <v>0</v>
      </c>
      <c r="S154" s="293">
        <v>0</v>
      </c>
      <c r="T154" s="293">
        <v>0</v>
      </c>
      <c r="U154" s="293">
        <v>0</v>
      </c>
      <c r="V154" s="293">
        <v>0</v>
      </c>
      <c r="W154" s="293">
        <v>0</v>
      </c>
      <c r="X154" s="293">
        <v>0</v>
      </c>
      <c r="Y154" s="293">
        <v>0</v>
      </c>
      <c r="Z154" s="293">
        <v>0</v>
      </c>
      <c r="AA154" s="293">
        <v>0</v>
      </c>
      <c r="AB154" s="225">
        <v>0</v>
      </c>
      <c r="AC154" s="225">
        <v>0</v>
      </c>
      <c r="AD154" s="225">
        <v>0</v>
      </c>
      <c r="AE154" s="225">
        <v>0</v>
      </c>
      <c r="AF154" s="293">
        <v>0</v>
      </c>
      <c r="AG154" s="293">
        <v>0</v>
      </c>
      <c r="AH154" s="293">
        <v>0</v>
      </c>
      <c r="AI154" s="293">
        <v>0</v>
      </c>
      <c r="AJ154" s="293">
        <v>0</v>
      </c>
      <c r="AK154" s="293">
        <v>0</v>
      </c>
      <c r="AL154" s="293">
        <v>0</v>
      </c>
      <c r="AM154" s="293">
        <v>0</v>
      </c>
      <c r="AN154" s="293">
        <v>0</v>
      </c>
      <c r="AO154" s="293">
        <v>0</v>
      </c>
      <c r="AP154" s="225">
        <v>0</v>
      </c>
      <c r="AQ154" s="225">
        <v>0</v>
      </c>
      <c r="AR154" s="225">
        <v>0</v>
      </c>
      <c r="AS154" s="225">
        <v>0</v>
      </c>
      <c r="AT154" s="293">
        <v>0</v>
      </c>
      <c r="AU154" s="293">
        <v>0</v>
      </c>
      <c r="AV154" s="293">
        <v>0</v>
      </c>
      <c r="AW154" s="293">
        <v>0</v>
      </c>
      <c r="AX154" s="293">
        <v>0</v>
      </c>
      <c r="AY154" s="293">
        <v>0</v>
      </c>
      <c r="AZ154" s="293">
        <v>0</v>
      </c>
      <c r="BA154" s="293">
        <v>0</v>
      </c>
      <c r="BB154" s="293">
        <v>0</v>
      </c>
      <c r="BC154" s="293">
        <v>0</v>
      </c>
      <c r="BD154" s="225">
        <v>0</v>
      </c>
      <c r="BE154" s="225">
        <v>0</v>
      </c>
      <c r="BF154" s="225">
        <v>0</v>
      </c>
      <c r="BG154" s="225">
        <v>0</v>
      </c>
      <c r="BH154" s="293">
        <v>5.7</v>
      </c>
      <c r="BI154" s="293">
        <v>0</v>
      </c>
      <c r="BJ154" s="293">
        <v>70</v>
      </c>
      <c r="BK154" s="293">
        <v>0</v>
      </c>
      <c r="BL154" s="293">
        <v>0</v>
      </c>
      <c r="BM154" s="293">
        <v>0</v>
      </c>
      <c r="BN154" s="293">
        <v>0</v>
      </c>
      <c r="BO154" s="293">
        <v>5.7</v>
      </c>
      <c r="BP154" s="293">
        <v>0</v>
      </c>
      <c r="BQ154" s="293">
        <v>70</v>
      </c>
      <c r="BR154" s="225">
        <v>0</v>
      </c>
      <c r="BS154" s="225">
        <v>0</v>
      </c>
      <c r="BT154" s="225">
        <v>0</v>
      </c>
      <c r="BU154" s="225">
        <v>0</v>
      </c>
      <c r="BV154" s="293">
        <v>0</v>
      </c>
      <c r="BW154" s="293">
        <v>0</v>
      </c>
      <c r="BX154" s="293">
        <v>0</v>
      </c>
      <c r="BY154" s="293">
        <v>0</v>
      </c>
      <c r="BZ154" s="293">
        <v>0</v>
      </c>
      <c r="CA154" s="293">
        <v>0</v>
      </c>
      <c r="CB154" s="293">
        <v>0</v>
      </c>
      <c r="CC154" s="293">
        <v>0</v>
      </c>
      <c r="CD154" s="293">
        <v>0</v>
      </c>
      <c r="CE154" s="293">
        <v>0</v>
      </c>
      <c r="CF154" s="293">
        <v>0</v>
      </c>
      <c r="CG154" s="293">
        <v>0</v>
      </c>
      <c r="CH154" s="293">
        <v>0</v>
      </c>
      <c r="CI154" s="293">
        <v>0</v>
      </c>
      <c r="CJ154" s="225">
        <f t="shared" si="105"/>
        <v>5.7</v>
      </c>
      <c r="CK154" s="225">
        <f t="shared" si="106"/>
        <v>0</v>
      </c>
      <c r="CL154" s="225">
        <f t="shared" si="107"/>
        <v>70</v>
      </c>
      <c r="CM154" s="225">
        <f t="shared" si="108"/>
        <v>0</v>
      </c>
      <c r="CN154" s="225">
        <f t="shared" si="109"/>
        <v>0</v>
      </c>
      <c r="CO154" s="225">
        <f t="shared" si="110"/>
        <v>0</v>
      </c>
      <c r="CP154" s="225">
        <f t="shared" si="111"/>
        <v>0</v>
      </c>
      <c r="CQ154" s="225">
        <f t="shared" si="112"/>
        <v>5.7</v>
      </c>
      <c r="CR154" s="225">
        <f t="shared" si="113"/>
        <v>0</v>
      </c>
      <c r="CS154" s="225">
        <f t="shared" si="114"/>
        <v>70</v>
      </c>
      <c r="CT154" s="225">
        <f t="shared" si="115"/>
        <v>0</v>
      </c>
      <c r="CU154" s="225">
        <f t="shared" si="116"/>
        <v>0</v>
      </c>
      <c r="CV154" s="225">
        <f t="shared" si="117"/>
        <v>0</v>
      </c>
      <c r="CW154" s="225">
        <f t="shared" si="118"/>
        <v>0</v>
      </c>
      <c r="CX154" s="225"/>
    </row>
    <row r="155" spans="1:102" s="168" customFormat="1" ht="63">
      <c r="A155" s="219" t="s">
        <v>565</v>
      </c>
      <c r="B155" s="223" t="s">
        <v>995</v>
      </c>
      <c r="C155" s="225" t="s">
        <v>913</v>
      </c>
      <c r="D155" s="293">
        <v>0</v>
      </c>
      <c r="E155" s="293">
        <v>0</v>
      </c>
      <c r="F155" s="293">
        <v>0</v>
      </c>
      <c r="G155" s="293">
        <v>0</v>
      </c>
      <c r="H155" s="293">
        <v>0</v>
      </c>
      <c r="I155" s="293">
        <v>0</v>
      </c>
      <c r="J155" s="293">
        <v>0</v>
      </c>
      <c r="K155" s="225">
        <v>0</v>
      </c>
      <c r="L155" s="225">
        <v>0</v>
      </c>
      <c r="M155" s="225">
        <v>0</v>
      </c>
      <c r="N155" s="225">
        <v>0</v>
      </c>
      <c r="O155" s="225">
        <v>0</v>
      </c>
      <c r="P155" s="225">
        <v>0</v>
      </c>
      <c r="Q155" s="225">
        <v>0</v>
      </c>
      <c r="R155" s="293">
        <v>0</v>
      </c>
      <c r="S155" s="293">
        <v>0</v>
      </c>
      <c r="T155" s="293">
        <v>0</v>
      </c>
      <c r="U155" s="293">
        <v>0</v>
      </c>
      <c r="V155" s="293">
        <v>0</v>
      </c>
      <c r="W155" s="293">
        <v>0</v>
      </c>
      <c r="X155" s="293">
        <v>0</v>
      </c>
      <c r="Y155" s="293">
        <v>0</v>
      </c>
      <c r="Z155" s="293">
        <v>0</v>
      </c>
      <c r="AA155" s="293">
        <v>0</v>
      </c>
      <c r="AB155" s="225">
        <v>0</v>
      </c>
      <c r="AC155" s="225">
        <v>0</v>
      </c>
      <c r="AD155" s="225">
        <v>0</v>
      </c>
      <c r="AE155" s="225">
        <v>0</v>
      </c>
      <c r="AF155" s="293">
        <v>0</v>
      </c>
      <c r="AG155" s="293">
        <v>0</v>
      </c>
      <c r="AH155" s="293">
        <v>0</v>
      </c>
      <c r="AI155" s="293">
        <v>0</v>
      </c>
      <c r="AJ155" s="293">
        <v>0</v>
      </c>
      <c r="AK155" s="293">
        <v>0</v>
      </c>
      <c r="AL155" s="293">
        <v>0</v>
      </c>
      <c r="AM155" s="293">
        <v>0</v>
      </c>
      <c r="AN155" s="293">
        <v>0</v>
      </c>
      <c r="AO155" s="293">
        <v>0</v>
      </c>
      <c r="AP155" s="225">
        <v>0</v>
      </c>
      <c r="AQ155" s="225">
        <v>0</v>
      </c>
      <c r="AR155" s="225">
        <v>0</v>
      </c>
      <c r="AS155" s="225">
        <v>0</v>
      </c>
      <c r="AT155" s="293">
        <v>2.92</v>
      </c>
      <c r="AU155" s="293">
        <v>0</v>
      </c>
      <c r="AV155" s="293">
        <v>3.7</v>
      </c>
      <c r="AW155" s="293">
        <v>0</v>
      </c>
      <c r="AX155" s="293">
        <v>0</v>
      </c>
      <c r="AY155" s="293">
        <v>0</v>
      </c>
      <c r="AZ155" s="293">
        <v>0</v>
      </c>
      <c r="BA155" s="293">
        <v>0</v>
      </c>
      <c r="BB155" s="293">
        <v>0</v>
      </c>
      <c r="BC155" s="293">
        <v>0</v>
      </c>
      <c r="BD155" s="225">
        <v>0</v>
      </c>
      <c r="BE155" s="225">
        <v>0</v>
      </c>
      <c r="BF155" s="225">
        <v>0</v>
      </c>
      <c r="BG155" s="225">
        <v>0</v>
      </c>
      <c r="BH155" s="293">
        <v>0</v>
      </c>
      <c r="BI155" s="293">
        <v>0</v>
      </c>
      <c r="BJ155" s="293">
        <v>0</v>
      </c>
      <c r="BK155" s="293">
        <v>0</v>
      </c>
      <c r="BL155" s="293">
        <v>0</v>
      </c>
      <c r="BM155" s="293">
        <v>0</v>
      </c>
      <c r="BN155" s="293">
        <v>0</v>
      </c>
      <c r="BO155" s="293">
        <v>0</v>
      </c>
      <c r="BP155" s="293">
        <v>0</v>
      </c>
      <c r="BQ155" s="293">
        <v>0</v>
      </c>
      <c r="BR155" s="225">
        <v>0</v>
      </c>
      <c r="BS155" s="225">
        <v>0</v>
      </c>
      <c r="BT155" s="225">
        <v>0</v>
      </c>
      <c r="BU155" s="225">
        <v>0</v>
      </c>
      <c r="BV155" s="293">
        <v>0</v>
      </c>
      <c r="BW155" s="293">
        <v>0</v>
      </c>
      <c r="BX155" s="293">
        <v>0</v>
      </c>
      <c r="BY155" s="293">
        <v>0</v>
      </c>
      <c r="BZ155" s="293">
        <v>0</v>
      </c>
      <c r="CA155" s="293">
        <v>0</v>
      </c>
      <c r="CB155" s="293">
        <v>0</v>
      </c>
      <c r="CC155" s="293">
        <v>0</v>
      </c>
      <c r="CD155" s="293">
        <v>0</v>
      </c>
      <c r="CE155" s="293">
        <v>0</v>
      </c>
      <c r="CF155" s="293">
        <v>0</v>
      </c>
      <c r="CG155" s="293">
        <v>0</v>
      </c>
      <c r="CH155" s="293">
        <v>0</v>
      </c>
      <c r="CI155" s="293">
        <v>0</v>
      </c>
      <c r="CJ155" s="225">
        <f t="shared" si="105"/>
        <v>2.92</v>
      </c>
      <c r="CK155" s="225">
        <f t="shared" si="106"/>
        <v>0</v>
      </c>
      <c r="CL155" s="225">
        <f t="shared" si="107"/>
        <v>3.7</v>
      </c>
      <c r="CM155" s="225">
        <f t="shared" si="108"/>
        <v>0</v>
      </c>
      <c r="CN155" s="225">
        <f t="shared" si="109"/>
        <v>0</v>
      </c>
      <c r="CO155" s="225">
        <f t="shared" si="110"/>
        <v>0</v>
      </c>
      <c r="CP155" s="225">
        <f t="shared" si="111"/>
        <v>0</v>
      </c>
      <c r="CQ155" s="225">
        <f t="shared" si="112"/>
        <v>0</v>
      </c>
      <c r="CR155" s="225">
        <f t="shared" si="113"/>
        <v>0</v>
      </c>
      <c r="CS155" s="225">
        <f t="shared" si="114"/>
        <v>0</v>
      </c>
      <c r="CT155" s="225">
        <f t="shared" si="115"/>
        <v>0</v>
      </c>
      <c r="CU155" s="225">
        <f t="shared" si="116"/>
        <v>0</v>
      </c>
      <c r="CV155" s="225">
        <f t="shared" si="117"/>
        <v>0</v>
      </c>
      <c r="CW155" s="225">
        <f t="shared" si="118"/>
        <v>0</v>
      </c>
      <c r="CX155" s="225"/>
    </row>
    <row r="156" spans="1:102" s="168" customFormat="1" ht="63">
      <c r="A156" s="219" t="s">
        <v>565</v>
      </c>
      <c r="B156" s="223" t="s">
        <v>996</v>
      </c>
      <c r="C156" s="225" t="s">
        <v>914</v>
      </c>
      <c r="D156" s="293">
        <v>0</v>
      </c>
      <c r="E156" s="293">
        <v>0</v>
      </c>
      <c r="F156" s="293">
        <v>0</v>
      </c>
      <c r="G156" s="293">
        <v>0</v>
      </c>
      <c r="H156" s="293">
        <v>0</v>
      </c>
      <c r="I156" s="293">
        <v>0</v>
      </c>
      <c r="J156" s="293">
        <v>0</v>
      </c>
      <c r="K156" s="225">
        <v>0</v>
      </c>
      <c r="L156" s="225">
        <v>0</v>
      </c>
      <c r="M156" s="225">
        <v>0</v>
      </c>
      <c r="N156" s="225">
        <v>0</v>
      </c>
      <c r="O156" s="225">
        <v>0</v>
      </c>
      <c r="P156" s="225">
        <v>0</v>
      </c>
      <c r="Q156" s="225">
        <v>0</v>
      </c>
      <c r="R156" s="293">
        <v>0</v>
      </c>
      <c r="S156" s="293">
        <v>0</v>
      </c>
      <c r="T156" s="293">
        <v>0</v>
      </c>
      <c r="U156" s="293">
        <v>0</v>
      </c>
      <c r="V156" s="293">
        <v>0</v>
      </c>
      <c r="W156" s="293">
        <v>0</v>
      </c>
      <c r="X156" s="293">
        <v>0</v>
      </c>
      <c r="Y156" s="293">
        <v>0</v>
      </c>
      <c r="Z156" s="293">
        <v>0</v>
      </c>
      <c r="AA156" s="293">
        <v>0</v>
      </c>
      <c r="AB156" s="225">
        <v>0</v>
      </c>
      <c r="AC156" s="225">
        <v>0</v>
      </c>
      <c r="AD156" s="225">
        <v>0</v>
      </c>
      <c r="AE156" s="225">
        <v>0</v>
      </c>
      <c r="AF156" s="293">
        <v>0</v>
      </c>
      <c r="AG156" s="293">
        <v>0</v>
      </c>
      <c r="AH156" s="293">
        <v>2.5</v>
      </c>
      <c r="AI156" s="293">
        <v>0</v>
      </c>
      <c r="AJ156" s="293">
        <v>0</v>
      </c>
      <c r="AK156" s="293">
        <v>0</v>
      </c>
      <c r="AL156" s="293">
        <v>0</v>
      </c>
      <c r="AM156" s="293">
        <v>0</v>
      </c>
      <c r="AN156" s="293">
        <v>0</v>
      </c>
      <c r="AO156" s="293">
        <v>0</v>
      </c>
      <c r="AP156" s="225">
        <v>0</v>
      </c>
      <c r="AQ156" s="225">
        <v>0</v>
      </c>
      <c r="AR156" s="225">
        <v>0</v>
      </c>
      <c r="AS156" s="225">
        <v>0</v>
      </c>
      <c r="AT156" s="293">
        <v>0</v>
      </c>
      <c r="AU156" s="293">
        <v>0</v>
      </c>
      <c r="AV156" s="293">
        <v>0</v>
      </c>
      <c r="AW156" s="293">
        <v>0</v>
      </c>
      <c r="AX156" s="293">
        <v>0</v>
      </c>
      <c r="AY156" s="293">
        <v>0</v>
      </c>
      <c r="AZ156" s="293">
        <v>0</v>
      </c>
      <c r="BA156" s="293">
        <v>0</v>
      </c>
      <c r="BB156" s="293">
        <v>0</v>
      </c>
      <c r="BC156" s="293">
        <v>0</v>
      </c>
      <c r="BD156" s="225">
        <v>0</v>
      </c>
      <c r="BE156" s="225">
        <v>0</v>
      </c>
      <c r="BF156" s="225">
        <v>0</v>
      </c>
      <c r="BG156" s="225">
        <v>0</v>
      </c>
      <c r="BH156" s="293">
        <v>0</v>
      </c>
      <c r="BI156" s="293">
        <v>0</v>
      </c>
      <c r="BJ156" s="293">
        <v>0</v>
      </c>
      <c r="BK156" s="293">
        <v>0</v>
      </c>
      <c r="BL156" s="293">
        <v>0</v>
      </c>
      <c r="BM156" s="293">
        <v>0</v>
      </c>
      <c r="BN156" s="293">
        <v>0</v>
      </c>
      <c r="BO156" s="293">
        <v>0</v>
      </c>
      <c r="BP156" s="293">
        <v>0</v>
      </c>
      <c r="BQ156" s="293">
        <v>0</v>
      </c>
      <c r="BR156" s="225">
        <v>0</v>
      </c>
      <c r="BS156" s="225">
        <v>0</v>
      </c>
      <c r="BT156" s="225">
        <v>0</v>
      </c>
      <c r="BU156" s="225">
        <v>0</v>
      </c>
      <c r="BV156" s="293">
        <v>0</v>
      </c>
      <c r="BW156" s="293">
        <v>0</v>
      </c>
      <c r="BX156" s="293">
        <v>0</v>
      </c>
      <c r="BY156" s="293">
        <v>0</v>
      </c>
      <c r="BZ156" s="293">
        <v>0</v>
      </c>
      <c r="CA156" s="293">
        <v>0</v>
      </c>
      <c r="CB156" s="293">
        <v>0</v>
      </c>
      <c r="CC156" s="293">
        <v>0</v>
      </c>
      <c r="CD156" s="293">
        <v>0</v>
      </c>
      <c r="CE156" s="293">
        <v>0</v>
      </c>
      <c r="CF156" s="293">
        <v>0</v>
      </c>
      <c r="CG156" s="293">
        <v>0</v>
      </c>
      <c r="CH156" s="293">
        <v>0</v>
      </c>
      <c r="CI156" s="293">
        <v>0</v>
      </c>
      <c r="CJ156" s="225">
        <f t="shared" si="105"/>
        <v>0</v>
      </c>
      <c r="CK156" s="225">
        <f t="shared" si="106"/>
        <v>0</v>
      </c>
      <c r="CL156" s="225">
        <f t="shared" si="107"/>
        <v>2.5</v>
      </c>
      <c r="CM156" s="225">
        <f t="shared" si="108"/>
        <v>0</v>
      </c>
      <c r="CN156" s="225">
        <f t="shared" si="109"/>
        <v>0</v>
      </c>
      <c r="CO156" s="225">
        <f t="shared" si="110"/>
        <v>0</v>
      </c>
      <c r="CP156" s="225">
        <f t="shared" si="111"/>
        <v>0</v>
      </c>
      <c r="CQ156" s="225">
        <f t="shared" si="112"/>
        <v>0</v>
      </c>
      <c r="CR156" s="225">
        <f t="shared" si="113"/>
        <v>0</v>
      </c>
      <c r="CS156" s="225">
        <f t="shared" si="114"/>
        <v>0</v>
      </c>
      <c r="CT156" s="225">
        <f t="shared" si="115"/>
        <v>0</v>
      </c>
      <c r="CU156" s="225">
        <f t="shared" si="116"/>
        <v>0</v>
      </c>
      <c r="CV156" s="225">
        <f t="shared" si="117"/>
        <v>0</v>
      </c>
      <c r="CW156" s="225">
        <f t="shared" si="118"/>
        <v>0</v>
      </c>
      <c r="CX156" s="225"/>
    </row>
    <row r="157" spans="1:102" s="168" customFormat="1" ht="63">
      <c r="A157" s="219" t="s">
        <v>565</v>
      </c>
      <c r="B157" s="223" t="s">
        <v>997</v>
      </c>
      <c r="C157" s="225" t="s">
        <v>970</v>
      </c>
      <c r="D157" s="293">
        <v>0</v>
      </c>
      <c r="E157" s="293">
        <v>0</v>
      </c>
      <c r="F157" s="293">
        <v>0</v>
      </c>
      <c r="G157" s="293">
        <v>0</v>
      </c>
      <c r="H157" s="293">
        <v>0</v>
      </c>
      <c r="I157" s="293">
        <v>0</v>
      </c>
      <c r="J157" s="293">
        <v>0</v>
      </c>
      <c r="K157" s="225">
        <v>0</v>
      </c>
      <c r="L157" s="225">
        <v>0</v>
      </c>
      <c r="M157" s="225">
        <v>0</v>
      </c>
      <c r="N157" s="225">
        <v>0</v>
      </c>
      <c r="O157" s="225">
        <v>0</v>
      </c>
      <c r="P157" s="225">
        <v>0</v>
      </c>
      <c r="Q157" s="225">
        <v>0</v>
      </c>
      <c r="R157" s="293">
        <v>0</v>
      </c>
      <c r="S157" s="293">
        <v>0</v>
      </c>
      <c r="T157" s="293">
        <v>0</v>
      </c>
      <c r="U157" s="293">
        <v>0</v>
      </c>
      <c r="V157" s="293">
        <v>0</v>
      </c>
      <c r="W157" s="293">
        <v>0</v>
      </c>
      <c r="X157" s="293">
        <v>0</v>
      </c>
      <c r="Y157" s="293">
        <v>0</v>
      </c>
      <c r="Z157" s="293">
        <v>0</v>
      </c>
      <c r="AA157" s="293">
        <v>0</v>
      </c>
      <c r="AB157" s="225">
        <v>0</v>
      </c>
      <c r="AC157" s="225">
        <v>0</v>
      </c>
      <c r="AD157" s="225">
        <v>0</v>
      </c>
      <c r="AE157" s="225">
        <v>0</v>
      </c>
      <c r="AF157" s="293">
        <v>0</v>
      </c>
      <c r="AG157" s="293">
        <v>0</v>
      </c>
      <c r="AH157" s="293">
        <v>2</v>
      </c>
      <c r="AI157" s="293">
        <v>0</v>
      </c>
      <c r="AJ157" s="293">
        <v>0</v>
      </c>
      <c r="AK157" s="293">
        <v>0</v>
      </c>
      <c r="AL157" s="293">
        <v>0</v>
      </c>
      <c r="AM157" s="293">
        <v>0</v>
      </c>
      <c r="AN157" s="293">
        <v>0</v>
      </c>
      <c r="AO157" s="293">
        <v>0</v>
      </c>
      <c r="AP157" s="225">
        <v>0</v>
      </c>
      <c r="AQ157" s="225">
        <v>0</v>
      </c>
      <c r="AR157" s="225">
        <v>0</v>
      </c>
      <c r="AS157" s="225">
        <v>0</v>
      </c>
      <c r="AT157" s="293">
        <v>0</v>
      </c>
      <c r="AU157" s="293">
        <v>0</v>
      </c>
      <c r="AV157" s="293">
        <v>0</v>
      </c>
      <c r="AW157" s="293">
        <v>0</v>
      </c>
      <c r="AX157" s="293">
        <v>0</v>
      </c>
      <c r="AY157" s="293">
        <v>0</v>
      </c>
      <c r="AZ157" s="293">
        <v>0</v>
      </c>
      <c r="BA157" s="293">
        <v>0</v>
      </c>
      <c r="BB157" s="293">
        <v>0</v>
      </c>
      <c r="BC157" s="293">
        <v>0</v>
      </c>
      <c r="BD157" s="225">
        <v>0</v>
      </c>
      <c r="BE157" s="225">
        <v>0</v>
      </c>
      <c r="BF157" s="225">
        <v>0</v>
      </c>
      <c r="BG157" s="225">
        <v>0</v>
      </c>
      <c r="BH157" s="293">
        <v>0</v>
      </c>
      <c r="BI157" s="293">
        <v>0</v>
      </c>
      <c r="BJ157" s="293">
        <v>0</v>
      </c>
      <c r="BK157" s="293">
        <v>0</v>
      </c>
      <c r="BL157" s="293">
        <v>0</v>
      </c>
      <c r="BM157" s="293">
        <v>0</v>
      </c>
      <c r="BN157" s="293">
        <v>0</v>
      </c>
      <c r="BO157" s="293">
        <v>0</v>
      </c>
      <c r="BP157" s="293">
        <v>0</v>
      </c>
      <c r="BQ157" s="293">
        <v>0</v>
      </c>
      <c r="BR157" s="225">
        <v>0</v>
      </c>
      <c r="BS157" s="225">
        <v>0</v>
      </c>
      <c r="BT157" s="225">
        <v>0</v>
      </c>
      <c r="BU157" s="225">
        <v>0</v>
      </c>
      <c r="BV157" s="293">
        <v>0</v>
      </c>
      <c r="BW157" s="293">
        <v>0</v>
      </c>
      <c r="BX157" s="293">
        <v>0</v>
      </c>
      <c r="BY157" s="293">
        <v>0</v>
      </c>
      <c r="BZ157" s="293">
        <v>0</v>
      </c>
      <c r="CA157" s="293">
        <v>0</v>
      </c>
      <c r="CB157" s="293">
        <v>0</v>
      </c>
      <c r="CC157" s="293">
        <v>0</v>
      </c>
      <c r="CD157" s="293">
        <v>0</v>
      </c>
      <c r="CE157" s="293">
        <v>0</v>
      </c>
      <c r="CF157" s="293">
        <v>0</v>
      </c>
      <c r="CG157" s="293">
        <v>0</v>
      </c>
      <c r="CH157" s="293">
        <v>0</v>
      </c>
      <c r="CI157" s="293">
        <v>0</v>
      </c>
      <c r="CJ157" s="225">
        <f t="shared" si="105"/>
        <v>0</v>
      </c>
      <c r="CK157" s="225">
        <f t="shared" si="106"/>
        <v>0</v>
      </c>
      <c r="CL157" s="225">
        <f t="shared" si="107"/>
        <v>2</v>
      </c>
      <c r="CM157" s="225">
        <f t="shared" si="108"/>
        <v>0</v>
      </c>
      <c r="CN157" s="225">
        <f t="shared" si="109"/>
        <v>0</v>
      </c>
      <c r="CO157" s="225">
        <f t="shared" si="110"/>
        <v>0</v>
      </c>
      <c r="CP157" s="225">
        <f t="shared" si="111"/>
        <v>0</v>
      </c>
      <c r="CQ157" s="225">
        <f t="shared" si="112"/>
        <v>0</v>
      </c>
      <c r="CR157" s="225">
        <f t="shared" si="113"/>
        <v>0</v>
      </c>
      <c r="CS157" s="225">
        <f t="shared" si="114"/>
        <v>0</v>
      </c>
      <c r="CT157" s="225">
        <f t="shared" si="115"/>
        <v>0</v>
      </c>
      <c r="CU157" s="225">
        <f t="shared" si="116"/>
        <v>0</v>
      </c>
      <c r="CV157" s="225">
        <f t="shared" si="117"/>
        <v>0</v>
      </c>
      <c r="CW157" s="225">
        <f t="shared" si="118"/>
        <v>0</v>
      </c>
      <c r="CX157" s="225"/>
    </row>
    <row r="158" spans="1:102" s="168" customFormat="1" ht="63">
      <c r="A158" s="219" t="s">
        <v>565</v>
      </c>
      <c r="B158" s="223" t="s">
        <v>1000</v>
      </c>
      <c r="C158" s="225" t="s">
        <v>971</v>
      </c>
      <c r="D158" s="293">
        <v>0</v>
      </c>
      <c r="E158" s="293">
        <v>0</v>
      </c>
      <c r="F158" s="293">
        <v>0</v>
      </c>
      <c r="G158" s="293">
        <v>0</v>
      </c>
      <c r="H158" s="293">
        <v>0</v>
      </c>
      <c r="I158" s="293">
        <v>0</v>
      </c>
      <c r="J158" s="293">
        <v>0</v>
      </c>
      <c r="K158" s="225">
        <v>0</v>
      </c>
      <c r="L158" s="225">
        <v>0</v>
      </c>
      <c r="M158" s="225">
        <v>0</v>
      </c>
      <c r="N158" s="225">
        <v>0</v>
      </c>
      <c r="O158" s="225">
        <v>0</v>
      </c>
      <c r="P158" s="225">
        <v>0</v>
      </c>
      <c r="Q158" s="225">
        <v>0</v>
      </c>
      <c r="R158" s="293">
        <v>0</v>
      </c>
      <c r="S158" s="293">
        <v>0</v>
      </c>
      <c r="T158" s="293">
        <v>0</v>
      </c>
      <c r="U158" s="293">
        <v>0</v>
      </c>
      <c r="V158" s="293">
        <v>0</v>
      </c>
      <c r="W158" s="293">
        <v>0</v>
      </c>
      <c r="X158" s="293">
        <v>0</v>
      </c>
      <c r="Y158" s="293">
        <v>0</v>
      </c>
      <c r="Z158" s="293">
        <v>0</v>
      </c>
      <c r="AA158" s="293">
        <v>0</v>
      </c>
      <c r="AB158" s="225">
        <v>0</v>
      </c>
      <c r="AC158" s="225">
        <v>0</v>
      </c>
      <c r="AD158" s="225">
        <v>0</v>
      </c>
      <c r="AE158" s="225">
        <v>0</v>
      </c>
      <c r="AF158" s="293">
        <v>0</v>
      </c>
      <c r="AG158" s="293">
        <v>0</v>
      </c>
      <c r="AH158" s="293">
        <v>1</v>
      </c>
      <c r="AI158" s="293">
        <v>0</v>
      </c>
      <c r="AJ158" s="293">
        <v>0</v>
      </c>
      <c r="AK158" s="293">
        <v>0</v>
      </c>
      <c r="AL158" s="293">
        <v>0</v>
      </c>
      <c r="AM158" s="293">
        <v>0</v>
      </c>
      <c r="AN158" s="293">
        <v>0</v>
      </c>
      <c r="AO158" s="293">
        <v>0</v>
      </c>
      <c r="AP158" s="225">
        <v>0</v>
      </c>
      <c r="AQ158" s="225">
        <v>0</v>
      </c>
      <c r="AR158" s="225">
        <v>0</v>
      </c>
      <c r="AS158" s="225">
        <v>0</v>
      </c>
      <c r="AT158" s="293">
        <v>0</v>
      </c>
      <c r="AU158" s="293">
        <v>0</v>
      </c>
      <c r="AV158" s="293">
        <v>0</v>
      </c>
      <c r="AW158" s="293">
        <v>0</v>
      </c>
      <c r="AX158" s="293">
        <v>0</v>
      </c>
      <c r="AY158" s="293">
        <v>0</v>
      </c>
      <c r="AZ158" s="293">
        <v>0</v>
      </c>
      <c r="BA158" s="293">
        <v>0</v>
      </c>
      <c r="BB158" s="293">
        <v>0</v>
      </c>
      <c r="BC158" s="293">
        <v>0</v>
      </c>
      <c r="BD158" s="225">
        <v>0</v>
      </c>
      <c r="BE158" s="225">
        <v>0</v>
      </c>
      <c r="BF158" s="225">
        <v>0</v>
      </c>
      <c r="BG158" s="225">
        <v>0</v>
      </c>
      <c r="BH158" s="293">
        <v>0</v>
      </c>
      <c r="BI158" s="293">
        <v>0</v>
      </c>
      <c r="BJ158" s="293">
        <v>0</v>
      </c>
      <c r="BK158" s="293">
        <v>0</v>
      </c>
      <c r="BL158" s="293">
        <v>0</v>
      </c>
      <c r="BM158" s="293">
        <v>0</v>
      </c>
      <c r="BN158" s="293">
        <v>0</v>
      </c>
      <c r="BO158" s="293">
        <v>0</v>
      </c>
      <c r="BP158" s="293">
        <v>0</v>
      </c>
      <c r="BQ158" s="293">
        <v>0</v>
      </c>
      <c r="BR158" s="225">
        <v>0</v>
      </c>
      <c r="BS158" s="225">
        <v>0</v>
      </c>
      <c r="BT158" s="225">
        <v>0</v>
      </c>
      <c r="BU158" s="225">
        <v>0</v>
      </c>
      <c r="BV158" s="293">
        <v>0</v>
      </c>
      <c r="BW158" s="293">
        <v>0</v>
      </c>
      <c r="BX158" s="293">
        <v>0</v>
      </c>
      <c r="BY158" s="293">
        <v>0</v>
      </c>
      <c r="BZ158" s="293">
        <v>0</v>
      </c>
      <c r="CA158" s="293">
        <v>0</v>
      </c>
      <c r="CB158" s="293">
        <v>0</v>
      </c>
      <c r="CC158" s="293">
        <v>0</v>
      </c>
      <c r="CD158" s="293">
        <v>0</v>
      </c>
      <c r="CE158" s="293">
        <v>0</v>
      </c>
      <c r="CF158" s="293">
        <v>0</v>
      </c>
      <c r="CG158" s="293">
        <v>0</v>
      </c>
      <c r="CH158" s="293">
        <v>0</v>
      </c>
      <c r="CI158" s="293">
        <v>0</v>
      </c>
      <c r="CJ158" s="225">
        <f t="shared" ref="CJ158:CJ165" si="161">R158+AF158+AT158+BH158+BV158</f>
        <v>0</v>
      </c>
      <c r="CK158" s="225">
        <f t="shared" ref="CK158:CK165" si="162">S158+AG158+AU158+BI158+BW158</f>
        <v>0</v>
      </c>
      <c r="CL158" s="225">
        <f t="shared" ref="CL158:CL165" si="163">T158+AH158+AV158+BJ158+BX158</f>
        <v>1</v>
      </c>
      <c r="CM158" s="225">
        <f t="shared" ref="CM158:CM165" si="164">U158+AI158+AW158+BK158+BY158</f>
        <v>0</v>
      </c>
      <c r="CN158" s="225">
        <f t="shared" ref="CN158:CN165" si="165">V158+AJ158+AX158+BL158+BZ158</f>
        <v>0</v>
      </c>
      <c r="CO158" s="225">
        <f t="shared" ref="CO158:CO165" si="166">W158+AK158+AY158+BM158+CA158</f>
        <v>0</v>
      </c>
      <c r="CP158" s="225">
        <f t="shared" ref="CP158:CP165" si="167">X158+AL158+AZ158+BN158+CB158</f>
        <v>0</v>
      </c>
      <c r="CQ158" s="225">
        <f t="shared" ref="CQ158:CQ165" si="168">Y158+AM158+BA158+BO158+CC158</f>
        <v>0</v>
      </c>
      <c r="CR158" s="225">
        <f t="shared" ref="CR158:CR165" si="169">Z158+AN158+BB158+BP158+CD158</f>
        <v>0</v>
      </c>
      <c r="CS158" s="225">
        <f t="shared" ref="CS158:CS165" si="170">AA158+AO158+BC158+BQ158+CE158</f>
        <v>0</v>
      </c>
      <c r="CT158" s="225">
        <f t="shared" ref="CT158:CT165" si="171">AB158+AP158+BD158+BR158+CF158</f>
        <v>0</v>
      </c>
      <c r="CU158" s="225">
        <f t="shared" ref="CU158:CU165" si="172">AC158+AQ158+BE158+BS158+CG158</f>
        <v>0</v>
      </c>
      <c r="CV158" s="225">
        <f t="shared" ref="CV158:CV165" si="173">AD158+AR158+BF158+BT158+CH158</f>
        <v>0</v>
      </c>
      <c r="CW158" s="225">
        <f t="shared" ref="CW158:CW165" si="174">AE158+AS158+BG158+BU158+CI158</f>
        <v>0</v>
      </c>
      <c r="CX158" s="225"/>
    </row>
    <row r="159" spans="1:102" s="168" customFormat="1" ht="63">
      <c r="A159" s="219" t="s">
        <v>565</v>
      </c>
      <c r="B159" s="223" t="s">
        <v>1001</v>
      </c>
      <c r="C159" s="225" t="s">
        <v>972</v>
      </c>
      <c r="D159" s="293">
        <v>0</v>
      </c>
      <c r="E159" s="293">
        <v>0</v>
      </c>
      <c r="F159" s="293">
        <v>0</v>
      </c>
      <c r="G159" s="293">
        <v>0</v>
      </c>
      <c r="H159" s="293">
        <v>0</v>
      </c>
      <c r="I159" s="293">
        <v>0</v>
      </c>
      <c r="J159" s="293">
        <v>0</v>
      </c>
      <c r="K159" s="225">
        <v>0</v>
      </c>
      <c r="L159" s="225">
        <v>0</v>
      </c>
      <c r="M159" s="225">
        <v>0</v>
      </c>
      <c r="N159" s="225">
        <v>0</v>
      </c>
      <c r="O159" s="225">
        <v>0</v>
      </c>
      <c r="P159" s="225">
        <v>0</v>
      </c>
      <c r="Q159" s="225">
        <v>0</v>
      </c>
      <c r="R159" s="293">
        <v>0</v>
      </c>
      <c r="S159" s="293">
        <v>0</v>
      </c>
      <c r="T159" s="293">
        <v>0</v>
      </c>
      <c r="U159" s="293">
        <v>0</v>
      </c>
      <c r="V159" s="293">
        <v>0</v>
      </c>
      <c r="W159" s="293">
        <v>0</v>
      </c>
      <c r="X159" s="293">
        <v>0</v>
      </c>
      <c r="Y159" s="293">
        <v>0</v>
      </c>
      <c r="Z159" s="293">
        <v>0</v>
      </c>
      <c r="AA159" s="293">
        <v>0</v>
      </c>
      <c r="AB159" s="225">
        <v>0</v>
      </c>
      <c r="AC159" s="225">
        <v>0</v>
      </c>
      <c r="AD159" s="225">
        <v>0</v>
      </c>
      <c r="AE159" s="225">
        <v>0</v>
      </c>
      <c r="AF159" s="293">
        <v>0</v>
      </c>
      <c r="AG159" s="293">
        <v>0</v>
      </c>
      <c r="AH159" s="293">
        <v>0</v>
      </c>
      <c r="AI159" s="293">
        <v>0</v>
      </c>
      <c r="AJ159" s="293">
        <v>0</v>
      </c>
      <c r="AK159" s="293">
        <v>0</v>
      </c>
      <c r="AL159" s="293">
        <v>0</v>
      </c>
      <c r="AM159" s="293">
        <v>0</v>
      </c>
      <c r="AN159" s="293">
        <v>0</v>
      </c>
      <c r="AO159" s="293">
        <v>0</v>
      </c>
      <c r="AP159" s="225">
        <v>0</v>
      </c>
      <c r="AQ159" s="225">
        <v>0</v>
      </c>
      <c r="AR159" s="225">
        <v>0</v>
      </c>
      <c r="AS159" s="225">
        <v>0</v>
      </c>
      <c r="AT159" s="293">
        <v>1.03</v>
      </c>
      <c r="AU159" s="293">
        <v>0</v>
      </c>
      <c r="AV159" s="293">
        <v>9.4</v>
      </c>
      <c r="AW159" s="293">
        <v>0</v>
      </c>
      <c r="AX159" s="293">
        <v>0</v>
      </c>
      <c r="AY159" s="293">
        <v>0</v>
      </c>
      <c r="AZ159" s="293">
        <v>0</v>
      </c>
      <c r="BA159" s="293">
        <v>0</v>
      </c>
      <c r="BB159" s="293">
        <v>0</v>
      </c>
      <c r="BC159" s="293">
        <v>0</v>
      </c>
      <c r="BD159" s="225">
        <v>0</v>
      </c>
      <c r="BE159" s="225">
        <v>0</v>
      </c>
      <c r="BF159" s="225">
        <v>0</v>
      </c>
      <c r="BG159" s="225">
        <v>0</v>
      </c>
      <c r="BH159" s="293">
        <v>0</v>
      </c>
      <c r="BI159" s="293">
        <v>0</v>
      </c>
      <c r="BJ159" s="293">
        <v>0</v>
      </c>
      <c r="BK159" s="293">
        <v>0</v>
      </c>
      <c r="BL159" s="293">
        <v>0</v>
      </c>
      <c r="BM159" s="293">
        <v>0</v>
      </c>
      <c r="BN159" s="293">
        <v>0</v>
      </c>
      <c r="BO159" s="293">
        <v>0</v>
      </c>
      <c r="BP159" s="293">
        <v>0</v>
      </c>
      <c r="BQ159" s="293">
        <v>0</v>
      </c>
      <c r="BR159" s="225">
        <v>0</v>
      </c>
      <c r="BS159" s="225">
        <v>0</v>
      </c>
      <c r="BT159" s="225">
        <v>0</v>
      </c>
      <c r="BU159" s="225">
        <v>0</v>
      </c>
      <c r="BV159" s="293">
        <v>0</v>
      </c>
      <c r="BW159" s="293">
        <v>0</v>
      </c>
      <c r="BX159" s="293">
        <v>0</v>
      </c>
      <c r="BY159" s="293">
        <v>0</v>
      </c>
      <c r="BZ159" s="293">
        <v>0</v>
      </c>
      <c r="CA159" s="293">
        <v>0</v>
      </c>
      <c r="CB159" s="293">
        <v>0</v>
      </c>
      <c r="CC159" s="293">
        <v>0</v>
      </c>
      <c r="CD159" s="293">
        <v>0</v>
      </c>
      <c r="CE159" s="293">
        <v>0</v>
      </c>
      <c r="CF159" s="293">
        <v>0</v>
      </c>
      <c r="CG159" s="293">
        <v>0</v>
      </c>
      <c r="CH159" s="293">
        <v>0</v>
      </c>
      <c r="CI159" s="293">
        <v>0</v>
      </c>
      <c r="CJ159" s="225">
        <f t="shared" si="161"/>
        <v>1.03</v>
      </c>
      <c r="CK159" s="225">
        <f t="shared" si="162"/>
        <v>0</v>
      </c>
      <c r="CL159" s="225">
        <f t="shared" si="163"/>
        <v>9.4</v>
      </c>
      <c r="CM159" s="225">
        <f t="shared" si="164"/>
        <v>0</v>
      </c>
      <c r="CN159" s="225">
        <f t="shared" si="165"/>
        <v>0</v>
      </c>
      <c r="CO159" s="225">
        <f t="shared" si="166"/>
        <v>0</v>
      </c>
      <c r="CP159" s="225">
        <f t="shared" si="167"/>
        <v>0</v>
      </c>
      <c r="CQ159" s="225">
        <f t="shared" si="168"/>
        <v>0</v>
      </c>
      <c r="CR159" s="225">
        <f t="shared" si="169"/>
        <v>0</v>
      </c>
      <c r="CS159" s="225">
        <f t="shared" si="170"/>
        <v>0</v>
      </c>
      <c r="CT159" s="225">
        <f t="shared" si="171"/>
        <v>0</v>
      </c>
      <c r="CU159" s="225">
        <f t="shared" si="172"/>
        <v>0</v>
      </c>
      <c r="CV159" s="225">
        <f t="shared" si="173"/>
        <v>0</v>
      </c>
      <c r="CW159" s="225">
        <f t="shared" si="174"/>
        <v>0</v>
      </c>
      <c r="CX159" s="225"/>
    </row>
    <row r="160" spans="1:102" s="168" customFormat="1" ht="63">
      <c r="A160" s="219" t="s">
        <v>565</v>
      </c>
      <c r="B160" s="223" t="s">
        <v>1002</v>
      </c>
      <c r="C160" s="225" t="s">
        <v>973</v>
      </c>
      <c r="D160" s="293">
        <v>0</v>
      </c>
      <c r="E160" s="293">
        <v>0</v>
      </c>
      <c r="F160" s="293">
        <v>0</v>
      </c>
      <c r="G160" s="293">
        <v>0</v>
      </c>
      <c r="H160" s="293">
        <v>0</v>
      </c>
      <c r="I160" s="293">
        <v>0</v>
      </c>
      <c r="J160" s="293">
        <v>0</v>
      </c>
      <c r="K160" s="225">
        <v>0</v>
      </c>
      <c r="L160" s="225">
        <v>0</v>
      </c>
      <c r="M160" s="225">
        <v>0</v>
      </c>
      <c r="N160" s="225">
        <v>0</v>
      </c>
      <c r="O160" s="225">
        <v>0</v>
      </c>
      <c r="P160" s="225">
        <v>0</v>
      </c>
      <c r="Q160" s="225">
        <v>0</v>
      </c>
      <c r="R160" s="293">
        <v>0</v>
      </c>
      <c r="S160" s="293">
        <v>0</v>
      </c>
      <c r="T160" s="293">
        <v>0</v>
      </c>
      <c r="U160" s="293">
        <v>0</v>
      </c>
      <c r="V160" s="293">
        <v>0</v>
      </c>
      <c r="W160" s="293">
        <v>0</v>
      </c>
      <c r="X160" s="293">
        <v>0</v>
      </c>
      <c r="Y160" s="293">
        <v>0</v>
      </c>
      <c r="Z160" s="293">
        <v>0</v>
      </c>
      <c r="AA160" s="293">
        <v>0</v>
      </c>
      <c r="AB160" s="225">
        <v>0</v>
      </c>
      <c r="AC160" s="225">
        <v>0</v>
      </c>
      <c r="AD160" s="225">
        <v>0</v>
      </c>
      <c r="AE160" s="225">
        <v>0</v>
      </c>
      <c r="AF160" s="293">
        <v>0</v>
      </c>
      <c r="AG160" s="293">
        <v>0</v>
      </c>
      <c r="AH160" s="293">
        <v>0</v>
      </c>
      <c r="AI160" s="293">
        <v>0</v>
      </c>
      <c r="AJ160" s="293">
        <v>0</v>
      </c>
      <c r="AK160" s="293">
        <v>0</v>
      </c>
      <c r="AL160" s="293">
        <v>0</v>
      </c>
      <c r="AM160" s="293">
        <v>0</v>
      </c>
      <c r="AN160" s="293">
        <v>0</v>
      </c>
      <c r="AO160" s="293">
        <v>0</v>
      </c>
      <c r="AP160" s="225">
        <v>0</v>
      </c>
      <c r="AQ160" s="225">
        <v>0</v>
      </c>
      <c r="AR160" s="225">
        <v>0</v>
      </c>
      <c r="AS160" s="225">
        <v>0</v>
      </c>
      <c r="AT160" s="293">
        <v>0</v>
      </c>
      <c r="AU160" s="293">
        <v>0</v>
      </c>
      <c r="AV160" s="293">
        <v>0</v>
      </c>
      <c r="AW160" s="293">
        <v>0</v>
      </c>
      <c r="AX160" s="293">
        <v>0</v>
      </c>
      <c r="AY160" s="293">
        <v>0</v>
      </c>
      <c r="AZ160" s="293">
        <v>0</v>
      </c>
      <c r="BA160" s="293">
        <v>0</v>
      </c>
      <c r="BB160" s="293">
        <v>0</v>
      </c>
      <c r="BC160" s="293">
        <v>0</v>
      </c>
      <c r="BD160" s="225">
        <v>0</v>
      </c>
      <c r="BE160" s="225">
        <v>0</v>
      </c>
      <c r="BF160" s="225">
        <v>0</v>
      </c>
      <c r="BG160" s="225">
        <v>0</v>
      </c>
      <c r="BH160" s="293">
        <v>4.62</v>
      </c>
      <c r="BI160" s="293">
        <v>0</v>
      </c>
      <c r="BJ160" s="293">
        <v>23.05</v>
      </c>
      <c r="BK160" s="293">
        <v>0</v>
      </c>
      <c r="BL160" s="293">
        <v>0</v>
      </c>
      <c r="BM160" s="293">
        <v>0</v>
      </c>
      <c r="BN160" s="293">
        <v>0</v>
      </c>
      <c r="BO160" s="293">
        <v>0</v>
      </c>
      <c r="BP160" s="293">
        <v>0</v>
      </c>
      <c r="BQ160" s="293">
        <v>0</v>
      </c>
      <c r="BR160" s="225">
        <v>0</v>
      </c>
      <c r="BS160" s="225">
        <v>0</v>
      </c>
      <c r="BT160" s="225">
        <v>0</v>
      </c>
      <c r="BU160" s="225">
        <v>0</v>
      </c>
      <c r="BV160" s="293">
        <v>0</v>
      </c>
      <c r="BW160" s="293">
        <v>0</v>
      </c>
      <c r="BX160" s="293">
        <v>0</v>
      </c>
      <c r="BY160" s="293">
        <v>0</v>
      </c>
      <c r="BZ160" s="293">
        <v>0</v>
      </c>
      <c r="CA160" s="293">
        <v>0</v>
      </c>
      <c r="CB160" s="293">
        <v>0</v>
      </c>
      <c r="CC160" s="293">
        <v>0</v>
      </c>
      <c r="CD160" s="293">
        <v>0</v>
      </c>
      <c r="CE160" s="293">
        <v>0</v>
      </c>
      <c r="CF160" s="293">
        <v>0</v>
      </c>
      <c r="CG160" s="293">
        <v>0</v>
      </c>
      <c r="CH160" s="293">
        <v>0</v>
      </c>
      <c r="CI160" s="293">
        <v>0</v>
      </c>
      <c r="CJ160" s="225">
        <f t="shared" si="161"/>
        <v>4.62</v>
      </c>
      <c r="CK160" s="225">
        <f t="shared" si="162"/>
        <v>0</v>
      </c>
      <c r="CL160" s="225">
        <f t="shared" si="163"/>
        <v>23.05</v>
      </c>
      <c r="CM160" s="225">
        <f t="shared" si="164"/>
        <v>0</v>
      </c>
      <c r="CN160" s="225">
        <f t="shared" si="165"/>
        <v>0</v>
      </c>
      <c r="CO160" s="225">
        <f t="shared" si="166"/>
        <v>0</v>
      </c>
      <c r="CP160" s="225">
        <f t="shared" si="167"/>
        <v>0</v>
      </c>
      <c r="CQ160" s="225">
        <f t="shared" si="168"/>
        <v>0</v>
      </c>
      <c r="CR160" s="225">
        <f t="shared" si="169"/>
        <v>0</v>
      </c>
      <c r="CS160" s="225">
        <f t="shared" si="170"/>
        <v>0</v>
      </c>
      <c r="CT160" s="225">
        <f t="shared" si="171"/>
        <v>0</v>
      </c>
      <c r="CU160" s="225">
        <f t="shared" si="172"/>
        <v>0</v>
      </c>
      <c r="CV160" s="225">
        <f t="shared" si="173"/>
        <v>0</v>
      </c>
      <c r="CW160" s="225">
        <f t="shared" si="174"/>
        <v>0</v>
      </c>
      <c r="CX160" s="225"/>
    </row>
    <row r="161" spans="1:102" s="168" customFormat="1" ht="63">
      <c r="A161" s="219" t="s">
        <v>565</v>
      </c>
      <c r="B161" s="223" t="s">
        <v>1003</v>
      </c>
      <c r="C161" s="225" t="s">
        <v>974</v>
      </c>
      <c r="D161" s="293">
        <v>0</v>
      </c>
      <c r="E161" s="293">
        <v>0</v>
      </c>
      <c r="F161" s="293">
        <v>0</v>
      </c>
      <c r="G161" s="293">
        <v>0</v>
      </c>
      <c r="H161" s="293">
        <v>0</v>
      </c>
      <c r="I161" s="293">
        <v>0</v>
      </c>
      <c r="J161" s="293">
        <v>0</v>
      </c>
      <c r="K161" s="225">
        <v>0</v>
      </c>
      <c r="L161" s="225">
        <v>0</v>
      </c>
      <c r="M161" s="225">
        <v>0</v>
      </c>
      <c r="N161" s="225">
        <v>0</v>
      </c>
      <c r="O161" s="225">
        <v>0</v>
      </c>
      <c r="P161" s="225">
        <v>0</v>
      </c>
      <c r="Q161" s="225">
        <v>0</v>
      </c>
      <c r="R161" s="293">
        <v>0</v>
      </c>
      <c r="S161" s="293">
        <v>0</v>
      </c>
      <c r="T161" s="293">
        <v>0</v>
      </c>
      <c r="U161" s="293">
        <v>0</v>
      </c>
      <c r="V161" s="293">
        <v>0</v>
      </c>
      <c r="W161" s="293">
        <v>0</v>
      </c>
      <c r="X161" s="293">
        <v>0</v>
      </c>
      <c r="Y161" s="293">
        <v>0</v>
      </c>
      <c r="Z161" s="293">
        <v>0</v>
      </c>
      <c r="AA161" s="293">
        <v>0</v>
      </c>
      <c r="AB161" s="225">
        <v>0</v>
      </c>
      <c r="AC161" s="225">
        <v>0</v>
      </c>
      <c r="AD161" s="225">
        <v>0</v>
      </c>
      <c r="AE161" s="225">
        <v>0</v>
      </c>
      <c r="AF161" s="293">
        <v>0</v>
      </c>
      <c r="AG161" s="293">
        <v>0</v>
      </c>
      <c r="AH161" s="293">
        <v>0</v>
      </c>
      <c r="AI161" s="293">
        <v>0</v>
      </c>
      <c r="AJ161" s="293">
        <v>0</v>
      </c>
      <c r="AK161" s="293">
        <v>0</v>
      </c>
      <c r="AL161" s="293">
        <v>0</v>
      </c>
      <c r="AM161" s="293">
        <v>0</v>
      </c>
      <c r="AN161" s="293">
        <v>0</v>
      </c>
      <c r="AO161" s="293">
        <v>0</v>
      </c>
      <c r="AP161" s="225">
        <v>0</v>
      </c>
      <c r="AQ161" s="225">
        <v>0</v>
      </c>
      <c r="AR161" s="225">
        <v>0</v>
      </c>
      <c r="AS161" s="225">
        <v>0</v>
      </c>
      <c r="AT161" s="293">
        <v>0</v>
      </c>
      <c r="AU161" s="293">
        <v>0</v>
      </c>
      <c r="AV161" s="293">
        <v>0</v>
      </c>
      <c r="AW161" s="293">
        <v>0</v>
      </c>
      <c r="AX161" s="293">
        <v>0</v>
      </c>
      <c r="AY161" s="293">
        <v>0</v>
      </c>
      <c r="AZ161" s="293">
        <v>0</v>
      </c>
      <c r="BA161" s="293">
        <v>0</v>
      </c>
      <c r="BB161" s="293">
        <v>0</v>
      </c>
      <c r="BC161" s="293">
        <v>0</v>
      </c>
      <c r="BD161" s="225">
        <v>0</v>
      </c>
      <c r="BE161" s="225">
        <v>0</v>
      </c>
      <c r="BF161" s="225">
        <v>0</v>
      </c>
      <c r="BG161" s="225">
        <v>0</v>
      </c>
      <c r="BH161" s="293">
        <v>1.26</v>
      </c>
      <c r="BI161" s="293">
        <v>0</v>
      </c>
      <c r="BJ161" s="293">
        <v>36</v>
      </c>
      <c r="BK161" s="293">
        <v>0</v>
      </c>
      <c r="BL161" s="293">
        <v>0</v>
      </c>
      <c r="BM161" s="293">
        <v>0</v>
      </c>
      <c r="BN161" s="293">
        <v>0</v>
      </c>
      <c r="BO161" s="293">
        <v>0</v>
      </c>
      <c r="BP161" s="293">
        <v>0</v>
      </c>
      <c r="BQ161" s="293">
        <v>0</v>
      </c>
      <c r="BR161" s="225">
        <v>0</v>
      </c>
      <c r="BS161" s="225">
        <v>0</v>
      </c>
      <c r="BT161" s="225">
        <v>0</v>
      </c>
      <c r="BU161" s="225">
        <v>0</v>
      </c>
      <c r="BV161" s="293">
        <v>0</v>
      </c>
      <c r="BW161" s="293">
        <v>0</v>
      </c>
      <c r="BX161" s="293">
        <v>0</v>
      </c>
      <c r="BY161" s="293">
        <v>0</v>
      </c>
      <c r="BZ161" s="293">
        <v>0</v>
      </c>
      <c r="CA161" s="293">
        <v>0</v>
      </c>
      <c r="CB161" s="293">
        <v>0</v>
      </c>
      <c r="CC161" s="293">
        <v>0</v>
      </c>
      <c r="CD161" s="293">
        <v>0</v>
      </c>
      <c r="CE161" s="293">
        <v>0</v>
      </c>
      <c r="CF161" s="293">
        <v>0</v>
      </c>
      <c r="CG161" s="293">
        <v>0</v>
      </c>
      <c r="CH161" s="293">
        <v>0</v>
      </c>
      <c r="CI161" s="293">
        <v>0</v>
      </c>
      <c r="CJ161" s="225">
        <f t="shared" si="161"/>
        <v>1.26</v>
      </c>
      <c r="CK161" s="225">
        <f t="shared" si="162"/>
        <v>0</v>
      </c>
      <c r="CL161" s="225">
        <f t="shared" si="163"/>
        <v>36</v>
      </c>
      <c r="CM161" s="225">
        <f t="shared" si="164"/>
        <v>0</v>
      </c>
      <c r="CN161" s="225">
        <f t="shared" si="165"/>
        <v>0</v>
      </c>
      <c r="CO161" s="225">
        <f t="shared" si="166"/>
        <v>0</v>
      </c>
      <c r="CP161" s="225">
        <f t="shared" si="167"/>
        <v>0</v>
      </c>
      <c r="CQ161" s="225">
        <f t="shared" si="168"/>
        <v>0</v>
      </c>
      <c r="CR161" s="225">
        <f t="shared" si="169"/>
        <v>0</v>
      </c>
      <c r="CS161" s="225">
        <f t="shared" si="170"/>
        <v>0</v>
      </c>
      <c r="CT161" s="225">
        <f t="shared" si="171"/>
        <v>0</v>
      </c>
      <c r="CU161" s="225">
        <f t="shared" si="172"/>
        <v>0</v>
      </c>
      <c r="CV161" s="225">
        <f t="shared" si="173"/>
        <v>0</v>
      </c>
      <c r="CW161" s="225">
        <f t="shared" si="174"/>
        <v>0</v>
      </c>
      <c r="CX161" s="225"/>
    </row>
    <row r="162" spans="1:102" s="168" customFormat="1" ht="63">
      <c r="A162" s="219" t="s">
        <v>565</v>
      </c>
      <c r="B162" s="223" t="s">
        <v>1004</v>
      </c>
      <c r="C162" s="225" t="s">
        <v>975</v>
      </c>
      <c r="D162" s="293">
        <v>0</v>
      </c>
      <c r="E162" s="293">
        <v>0</v>
      </c>
      <c r="F162" s="293">
        <v>0</v>
      </c>
      <c r="G162" s="293">
        <v>0</v>
      </c>
      <c r="H162" s="293">
        <v>0</v>
      </c>
      <c r="I162" s="293">
        <v>0</v>
      </c>
      <c r="J162" s="293">
        <v>0</v>
      </c>
      <c r="K162" s="225">
        <v>0</v>
      </c>
      <c r="L162" s="225">
        <v>0</v>
      </c>
      <c r="M162" s="225">
        <v>0</v>
      </c>
      <c r="N162" s="225">
        <v>0</v>
      </c>
      <c r="O162" s="225">
        <v>0</v>
      </c>
      <c r="P162" s="225">
        <v>0</v>
      </c>
      <c r="Q162" s="225">
        <v>0</v>
      </c>
      <c r="R162" s="293">
        <v>0</v>
      </c>
      <c r="S162" s="293">
        <v>0</v>
      </c>
      <c r="T162" s="293">
        <v>0</v>
      </c>
      <c r="U162" s="293">
        <v>0</v>
      </c>
      <c r="V162" s="293">
        <v>0</v>
      </c>
      <c r="W162" s="293">
        <v>0</v>
      </c>
      <c r="X162" s="293">
        <v>0</v>
      </c>
      <c r="Y162" s="293">
        <v>0</v>
      </c>
      <c r="Z162" s="293">
        <v>0</v>
      </c>
      <c r="AA162" s="293">
        <v>0</v>
      </c>
      <c r="AB162" s="225">
        <v>0</v>
      </c>
      <c r="AC162" s="225">
        <v>0</v>
      </c>
      <c r="AD162" s="225">
        <v>0</v>
      </c>
      <c r="AE162" s="225">
        <v>0</v>
      </c>
      <c r="AF162" s="293">
        <v>0</v>
      </c>
      <c r="AG162" s="293">
        <v>0</v>
      </c>
      <c r="AH162" s="293">
        <v>2.14</v>
      </c>
      <c r="AI162" s="293">
        <v>0</v>
      </c>
      <c r="AJ162" s="293">
        <v>0</v>
      </c>
      <c r="AK162" s="293">
        <v>0</v>
      </c>
      <c r="AL162" s="293">
        <v>0</v>
      </c>
      <c r="AM162" s="293">
        <v>0</v>
      </c>
      <c r="AN162" s="293">
        <v>0</v>
      </c>
      <c r="AO162" s="293">
        <v>0</v>
      </c>
      <c r="AP162" s="225">
        <v>0</v>
      </c>
      <c r="AQ162" s="225">
        <v>0</v>
      </c>
      <c r="AR162" s="225">
        <v>0</v>
      </c>
      <c r="AS162" s="225">
        <v>0</v>
      </c>
      <c r="AT162" s="293">
        <v>0</v>
      </c>
      <c r="AU162" s="293">
        <v>0</v>
      </c>
      <c r="AV162" s="293">
        <v>0</v>
      </c>
      <c r="AW162" s="293">
        <v>0</v>
      </c>
      <c r="AX162" s="293">
        <v>0</v>
      </c>
      <c r="AY162" s="293">
        <v>0</v>
      </c>
      <c r="AZ162" s="293">
        <v>0</v>
      </c>
      <c r="BA162" s="293">
        <v>0</v>
      </c>
      <c r="BB162" s="293">
        <v>0</v>
      </c>
      <c r="BC162" s="293">
        <v>0</v>
      </c>
      <c r="BD162" s="225">
        <v>0</v>
      </c>
      <c r="BE162" s="225">
        <v>0</v>
      </c>
      <c r="BF162" s="225">
        <v>0</v>
      </c>
      <c r="BG162" s="225">
        <v>0</v>
      </c>
      <c r="BH162" s="293">
        <v>0</v>
      </c>
      <c r="BI162" s="293">
        <v>0</v>
      </c>
      <c r="BJ162" s="293">
        <v>0</v>
      </c>
      <c r="BK162" s="293">
        <v>0</v>
      </c>
      <c r="BL162" s="293">
        <v>0</v>
      </c>
      <c r="BM162" s="293">
        <v>0</v>
      </c>
      <c r="BN162" s="293">
        <v>0</v>
      </c>
      <c r="BO162" s="293">
        <v>0</v>
      </c>
      <c r="BP162" s="293">
        <v>0</v>
      </c>
      <c r="BQ162" s="293">
        <v>2.14</v>
      </c>
      <c r="BR162" s="225">
        <v>0</v>
      </c>
      <c r="BS162" s="225">
        <v>0</v>
      </c>
      <c r="BT162" s="225">
        <v>0</v>
      </c>
      <c r="BU162" s="225">
        <v>0</v>
      </c>
      <c r="BV162" s="293">
        <v>0</v>
      </c>
      <c r="BW162" s="293">
        <v>0</v>
      </c>
      <c r="BX162" s="293">
        <v>0</v>
      </c>
      <c r="BY162" s="293">
        <v>0</v>
      </c>
      <c r="BZ162" s="293">
        <v>0</v>
      </c>
      <c r="CA162" s="293">
        <v>0</v>
      </c>
      <c r="CB162" s="293">
        <v>0</v>
      </c>
      <c r="CC162" s="293">
        <v>0</v>
      </c>
      <c r="CD162" s="293">
        <v>0</v>
      </c>
      <c r="CE162" s="293">
        <v>0</v>
      </c>
      <c r="CF162" s="293">
        <v>0</v>
      </c>
      <c r="CG162" s="293">
        <v>0</v>
      </c>
      <c r="CH162" s="293">
        <v>0</v>
      </c>
      <c r="CI162" s="293">
        <v>0</v>
      </c>
      <c r="CJ162" s="225">
        <f t="shared" si="161"/>
        <v>0</v>
      </c>
      <c r="CK162" s="225">
        <f t="shared" si="162"/>
        <v>0</v>
      </c>
      <c r="CL162" s="225">
        <f t="shared" si="163"/>
        <v>2.14</v>
      </c>
      <c r="CM162" s="225">
        <f t="shared" si="164"/>
        <v>0</v>
      </c>
      <c r="CN162" s="225">
        <f t="shared" si="165"/>
        <v>0</v>
      </c>
      <c r="CO162" s="225">
        <f t="shared" si="166"/>
        <v>0</v>
      </c>
      <c r="CP162" s="225">
        <f t="shared" si="167"/>
        <v>0</v>
      </c>
      <c r="CQ162" s="225">
        <f t="shared" si="168"/>
        <v>0</v>
      </c>
      <c r="CR162" s="225">
        <f t="shared" si="169"/>
        <v>0</v>
      </c>
      <c r="CS162" s="225">
        <f t="shared" si="170"/>
        <v>2.14</v>
      </c>
      <c r="CT162" s="225">
        <f t="shared" si="171"/>
        <v>0</v>
      </c>
      <c r="CU162" s="225">
        <f t="shared" si="172"/>
        <v>0</v>
      </c>
      <c r="CV162" s="225">
        <f t="shared" si="173"/>
        <v>0</v>
      </c>
      <c r="CW162" s="225">
        <f t="shared" si="174"/>
        <v>0</v>
      </c>
      <c r="CX162" s="225"/>
    </row>
    <row r="163" spans="1:102" s="168" customFormat="1" ht="63">
      <c r="A163" s="219" t="s">
        <v>565</v>
      </c>
      <c r="B163" s="223" t="s">
        <v>1005</v>
      </c>
      <c r="C163" s="225" t="s">
        <v>976</v>
      </c>
      <c r="D163" s="293">
        <v>0</v>
      </c>
      <c r="E163" s="293">
        <v>0</v>
      </c>
      <c r="F163" s="293">
        <v>0</v>
      </c>
      <c r="G163" s="293">
        <v>0</v>
      </c>
      <c r="H163" s="293">
        <v>0</v>
      </c>
      <c r="I163" s="293">
        <v>0</v>
      </c>
      <c r="J163" s="293">
        <v>0</v>
      </c>
      <c r="K163" s="225">
        <v>0</v>
      </c>
      <c r="L163" s="225">
        <v>0</v>
      </c>
      <c r="M163" s="225">
        <v>0</v>
      </c>
      <c r="N163" s="225">
        <v>0</v>
      </c>
      <c r="O163" s="225">
        <v>0</v>
      </c>
      <c r="P163" s="225">
        <v>0</v>
      </c>
      <c r="Q163" s="225">
        <v>0</v>
      </c>
      <c r="R163" s="293">
        <v>0</v>
      </c>
      <c r="S163" s="293">
        <v>0</v>
      </c>
      <c r="T163" s="293">
        <v>0</v>
      </c>
      <c r="U163" s="293">
        <v>0</v>
      </c>
      <c r="V163" s="293">
        <v>0</v>
      </c>
      <c r="W163" s="293">
        <v>0</v>
      </c>
      <c r="X163" s="293">
        <v>0</v>
      </c>
      <c r="Y163" s="293">
        <v>0</v>
      </c>
      <c r="Z163" s="293">
        <v>0</v>
      </c>
      <c r="AA163" s="293">
        <v>0</v>
      </c>
      <c r="AB163" s="225">
        <v>0</v>
      </c>
      <c r="AC163" s="225">
        <v>0</v>
      </c>
      <c r="AD163" s="225">
        <v>0</v>
      </c>
      <c r="AE163" s="225">
        <v>0</v>
      </c>
      <c r="AF163" s="293">
        <v>0</v>
      </c>
      <c r="AG163" s="293">
        <v>0</v>
      </c>
      <c r="AH163" s="293">
        <v>0</v>
      </c>
      <c r="AI163" s="293">
        <v>0</v>
      </c>
      <c r="AJ163" s="293">
        <v>0</v>
      </c>
      <c r="AK163" s="293">
        <v>0</v>
      </c>
      <c r="AL163" s="293">
        <v>0</v>
      </c>
      <c r="AM163" s="293">
        <v>0</v>
      </c>
      <c r="AN163" s="293">
        <v>0</v>
      </c>
      <c r="AO163" s="293">
        <v>0</v>
      </c>
      <c r="AP163" s="225">
        <v>0</v>
      </c>
      <c r="AQ163" s="225">
        <v>0</v>
      </c>
      <c r="AR163" s="225">
        <v>0</v>
      </c>
      <c r="AS163" s="225">
        <v>0</v>
      </c>
      <c r="AT163" s="293">
        <v>0</v>
      </c>
      <c r="AU163" s="293">
        <v>0</v>
      </c>
      <c r="AV163" s="293">
        <v>0</v>
      </c>
      <c r="AW163" s="293">
        <v>0</v>
      </c>
      <c r="AX163" s="293">
        <v>0</v>
      </c>
      <c r="AY163" s="293">
        <v>0</v>
      </c>
      <c r="AZ163" s="293">
        <v>0</v>
      </c>
      <c r="BA163" s="293">
        <v>0</v>
      </c>
      <c r="BB163" s="293">
        <v>0</v>
      </c>
      <c r="BC163" s="293">
        <v>0</v>
      </c>
      <c r="BD163" s="225">
        <v>0</v>
      </c>
      <c r="BE163" s="225">
        <v>0</v>
      </c>
      <c r="BF163" s="225">
        <v>0</v>
      </c>
      <c r="BG163" s="225">
        <v>0</v>
      </c>
      <c r="BH163" s="293">
        <v>2.56</v>
      </c>
      <c r="BI163" s="293">
        <v>0</v>
      </c>
      <c r="BJ163" s="293">
        <v>11.6</v>
      </c>
      <c r="BK163" s="293">
        <v>0</v>
      </c>
      <c r="BL163" s="293">
        <v>0</v>
      </c>
      <c r="BM163" s="293">
        <v>0</v>
      </c>
      <c r="BN163" s="293">
        <v>0</v>
      </c>
      <c r="BO163" s="293">
        <v>0</v>
      </c>
      <c r="BP163" s="293">
        <v>0</v>
      </c>
      <c r="BQ163" s="293">
        <v>0</v>
      </c>
      <c r="BR163" s="225">
        <v>0</v>
      </c>
      <c r="BS163" s="225">
        <v>0</v>
      </c>
      <c r="BT163" s="225">
        <v>0</v>
      </c>
      <c r="BU163" s="225">
        <v>0</v>
      </c>
      <c r="BV163" s="293">
        <v>0</v>
      </c>
      <c r="BW163" s="293">
        <v>0</v>
      </c>
      <c r="BX163" s="293">
        <v>0</v>
      </c>
      <c r="BY163" s="293">
        <v>0</v>
      </c>
      <c r="BZ163" s="293">
        <v>0</v>
      </c>
      <c r="CA163" s="293">
        <v>0</v>
      </c>
      <c r="CB163" s="293">
        <v>0</v>
      </c>
      <c r="CC163" s="293">
        <v>0</v>
      </c>
      <c r="CD163" s="293">
        <v>0</v>
      </c>
      <c r="CE163" s="293">
        <v>0</v>
      </c>
      <c r="CF163" s="293">
        <v>0</v>
      </c>
      <c r="CG163" s="293">
        <v>0</v>
      </c>
      <c r="CH163" s="293">
        <v>0</v>
      </c>
      <c r="CI163" s="293">
        <v>0</v>
      </c>
      <c r="CJ163" s="225">
        <f t="shared" si="161"/>
        <v>2.56</v>
      </c>
      <c r="CK163" s="225">
        <f t="shared" si="162"/>
        <v>0</v>
      </c>
      <c r="CL163" s="225">
        <f t="shared" si="163"/>
        <v>11.6</v>
      </c>
      <c r="CM163" s="225">
        <f t="shared" si="164"/>
        <v>0</v>
      </c>
      <c r="CN163" s="225">
        <f t="shared" si="165"/>
        <v>0</v>
      </c>
      <c r="CO163" s="225">
        <f t="shared" si="166"/>
        <v>0</v>
      </c>
      <c r="CP163" s="225">
        <f t="shared" si="167"/>
        <v>0</v>
      </c>
      <c r="CQ163" s="225">
        <f t="shared" si="168"/>
        <v>0</v>
      </c>
      <c r="CR163" s="225">
        <f t="shared" si="169"/>
        <v>0</v>
      </c>
      <c r="CS163" s="225">
        <f t="shared" si="170"/>
        <v>0</v>
      </c>
      <c r="CT163" s="225">
        <f t="shared" si="171"/>
        <v>0</v>
      </c>
      <c r="CU163" s="225">
        <f t="shared" si="172"/>
        <v>0</v>
      </c>
      <c r="CV163" s="225">
        <f t="shared" si="173"/>
        <v>0</v>
      </c>
      <c r="CW163" s="225">
        <f t="shared" si="174"/>
        <v>0</v>
      </c>
      <c r="CX163" s="225"/>
    </row>
    <row r="164" spans="1:102" s="168" customFormat="1" ht="63">
      <c r="A164" s="219" t="s">
        <v>565</v>
      </c>
      <c r="B164" s="223" t="s">
        <v>1006</v>
      </c>
      <c r="C164" s="225" t="s">
        <v>977</v>
      </c>
      <c r="D164" s="293">
        <v>0</v>
      </c>
      <c r="E164" s="293">
        <v>0</v>
      </c>
      <c r="F164" s="293">
        <v>0</v>
      </c>
      <c r="G164" s="293">
        <v>0</v>
      </c>
      <c r="H164" s="293">
        <v>0</v>
      </c>
      <c r="I164" s="293">
        <v>0</v>
      </c>
      <c r="J164" s="293">
        <v>0</v>
      </c>
      <c r="K164" s="225">
        <v>0</v>
      </c>
      <c r="L164" s="225">
        <v>0</v>
      </c>
      <c r="M164" s="225">
        <v>0</v>
      </c>
      <c r="N164" s="225">
        <v>0</v>
      </c>
      <c r="O164" s="225">
        <v>0</v>
      </c>
      <c r="P164" s="225">
        <v>0</v>
      </c>
      <c r="Q164" s="225">
        <v>0</v>
      </c>
      <c r="R164" s="293">
        <v>0</v>
      </c>
      <c r="S164" s="293">
        <v>0</v>
      </c>
      <c r="T164" s="293">
        <v>0</v>
      </c>
      <c r="U164" s="293">
        <v>0</v>
      </c>
      <c r="V164" s="293">
        <v>0</v>
      </c>
      <c r="W164" s="293">
        <v>0</v>
      </c>
      <c r="X164" s="293">
        <v>0</v>
      </c>
      <c r="Y164" s="293">
        <v>0</v>
      </c>
      <c r="Z164" s="293">
        <v>0</v>
      </c>
      <c r="AA164" s="293">
        <v>0</v>
      </c>
      <c r="AB164" s="225">
        <v>0</v>
      </c>
      <c r="AC164" s="225">
        <v>0</v>
      </c>
      <c r="AD164" s="225">
        <v>0</v>
      </c>
      <c r="AE164" s="225">
        <v>0</v>
      </c>
      <c r="AF164" s="293">
        <v>0</v>
      </c>
      <c r="AG164" s="293">
        <v>0</v>
      </c>
      <c r="AH164" s="293">
        <v>0</v>
      </c>
      <c r="AI164" s="293">
        <v>0</v>
      </c>
      <c r="AJ164" s="293">
        <v>0</v>
      </c>
      <c r="AK164" s="293">
        <v>0</v>
      </c>
      <c r="AL164" s="293">
        <v>0</v>
      </c>
      <c r="AM164" s="293">
        <v>0</v>
      </c>
      <c r="AN164" s="293">
        <v>0</v>
      </c>
      <c r="AO164" s="293">
        <v>0</v>
      </c>
      <c r="AP164" s="225">
        <v>0</v>
      </c>
      <c r="AQ164" s="225">
        <v>0</v>
      </c>
      <c r="AR164" s="225">
        <v>0</v>
      </c>
      <c r="AS164" s="225">
        <v>0</v>
      </c>
      <c r="AT164" s="293">
        <v>1.26</v>
      </c>
      <c r="AU164" s="293">
        <v>0</v>
      </c>
      <c r="AV164" s="293">
        <v>6.4</v>
      </c>
      <c r="AW164" s="293">
        <v>0</v>
      </c>
      <c r="AX164" s="293">
        <v>0</v>
      </c>
      <c r="AY164" s="293">
        <v>0</v>
      </c>
      <c r="AZ164" s="293">
        <v>0</v>
      </c>
      <c r="BA164" s="293">
        <v>0</v>
      </c>
      <c r="BB164" s="293">
        <v>0</v>
      </c>
      <c r="BC164" s="293">
        <v>0</v>
      </c>
      <c r="BD164" s="225">
        <v>0</v>
      </c>
      <c r="BE164" s="225">
        <v>0</v>
      </c>
      <c r="BF164" s="225">
        <v>0</v>
      </c>
      <c r="BG164" s="225">
        <v>0</v>
      </c>
      <c r="BH164" s="293">
        <v>0</v>
      </c>
      <c r="BI164" s="293">
        <v>0</v>
      </c>
      <c r="BJ164" s="293">
        <v>0</v>
      </c>
      <c r="BK164" s="293">
        <v>0</v>
      </c>
      <c r="BL164" s="293">
        <v>0</v>
      </c>
      <c r="BM164" s="293">
        <v>0</v>
      </c>
      <c r="BN164" s="293">
        <v>0</v>
      </c>
      <c r="BO164" s="293">
        <v>0</v>
      </c>
      <c r="BP164" s="293">
        <v>0</v>
      </c>
      <c r="BQ164" s="293">
        <v>0</v>
      </c>
      <c r="BR164" s="225">
        <v>0</v>
      </c>
      <c r="BS164" s="225">
        <v>0</v>
      </c>
      <c r="BT164" s="225">
        <v>0</v>
      </c>
      <c r="BU164" s="225">
        <v>0</v>
      </c>
      <c r="BV164" s="293">
        <v>0</v>
      </c>
      <c r="BW164" s="293">
        <v>0</v>
      </c>
      <c r="BX164" s="293">
        <v>0</v>
      </c>
      <c r="BY164" s="293">
        <v>0</v>
      </c>
      <c r="BZ164" s="293">
        <v>0</v>
      </c>
      <c r="CA164" s="293">
        <v>0</v>
      </c>
      <c r="CB164" s="293">
        <v>0</v>
      </c>
      <c r="CC164" s="293">
        <v>0</v>
      </c>
      <c r="CD164" s="293">
        <v>0</v>
      </c>
      <c r="CE164" s="293">
        <v>0</v>
      </c>
      <c r="CF164" s="293">
        <v>0</v>
      </c>
      <c r="CG164" s="293">
        <v>0</v>
      </c>
      <c r="CH164" s="293">
        <v>0</v>
      </c>
      <c r="CI164" s="293">
        <v>0</v>
      </c>
      <c r="CJ164" s="225">
        <f t="shared" si="161"/>
        <v>1.26</v>
      </c>
      <c r="CK164" s="225">
        <f t="shared" si="162"/>
        <v>0</v>
      </c>
      <c r="CL164" s="225">
        <f t="shared" si="163"/>
        <v>6.4</v>
      </c>
      <c r="CM164" s="225">
        <f t="shared" si="164"/>
        <v>0</v>
      </c>
      <c r="CN164" s="225">
        <f t="shared" si="165"/>
        <v>0</v>
      </c>
      <c r="CO164" s="225">
        <f t="shared" si="166"/>
        <v>0</v>
      </c>
      <c r="CP164" s="225">
        <f t="shared" si="167"/>
        <v>0</v>
      </c>
      <c r="CQ164" s="225">
        <f t="shared" si="168"/>
        <v>0</v>
      </c>
      <c r="CR164" s="225">
        <f t="shared" si="169"/>
        <v>0</v>
      </c>
      <c r="CS164" s="225">
        <f t="shared" si="170"/>
        <v>0</v>
      </c>
      <c r="CT164" s="225">
        <f t="shared" si="171"/>
        <v>0</v>
      </c>
      <c r="CU164" s="225">
        <f t="shared" si="172"/>
        <v>0</v>
      </c>
      <c r="CV164" s="225">
        <f t="shared" si="173"/>
        <v>0</v>
      </c>
      <c r="CW164" s="225">
        <f t="shared" si="174"/>
        <v>0</v>
      </c>
      <c r="CX164" s="225"/>
    </row>
    <row r="165" spans="1:102" s="168" customFormat="1" ht="63">
      <c r="A165" s="219" t="s">
        <v>565</v>
      </c>
      <c r="B165" s="223" t="s">
        <v>1007</v>
      </c>
      <c r="C165" s="225" t="s">
        <v>978</v>
      </c>
      <c r="D165" s="293">
        <v>0</v>
      </c>
      <c r="E165" s="293">
        <v>0</v>
      </c>
      <c r="F165" s="293">
        <v>0</v>
      </c>
      <c r="G165" s="293">
        <v>0</v>
      </c>
      <c r="H165" s="293">
        <v>0</v>
      </c>
      <c r="I165" s="293">
        <v>0</v>
      </c>
      <c r="J165" s="293">
        <v>0</v>
      </c>
      <c r="K165" s="225">
        <v>0</v>
      </c>
      <c r="L165" s="225">
        <v>0</v>
      </c>
      <c r="M165" s="225">
        <v>0</v>
      </c>
      <c r="N165" s="225">
        <v>0</v>
      </c>
      <c r="O165" s="225">
        <v>0</v>
      </c>
      <c r="P165" s="225">
        <v>0</v>
      </c>
      <c r="Q165" s="225">
        <v>0</v>
      </c>
      <c r="R165" s="293">
        <v>0</v>
      </c>
      <c r="S165" s="293">
        <v>0</v>
      </c>
      <c r="T165" s="293">
        <v>0</v>
      </c>
      <c r="U165" s="293">
        <v>0</v>
      </c>
      <c r="V165" s="293">
        <v>0</v>
      </c>
      <c r="W165" s="293">
        <v>0</v>
      </c>
      <c r="X165" s="293">
        <v>0</v>
      </c>
      <c r="Y165" s="293">
        <v>0</v>
      </c>
      <c r="Z165" s="293">
        <v>0</v>
      </c>
      <c r="AA165" s="293">
        <v>0</v>
      </c>
      <c r="AB165" s="225">
        <v>0</v>
      </c>
      <c r="AC165" s="225">
        <v>0</v>
      </c>
      <c r="AD165" s="225">
        <v>0</v>
      </c>
      <c r="AE165" s="225">
        <v>0</v>
      </c>
      <c r="AF165" s="293">
        <v>0</v>
      </c>
      <c r="AG165" s="293">
        <v>0</v>
      </c>
      <c r="AH165" s="293">
        <v>0</v>
      </c>
      <c r="AI165" s="293">
        <v>0</v>
      </c>
      <c r="AJ165" s="293">
        <v>0</v>
      </c>
      <c r="AK165" s="293">
        <v>0</v>
      </c>
      <c r="AL165" s="293">
        <v>0</v>
      </c>
      <c r="AM165" s="293">
        <v>0</v>
      </c>
      <c r="AN165" s="293">
        <v>0</v>
      </c>
      <c r="AO165" s="293">
        <v>0</v>
      </c>
      <c r="AP165" s="225">
        <v>0</v>
      </c>
      <c r="AQ165" s="225">
        <v>0</v>
      </c>
      <c r="AR165" s="225">
        <v>0</v>
      </c>
      <c r="AS165" s="225">
        <v>0</v>
      </c>
      <c r="AT165" s="293">
        <v>0</v>
      </c>
      <c r="AU165" s="293">
        <v>0</v>
      </c>
      <c r="AV165" s="293">
        <v>0</v>
      </c>
      <c r="AW165" s="293">
        <v>0</v>
      </c>
      <c r="AX165" s="293">
        <v>0</v>
      </c>
      <c r="AY165" s="293">
        <v>0</v>
      </c>
      <c r="AZ165" s="293">
        <v>0</v>
      </c>
      <c r="BA165" s="293">
        <v>0</v>
      </c>
      <c r="BB165" s="293">
        <v>0</v>
      </c>
      <c r="BC165" s="293">
        <v>0</v>
      </c>
      <c r="BD165" s="225">
        <v>0</v>
      </c>
      <c r="BE165" s="225">
        <v>0</v>
      </c>
      <c r="BF165" s="225">
        <v>0</v>
      </c>
      <c r="BG165" s="225">
        <v>0</v>
      </c>
      <c r="BH165" s="293">
        <v>1.51</v>
      </c>
      <c r="BI165" s="293">
        <v>0</v>
      </c>
      <c r="BJ165" s="293">
        <v>46</v>
      </c>
      <c r="BK165" s="293">
        <v>0</v>
      </c>
      <c r="BL165" s="293">
        <v>0</v>
      </c>
      <c r="BM165" s="293">
        <v>0</v>
      </c>
      <c r="BN165" s="293">
        <v>0</v>
      </c>
      <c r="BO165" s="293">
        <v>0</v>
      </c>
      <c r="BP165" s="293">
        <v>0</v>
      </c>
      <c r="BQ165" s="293">
        <v>0</v>
      </c>
      <c r="BR165" s="225">
        <v>0</v>
      </c>
      <c r="BS165" s="225">
        <v>0</v>
      </c>
      <c r="BT165" s="225">
        <v>0</v>
      </c>
      <c r="BU165" s="225">
        <v>0</v>
      </c>
      <c r="BV165" s="293">
        <v>0</v>
      </c>
      <c r="BW165" s="293">
        <v>0</v>
      </c>
      <c r="BX165" s="293">
        <v>0</v>
      </c>
      <c r="BY165" s="293">
        <v>0</v>
      </c>
      <c r="BZ165" s="293">
        <v>0</v>
      </c>
      <c r="CA165" s="293">
        <v>0</v>
      </c>
      <c r="CB165" s="293">
        <v>0</v>
      </c>
      <c r="CC165" s="293">
        <v>0</v>
      </c>
      <c r="CD165" s="293">
        <v>0</v>
      </c>
      <c r="CE165" s="293">
        <v>0</v>
      </c>
      <c r="CF165" s="293">
        <v>0</v>
      </c>
      <c r="CG165" s="293">
        <v>0</v>
      </c>
      <c r="CH165" s="293">
        <v>0</v>
      </c>
      <c r="CI165" s="293">
        <v>0</v>
      </c>
      <c r="CJ165" s="225">
        <f t="shared" si="161"/>
        <v>1.51</v>
      </c>
      <c r="CK165" s="225">
        <f t="shared" si="162"/>
        <v>0</v>
      </c>
      <c r="CL165" s="225">
        <f t="shared" si="163"/>
        <v>46</v>
      </c>
      <c r="CM165" s="225">
        <f t="shared" si="164"/>
        <v>0</v>
      </c>
      <c r="CN165" s="225">
        <f t="shared" si="165"/>
        <v>0</v>
      </c>
      <c r="CO165" s="225">
        <f t="shared" si="166"/>
        <v>0</v>
      </c>
      <c r="CP165" s="225">
        <f t="shared" si="167"/>
        <v>0</v>
      </c>
      <c r="CQ165" s="225">
        <f t="shared" si="168"/>
        <v>0</v>
      </c>
      <c r="CR165" s="225">
        <f t="shared" si="169"/>
        <v>0</v>
      </c>
      <c r="CS165" s="225">
        <f t="shared" si="170"/>
        <v>0</v>
      </c>
      <c r="CT165" s="225">
        <f t="shared" si="171"/>
        <v>0</v>
      </c>
      <c r="CU165" s="225">
        <f t="shared" si="172"/>
        <v>0</v>
      </c>
      <c r="CV165" s="225">
        <f t="shared" si="173"/>
        <v>0</v>
      </c>
      <c r="CW165" s="225">
        <f t="shared" si="174"/>
        <v>0</v>
      </c>
      <c r="CX165" s="225"/>
    </row>
    <row r="166" spans="1:102" s="281" customFormat="1" ht="78.75">
      <c r="A166" s="288" t="s">
        <v>565</v>
      </c>
      <c r="B166" s="291" t="s">
        <v>1037</v>
      </c>
      <c r="C166" s="293" t="s">
        <v>1036</v>
      </c>
      <c r="D166" s="293">
        <v>1.83</v>
      </c>
      <c r="E166" s="293">
        <v>0</v>
      </c>
      <c r="F166" s="293">
        <v>3.8</v>
      </c>
      <c r="G166" s="293">
        <v>0</v>
      </c>
      <c r="H166" s="293">
        <v>0</v>
      </c>
      <c r="I166" s="293">
        <v>0</v>
      </c>
      <c r="J166" s="293">
        <v>0</v>
      </c>
      <c r="K166" s="293">
        <v>1.83</v>
      </c>
      <c r="L166" s="293">
        <v>0</v>
      </c>
      <c r="M166" s="293">
        <v>3.8</v>
      </c>
      <c r="N166" s="293">
        <v>0</v>
      </c>
      <c r="O166" s="293">
        <v>0</v>
      </c>
      <c r="P166" s="293">
        <v>0</v>
      </c>
      <c r="Q166" s="293">
        <v>0</v>
      </c>
      <c r="R166" s="293">
        <v>0</v>
      </c>
      <c r="S166" s="293">
        <v>0</v>
      </c>
      <c r="T166" s="293">
        <v>0</v>
      </c>
      <c r="U166" s="293">
        <v>0</v>
      </c>
      <c r="V166" s="293">
        <v>0</v>
      </c>
      <c r="W166" s="293">
        <v>0</v>
      </c>
      <c r="X166" s="293">
        <v>0</v>
      </c>
      <c r="Y166" s="293">
        <v>0</v>
      </c>
      <c r="Z166" s="293">
        <v>0</v>
      </c>
      <c r="AA166" s="293">
        <v>0</v>
      </c>
      <c r="AB166" s="293">
        <v>0</v>
      </c>
      <c r="AC166" s="293">
        <v>0</v>
      </c>
      <c r="AD166" s="293">
        <v>0</v>
      </c>
      <c r="AE166" s="293">
        <v>0</v>
      </c>
      <c r="AF166" s="293">
        <v>0</v>
      </c>
      <c r="AG166" s="293">
        <v>0</v>
      </c>
      <c r="AH166" s="293">
        <v>0</v>
      </c>
      <c r="AI166" s="293">
        <v>0</v>
      </c>
      <c r="AJ166" s="293">
        <v>0</v>
      </c>
      <c r="AK166" s="293">
        <v>0</v>
      </c>
      <c r="AL166" s="293">
        <v>0</v>
      </c>
      <c r="AM166" s="293">
        <v>0</v>
      </c>
      <c r="AN166" s="293">
        <v>0</v>
      </c>
      <c r="AO166" s="293">
        <v>0</v>
      </c>
      <c r="AP166" s="293">
        <v>0</v>
      </c>
      <c r="AQ166" s="293">
        <v>0</v>
      </c>
      <c r="AR166" s="293">
        <v>0</v>
      </c>
      <c r="AS166" s="293">
        <v>0</v>
      </c>
      <c r="AT166" s="293">
        <v>0</v>
      </c>
      <c r="AU166" s="293">
        <v>0</v>
      </c>
      <c r="AV166" s="293">
        <v>0</v>
      </c>
      <c r="AW166" s="293">
        <v>0</v>
      </c>
      <c r="AX166" s="293">
        <v>0</v>
      </c>
      <c r="AY166" s="293">
        <v>0</v>
      </c>
      <c r="AZ166" s="293">
        <v>0</v>
      </c>
      <c r="BA166" s="293">
        <v>0</v>
      </c>
      <c r="BB166" s="293">
        <v>0</v>
      </c>
      <c r="BC166" s="293">
        <v>0</v>
      </c>
      <c r="BD166" s="293">
        <v>0</v>
      </c>
      <c r="BE166" s="293">
        <v>0</v>
      </c>
      <c r="BF166" s="293">
        <v>0</v>
      </c>
      <c r="BG166" s="293">
        <v>0</v>
      </c>
      <c r="BH166" s="293">
        <v>0</v>
      </c>
      <c r="BI166" s="293">
        <v>0</v>
      </c>
      <c r="BJ166" s="293">
        <v>0</v>
      </c>
      <c r="BK166" s="293">
        <v>0</v>
      </c>
      <c r="BL166" s="293">
        <v>0</v>
      </c>
      <c r="BM166" s="293">
        <v>0</v>
      </c>
      <c r="BN166" s="293">
        <v>0</v>
      </c>
      <c r="BO166" s="293">
        <v>1.83</v>
      </c>
      <c r="BP166" s="293">
        <v>0</v>
      </c>
      <c r="BQ166" s="293">
        <v>3.8</v>
      </c>
      <c r="BR166" s="293">
        <v>0</v>
      </c>
      <c r="BS166" s="293">
        <v>0</v>
      </c>
      <c r="BT166" s="293">
        <v>0</v>
      </c>
      <c r="BU166" s="293">
        <v>0</v>
      </c>
      <c r="BV166" s="293">
        <v>0</v>
      </c>
      <c r="BW166" s="293">
        <v>0</v>
      </c>
      <c r="BX166" s="293">
        <v>0</v>
      </c>
      <c r="BY166" s="293">
        <v>0</v>
      </c>
      <c r="BZ166" s="293">
        <v>0</v>
      </c>
      <c r="CA166" s="293">
        <v>0</v>
      </c>
      <c r="CB166" s="293">
        <v>0</v>
      </c>
      <c r="CC166" s="293">
        <v>0</v>
      </c>
      <c r="CD166" s="293">
        <v>0</v>
      </c>
      <c r="CE166" s="293">
        <v>0</v>
      </c>
      <c r="CF166" s="293">
        <v>0</v>
      </c>
      <c r="CG166" s="293">
        <v>0</v>
      </c>
      <c r="CH166" s="293">
        <v>0</v>
      </c>
      <c r="CI166" s="293">
        <v>0</v>
      </c>
      <c r="CJ166" s="293">
        <f t="shared" ref="CJ166" si="175">R166+AF166+AT166+BH166+BV166</f>
        <v>0</v>
      </c>
      <c r="CK166" s="293">
        <f t="shared" ref="CK166" si="176">S166+AG166+AU166+BI166+BW166</f>
        <v>0</v>
      </c>
      <c r="CL166" s="293">
        <f t="shared" ref="CL166" si="177">T166+AH166+AV166+BJ166+BX166</f>
        <v>0</v>
      </c>
      <c r="CM166" s="293">
        <f t="shared" ref="CM166" si="178">U166+AI166+AW166+BK166+BY166</f>
        <v>0</v>
      </c>
      <c r="CN166" s="293">
        <f t="shared" ref="CN166" si="179">V166+AJ166+AX166+BL166+BZ166</f>
        <v>0</v>
      </c>
      <c r="CO166" s="293">
        <f t="shared" ref="CO166" si="180">W166+AK166+AY166+BM166+CA166</f>
        <v>0</v>
      </c>
      <c r="CP166" s="293">
        <f t="shared" ref="CP166" si="181">X166+AL166+AZ166+BN166+CB166</f>
        <v>0</v>
      </c>
      <c r="CQ166" s="293">
        <f t="shared" ref="CQ166" si="182">Y166+AM166+BA166+BO166+CC166</f>
        <v>1.83</v>
      </c>
      <c r="CR166" s="293">
        <f t="shared" ref="CR166" si="183">Z166+AN166+BB166+BP166+CD166</f>
        <v>0</v>
      </c>
      <c r="CS166" s="293">
        <f t="shared" ref="CS166" si="184">AA166+AO166+BC166+BQ166+CE166</f>
        <v>3.8</v>
      </c>
      <c r="CT166" s="293">
        <f t="shared" ref="CT166" si="185">AB166+AP166+BD166+BR166+CF166</f>
        <v>0</v>
      </c>
      <c r="CU166" s="293">
        <f t="shared" ref="CU166" si="186">AC166+AQ166+BE166+BS166+CG166</f>
        <v>0</v>
      </c>
      <c r="CV166" s="293">
        <f t="shared" ref="CV166" si="187">AD166+AR166+BF166+BT166+CH166</f>
        <v>0</v>
      </c>
      <c r="CW166" s="293">
        <f t="shared" ref="CW166" si="188">AE166+AS166+BG166+BU166+CI166</f>
        <v>0</v>
      </c>
      <c r="CX166" s="293"/>
    </row>
    <row r="167" spans="1:102" s="190" customFormat="1" ht="47.25">
      <c r="A167" s="67" t="s">
        <v>520</v>
      </c>
      <c r="B167" s="113" t="s">
        <v>672</v>
      </c>
      <c r="C167" s="90" t="s">
        <v>700</v>
      </c>
      <c r="D167" s="232" t="s">
        <v>589</v>
      </c>
      <c r="E167" s="232" t="s">
        <v>589</v>
      </c>
      <c r="F167" s="232" t="s">
        <v>589</v>
      </c>
      <c r="G167" s="232" t="s">
        <v>589</v>
      </c>
      <c r="H167" s="232" t="s">
        <v>589</v>
      </c>
      <c r="I167" s="232" t="s">
        <v>589</v>
      </c>
      <c r="J167" s="232" t="s">
        <v>589</v>
      </c>
      <c r="K167" s="232" t="s">
        <v>589</v>
      </c>
      <c r="L167" s="232" t="s">
        <v>589</v>
      </c>
      <c r="M167" s="232" t="s">
        <v>589</v>
      </c>
      <c r="N167" s="232" t="s">
        <v>589</v>
      </c>
      <c r="O167" s="232" t="s">
        <v>589</v>
      </c>
      <c r="P167" s="232" t="s">
        <v>589</v>
      </c>
      <c r="Q167" s="232" t="s">
        <v>589</v>
      </c>
      <c r="R167" s="232" t="s">
        <v>589</v>
      </c>
      <c r="S167" s="232" t="s">
        <v>589</v>
      </c>
      <c r="T167" s="232" t="s">
        <v>589</v>
      </c>
      <c r="U167" s="232" t="s">
        <v>589</v>
      </c>
      <c r="V167" s="232" t="s">
        <v>589</v>
      </c>
      <c r="W167" s="232" t="s">
        <v>589</v>
      </c>
      <c r="X167" s="232" t="s">
        <v>589</v>
      </c>
      <c r="Y167" s="232" t="s">
        <v>589</v>
      </c>
      <c r="Z167" s="232" t="s">
        <v>589</v>
      </c>
      <c r="AA167" s="232" t="s">
        <v>589</v>
      </c>
      <c r="AB167" s="232" t="s">
        <v>589</v>
      </c>
      <c r="AC167" s="232" t="s">
        <v>589</v>
      </c>
      <c r="AD167" s="232" t="s">
        <v>589</v>
      </c>
      <c r="AE167" s="232" t="s">
        <v>589</v>
      </c>
      <c r="AF167" s="232" t="s">
        <v>589</v>
      </c>
      <c r="AG167" s="232" t="s">
        <v>589</v>
      </c>
      <c r="AH167" s="232" t="s">
        <v>589</v>
      </c>
      <c r="AI167" s="232" t="s">
        <v>589</v>
      </c>
      <c r="AJ167" s="232" t="s">
        <v>589</v>
      </c>
      <c r="AK167" s="232" t="s">
        <v>589</v>
      </c>
      <c r="AL167" s="232" t="s">
        <v>589</v>
      </c>
      <c r="AM167" s="232" t="s">
        <v>589</v>
      </c>
      <c r="AN167" s="232" t="s">
        <v>589</v>
      </c>
      <c r="AO167" s="232" t="s">
        <v>589</v>
      </c>
      <c r="AP167" s="232" t="s">
        <v>589</v>
      </c>
      <c r="AQ167" s="232" t="s">
        <v>589</v>
      </c>
      <c r="AR167" s="232" t="s">
        <v>589</v>
      </c>
      <c r="AS167" s="232" t="s">
        <v>589</v>
      </c>
      <c r="AT167" s="232" t="s">
        <v>589</v>
      </c>
      <c r="AU167" s="232" t="s">
        <v>589</v>
      </c>
      <c r="AV167" s="232" t="s">
        <v>589</v>
      </c>
      <c r="AW167" s="232" t="s">
        <v>589</v>
      </c>
      <c r="AX167" s="232" t="s">
        <v>589</v>
      </c>
      <c r="AY167" s="232" t="s">
        <v>589</v>
      </c>
      <c r="AZ167" s="232" t="s">
        <v>589</v>
      </c>
      <c r="BA167" s="232" t="s">
        <v>589</v>
      </c>
      <c r="BB167" s="232" t="s">
        <v>589</v>
      </c>
      <c r="BC167" s="232" t="s">
        <v>589</v>
      </c>
      <c r="BD167" s="232" t="s">
        <v>589</v>
      </c>
      <c r="BE167" s="232" t="s">
        <v>589</v>
      </c>
      <c r="BF167" s="232" t="s">
        <v>589</v>
      </c>
      <c r="BG167" s="232" t="s">
        <v>589</v>
      </c>
      <c r="BH167" s="232" t="s">
        <v>589</v>
      </c>
      <c r="BI167" s="232" t="s">
        <v>589</v>
      </c>
      <c r="BJ167" s="232" t="s">
        <v>589</v>
      </c>
      <c r="BK167" s="232" t="s">
        <v>589</v>
      </c>
      <c r="BL167" s="232" t="s">
        <v>589</v>
      </c>
      <c r="BM167" s="232" t="s">
        <v>589</v>
      </c>
      <c r="BN167" s="232" t="s">
        <v>589</v>
      </c>
      <c r="BO167" s="232" t="s">
        <v>589</v>
      </c>
      <c r="BP167" s="232" t="s">
        <v>589</v>
      </c>
      <c r="BQ167" s="232" t="s">
        <v>589</v>
      </c>
      <c r="BR167" s="232" t="s">
        <v>589</v>
      </c>
      <c r="BS167" s="232" t="s">
        <v>589</v>
      </c>
      <c r="BT167" s="232" t="s">
        <v>589</v>
      </c>
      <c r="BU167" s="232" t="s">
        <v>589</v>
      </c>
      <c r="BV167" s="232" t="s">
        <v>589</v>
      </c>
      <c r="BW167" s="232" t="s">
        <v>589</v>
      </c>
      <c r="BX167" s="232" t="s">
        <v>589</v>
      </c>
      <c r="BY167" s="232" t="s">
        <v>589</v>
      </c>
      <c r="BZ167" s="232" t="s">
        <v>589</v>
      </c>
      <c r="CA167" s="232" t="s">
        <v>589</v>
      </c>
      <c r="CB167" s="232" t="s">
        <v>589</v>
      </c>
      <c r="CC167" s="232" t="s">
        <v>589</v>
      </c>
      <c r="CD167" s="232" t="s">
        <v>589</v>
      </c>
      <c r="CE167" s="232" t="s">
        <v>589</v>
      </c>
      <c r="CF167" s="232" t="s">
        <v>589</v>
      </c>
      <c r="CG167" s="232" t="s">
        <v>589</v>
      </c>
      <c r="CH167" s="232" t="s">
        <v>589</v>
      </c>
      <c r="CI167" s="232" t="s">
        <v>589</v>
      </c>
      <c r="CJ167" s="232" t="s">
        <v>589</v>
      </c>
      <c r="CK167" s="232" t="s">
        <v>589</v>
      </c>
      <c r="CL167" s="232" t="s">
        <v>589</v>
      </c>
      <c r="CM167" s="232" t="s">
        <v>589</v>
      </c>
      <c r="CN167" s="232" t="s">
        <v>589</v>
      </c>
      <c r="CO167" s="232" t="s">
        <v>589</v>
      </c>
      <c r="CP167" s="232" t="s">
        <v>589</v>
      </c>
      <c r="CQ167" s="232" t="s">
        <v>589</v>
      </c>
      <c r="CR167" s="232" t="s">
        <v>589</v>
      </c>
      <c r="CS167" s="232" t="s">
        <v>589</v>
      </c>
      <c r="CT167" s="232" t="s">
        <v>589</v>
      </c>
      <c r="CU167" s="232" t="s">
        <v>589</v>
      </c>
      <c r="CV167" s="232" t="s">
        <v>589</v>
      </c>
      <c r="CW167" s="232" t="s">
        <v>589</v>
      </c>
      <c r="CX167" s="232" t="s">
        <v>589</v>
      </c>
    </row>
    <row r="168" spans="1:102" s="190" customFormat="1" ht="47.25">
      <c r="A168" s="67" t="s">
        <v>568</v>
      </c>
      <c r="B168" s="113" t="s">
        <v>673</v>
      </c>
      <c r="C168" s="90" t="s">
        <v>700</v>
      </c>
      <c r="D168" s="232" t="s">
        <v>589</v>
      </c>
      <c r="E168" s="232" t="s">
        <v>589</v>
      </c>
      <c r="F168" s="232" t="s">
        <v>589</v>
      </c>
      <c r="G168" s="232" t="s">
        <v>589</v>
      </c>
      <c r="H168" s="232" t="s">
        <v>589</v>
      </c>
      <c r="I168" s="232" t="s">
        <v>589</v>
      </c>
      <c r="J168" s="232" t="s">
        <v>589</v>
      </c>
      <c r="K168" s="232" t="s">
        <v>589</v>
      </c>
      <c r="L168" s="232" t="s">
        <v>589</v>
      </c>
      <c r="M168" s="232" t="s">
        <v>589</v>
      </c>
      <c r="N168" s="232" t="s">
        <v>589</v>
      </c>
      <c r="O168" s="232" t="s">
        <v>589</v>
      </c>
      <c r="P168" s="232" t="s">
        <v>589</v>
      </c>
      <c r="Q168" s="232" t="s">
        <v>589</v>
      </c>
      <c r="R168" s="232" t="s">
        <v>589</v>
      </c>
      <c r="S168" s="232" t="s">
        <v>589</v>
      </c>
      <c r="T168" s="232" t="s">
        <v>589</v>
      </c>
      <c r="U168" s="232" t="s">
        <v>589</v>
      </c>
      <c r="V168" s="232" t="s">
        <v>589</v>
      </c>
      <c r="W168" s="232" t="s">
        <v>589</v>
      </c>
      <c r="X168" s="232" t="s">
        <v>589</v>
      </c>
      <c r="Y168" s="232" t="s">
        <v>589</v>
      </c>
      <c r="Z168" s="232" t="s">
        <v>589</v>
      </c>
      <c r="AA168" s="232" t="s">
        <v>589</v>
      </c>
      <c r="AB168" s="232" t="s">
        <v>589</v>
      </c>
      <c r="AC168" s="232" t="s">
        <v>589</v>
      </c>
      <c r="AD168" s="232" t="s">
        <v>589</v>
      </c>
      <c r="AE168" s="232" t="s">
        <v>589</v>
      </c>
      <c r="AF168" s="232" t="s">
        <v>589</v>
      </c>
      <c r="AG168" s="232" t="s">
        <v>589</v>
      </c>
      <c r="AH168" s="232" t="s">
        <v>589</v>
      </c>
      <c r="AI168" s="232" t="s">
        <v>589</v>
      </c>
      <c r="AJ168" s="232" t="s">
        <v>589</v>
      </c>
      <c r="AK168" s="232" t="s">
        <v>589</v>
      </c>
      <c r="AL168" s="232" t="s">
        <v>589</v>
      </c>
      <c r="AM168" s="232" t="s">
        <v>589</v>
      </c>
      <c r="AN168" s="232" t="s">
        <v>589</v>
      </c>
      <c r="AO168" s="232" t="s">
        <v>589</v>
      </c>
      <c r="AP168" s="232" t="s">
        <v>589</v>
      </c>
      <c r="AQ168" s="232" t="s">
        <v>589</v>
      </c>
      <c r="AR168" s="232" t="s">
        <v>589</v>
      </c>
      <c r="AS168" s="232" t="s">
        <v>589</v>
      </c>
      <c r="AT168" s="232" t="s">
        <v>589</v>
      </c>
      <c r="AU168" s="232" t="s">
        <v>589</v>
      </c>
      <c r="AV168" s="232" t="s">
        <v>589</v>
      </c>
      <c r="AW168" s="232" t="s">
        <v>589</v>
      </c>
      <c r="AX168" s="232" t="s">
        <v>589</v>
      </c>
      <c r="AY168" s="232" t="s">
        <v>589</v>
      </c>
      <c r="AZ168" s="232" t="s">
        <v>589</v>
      </c>
      <c r="BA168" s="232" t="s">
        <v>589</v>
      </c>
      <c r="BB168" s="232" t="s">
        <v>589</v>
      </c>
      <c r="BC168" s="232" t="s">
        <v>589</v>
      </c>
      <c r="BD168" s="232" t="s">
        <v>589</v>
      </c>
      <c r="BE168" s="232" t="s">
        <v>589</v>
      </c>
      <c r="BF168" s="232" t="s">
        <v>589</v>
      </c>
      <c r="BG168" s="232" t="s">
        <v>589</v>
      </c>
      <c r="BH168" s="232" t="s">
        <v>589</v>
      </c>
      <c r="BI168" s="232" t="s">
        <v>589</v>
      </c>
      <c r="BJ168" s="232" t="s">
        <v>589</v>
      </c>
      <c r="BK168" s="232" t="s">
        <v>589</v>
      </c>
      <c r="BL168" s="232" t="s">
        <v>589</v>
      </c>
      <c r="BM168" s="232" t="s">
        <v>589</v>
      </c>
      <c r="BN168" s="232" t="s">
        <v>589</v>
      </c>
      <c r="BO168" s="232" t="s">
        <v>589</v>
      </c>
      <c r="BP168" s="232" t="s">
        <v>589</v>
      </c>
      <c r="BQ168" s="232" t="s">
        <v>589</v>
      </c>
      <c r="BR168" s="232" t="s">
        <v>589</v>
      </c>
      <c r="BS168" s="232" t="s">
        <v>589</v>
      </c>
      <c r="BT168" s="232" t="s">
        <v>589</v>
      </c>
      <c r="BU168" s="232" t="s">
        <v>589</v>
      </c>
      <c r="BV168" s="232" t="s">
        <v>589</v>
      </c>
      <c r="BW168" s="232" t="s">
        <v>589</v>
      </c>
      <c r="BX168" s="232" t="s">
        <v>589</v>
      </c>
      <c r="BY168" s="232" t="s">
        <v>589</v>
      </c>
      <c r="BZ168" s="232" t="s">
        <v>589</v>
      </c>
      <c r="CA168" s="232" t="s">
        <v>589</v>
      </c>
      <c r="CB168" s="232" t="s">
        <v>589</v>
      </c>
      <c r="CC168" s="232" t="s">
        <v>589</v>
      </c>
      <c r="CD168" s="232" t="s">
        <v>589</v>
      </c>
      <c r="CE168" s="232" t="s">
        <v>589</v>
      </c>
      <c r="CF168" s="232" t="s">
        <v>589</v>
      </c>
      <c r="CG168" s="232" t="s">
        <v>589</v>
      </c>
      <c r="CH168" s="232" t="s">
        <v>589</v>
      </c>
      <c r="CI168" s="232" t="s">
        <v>589</v>
      </c>
      <c r="CJ168" s="232" t="s">
        <v>589</v>
      </c>
      <c r="CK168" s="232" t="s">
        <v>589</v>
      </c>
      <c r="CL168" s="232" t="s">
        <v>589</v>
      </c>
      <c r="CM168" s="232" t="s">
        <v>589</v>
      </c>
      <c r="CN168" s="232" t="s">
        <v>589</v>
      </c>
      <c r="CO168" s="232" t="s">
        <v>589</v>
      </c>
      <c r="CP168" s="232" t="s">
        <v>589</v>
      </c>
      <c r="CQ168" s="232" t="s">
        <v>589</v>
      </c>
      <c r="CR168" s="232" t="s">
        <v>589</v>
      </c>
      <c r="CS168" s="232" t="s">
        <v>589</v>
      </c>
      <c r="CT168" s="232" t="s">
        <v>589</v>
      </c>
      <c r="CU168" s="232" t="s">
        <v>589</v>
      </c>
      <c r="CV168" s="232" t="s">
        <v>589</v>
      </c>
      <c r="CW168" s="232" t="s">
        <v>589</v>
      </c>
      <c r="CX168" s="232" t="s">
        <v>589</v>
      </c>
    </row>
    <row r="169" spans="1:102" s="190" customFormat="1" ht="47.25">
      <c r="A169" s="67" t="s">
        <v>569</v>
      </c>
      <c r="B169" s="113" t="s">
        <v>674</v>
      </c>
      <c r="C169" s="90" t="s">
        <v>700</v>
      </c>
      <c r="D169" s="232" t="s">
        <v>589</v>
      </c>
      <c r="E169" s="232" t="s">
        <v>589</v>
      </c>
      <c r="F169" s="232" t="s">
        <v>589</v>
      </c>
      <c r="G169" s="232" t="s">
        <v>589</v>
      </c>
      <c r="H169" s="232" t="s">
        <v>589</v>
      </c>
      <c r="I169" s="232" t="s">
        <v>589</v>
      </c>
      <c r="J169" s="232" t="s">
        <v>589</v>
      </c>
      <c r="K169" s="232" t="s">
        <v>589</v>
      </c>
      <c r="L169" s="232" t="s">
        <v>589</v>
      </c>
      <c r="M169" s="232" t="s">
        <v>589</v>
      </c>
      <c r="N169" s="232" t="s">
        <v>589</v>
      </c>
      <c r="O169" s="232" t="s">
        <v>589</v>
      </c>
      <c r="P169" s="232" t="s">
        <v>589</v>
      </c>
      <c r="Q169" s="232" t="s">
        <v>589</v>
      </c>
      <c r="R169" s="232" t="s">
        <v>589</v>
      </c>
      <c r="S169" s="232" t="s">
        <v>589</v>
      </c>
      <c r="T169" s="232" t="s">
        <v>589</v>
      </c>
      <c r="U169" s="232" t="s">
        <v>589</v>
      </c>
      <c r="V169" s="232" t="s">
        <v>589</v>
      </c>
      <c r="W169" s="232" t="s">
        <v>589</v>
      </c>
      <c r="X169" s="232" t="s">
        <v>589</v>
      </c>
      <c r="Y169" s="232" t="s">
        <v>589</v>
      </c>
      <c r="Z169" s="232" t="s">
        <v>589</v>
      </c>
      <c r="AA169" s="232" t="s">
        <v>589</v>
      </c>
      <c r="AB169" s="232" t="s">
        <v>589</v>
      </c>
      <c r="AC169" s="232" t="s">
        <v>589</v>
      </c>
      <c r="AD169" s="232" t="s">
        <v>589</v>
      </c>
      <c r="AE169" s="232" t="s">
        <v>589</v>
      </c>
      <c r="AF169" s="232" t="s">
        <v>589</v>
      </c>
      <c r="AG169" s="232" t="s">
        <v>589</v>
      </c>
      <c r="AH169" s="232" t="s">
        <v>589</v>
      </c>
      <c r="AI169" s="232" t="s">
        <v>589</v>
      </c>
      <c r="AJ169" s="232" t="s">
        <v>589</v>
      </c>
      <c r="AK169" s="232" t="s">
        <v>589</v>
      </c>
      <c r="AL169" s="232" t="s">
        <v>589</v>
      </c>
      <c r="AM169" s="232" t="s">
        <v>589</v>
      </c>
      <c r="AN169" s="232" t="s">
        <v>589</v>
      </c>
      <c r="AO169" s="232" t="s">
        <v>589</v>
      </c>
      <c r="AP169" s="232" t="s">
        <v>589</v>
      </c>
      <c r="AQ169" s="232" t="s">
        <v>589</v>
      </c>
      <c r="AR169" s="232" t="s">
        <v>589</v>
      </c>
      <c r="AS169" s="232" t="s">
        <v>589</v>
      </c>
      <c r="AT169" s="232" t="s">
        <v>589</v>
      </c>
      <c r="AU169" s="232" t="s">
        <v>589</v>
      </c>
      <c r="AV169" s="232" t="s">
        <v>589</v>
      </c>
      <c r="AW169" s="232" t="s">
        <v>589</v>
      </c>
      <c r="AX169" s="232" t="s">
        <v>589</v>
      </c>
      <c r="AY169" s="232" t="s">
        <v>589</v>
      </c>
      <c r="AZ169" s="232" t="s">
        <v>589</v>
      </c>
      <c r="BA169" s="232" t="s">
        <v>589</v>
      </c>
      <c r="BB169" s="232" t="s">
        <v>589</v>
      </c>
      <c r="BC169" s="232" t="s">
        <v>589</v>
      </c>
      <c r="BD169" s="232" t="s">
        <v>589</v>
      </c>
      <c r="BE169" s="232" t="s">
        <v>589</v>
      </c>
      <c r="BF169" s="232" t="s">
        <v>589</v>
      </c>
      <c r="BG169" s="232" t="s">
        <v>589</v>
      </c>
      <c r="BH169" s="232" t="s">
        <v>589</v>
      </c>
      <c r="BI169" s="232" t="s">
        <v>589</v>
      </c>
      <c r="BJ169" s="232" t="s">
        <v>589</v>
      </c>
      <c r="BK169" s="232" t="s">
        <v>589</v>
      </c>
      <c r="BL169" s="232" t="s">
        <v>589</v>
      </c>
      <c r="BM169" s="232" t="s">
        <v>589</v>
      </c>
      <c r="BN169" s="232" t="s">
        <v>589</v>
      </c>
      <c r="BO169" s="232" t="s">
        <v>589</v>
      </c>
      <c r="BP169" s="232" t="s">
        <v>589</v>
      </c>
      <c r="BQ169" s="232" t="s">
        <v>589</v>
      </c>
      <c r="BR169" s="232" t="s">
        <v>589</v>
      </c>
      <c r="BS169" s="232" t="s">
        <v>589</v>
      </c>
      <c r="BT169" s="232" t="s">
        <v>589</v>
      </c>
      <c r="BU169" s="232" t="s">
        <v>589</v>
      </c>
      <c r="BV169" s="232" t="s">
        <v>589</v>
      </c>
      <c r="BW169" s="232" t="s">
        <v>589</v>
      </c>
      <c r="BX169" s="232" t="s">
        <v>589</v>
      </c>
      <c r="BY169" s="232" t="s">
        <v>589</v>
      </c>
      <c r="BZ169" s="232" t="s">
        <v>589</v>
      </c>
      <c r="CA169" s="232" t="s">
        <v>589</v>
      </c>
      <c r="CB169" s="232" t="s">
        <v>589</v>
      </c>
      <c r="CC169" s="232" t="s">
        <v>589</v>
      </c>
      <c r="CD169" s="232" t="s">
        <v>589</v>
      </c>
      <c r="CE169" s="232" t="s">
        <v>589</v>
      </c>
      <c r="CF169" s="232" t="s">
        <v>589</v>
      </c>
      <c r="CG169" s="232" t="s">
        <v>589</v>
      </c>
      <c r="CH169" s="232" t="s">
        <v>589</v>
      </c>
      <c r="CI169" s="232" t="s">
        <v>589</v>
      </c>
      <c r="CJ169" s="232" t="s">
        <v>589</v>
      </c>
      <c r="CK169" s="232" t="s">
        <v>589</v>
      </c>
      <c r="CL169" s="232" t="s">
        <v>589</v>
      </c>
      <c r="CM169" s="232" t="s">
        <v>589</v>
      </c>
      <c r="CN169" s="232" t="s">
        <v>589</v>
      </c>
      <c r="CO169" s="232" t="s">
        <v>589</v>
      </c>
      <c r="CP169" s="232" t="s">
        <v>589</v>
      </c>
      <c r="CQ169" s="232" t="s">
        <v>589</v>
      </c>
      <c r="CR169" s="232" t="s">
        <v>589</v>
      </c>
      <c r="CS169" s="232" t="s">
        <v>589</v>
      </c>
      <c r="CT169" s="232" t="s">
        <v>589</v>
      </c>
      <c r="CU169" s="232" t="s">
        <v>589</v>
      </c>
      <c r="CV169" s="232" t="s">
        <v>589</v>
      </c>
      <c r="CW169" s="232" t="s">
        <v>589</v>
      </c>
      <c r="CX169" s="232" t="s">
        <v>589</v>
      </c>
    </row>
    <row r="170" spans="1:102" s="190" customFormat="1" ht="47.25">
      <c r="A170" s="67" t="s">
        <v>570</v>
      </c>
      <c r="B170" s="113" t="s">
        <v>675</v>
      </c>
      <c r="C170" s="90" t="s">
        <v>700</v>
      </c>
      <c r="D170" s="232" t="s">
        <v>589</v>
      </c>
      <c r="E170" s="232" t="s">
        <v>589</v>
      </c>
      <c r="F170" s="232" t="s">
        <v>589</v>
      </c>
      <c r="G170" s="232" t="s">
        <v>589</v>
      </c>
      <c r="H170" s="232" t="s">
        <v>589</v>
      </c>
      <c r="I170" s="232" t="s">
        <v>589</v>
      </c>
      <c r="J170" s="232" t="s">
        <v>589</v>
      </c>
      <c r="K170" s="232" t="s">
        <v>589</v>
      </c>
      <c r="L170" s="232" t="s">
        <v>589</v>
      </c>
      <c r="M170" s="232" t="s">
        <v>589</v>
      </c>
      <c r="N170" s="232" t="s">
        <v>589</v>
      </c>
      <c r="O170" s="232" t="s">
        <v>589</v>
      </c>
      <c r="P170" s="232" t="s">
        <v>589</v>
      </c>
      <c r="Q170" s="232" t="s">
        <v>589</v>
      </c>
      <c r="R170" s="232" t="s">
        <v>589</v>
      </c>
      <c r="S170" s="232" t="s">
        <v>589</v>
      </c>
      <c r="T170" s="232" t="s">
        <v>589</v>
      </c>
      <c r="U170" s="232" t="s">
        <v>589</v>
      </c>
      <c r="V170" s="232" t="s">
        <v>589</v>
      </c>
      <c r="W170" s="232" t="s">
        <v>589</v>
      </c>
      <c r="X170" s="232" t="s">
        <v>589</v>
      </c>
      <c r="Y170" s="232" t="s">
        <v>589</v>
      </c>
      <c r="Z170" s="232" t="s">
        <v>589</v>
      </c>
      <c r="AA170" s="232" t="s">
        <v>589</v>
      </c>
      <c r="AB170" s="232" t="s">
        <v>589</v>
      </c>
      <c r="AC170" s="232" t="s">
        <v>589</v>
      </c>
      <c r="AD170" s="232" t="s">
        <v>589</v>
      </c>
      <c r="AE170" s="232" t="s">
        <v>589</v>
      </c>
      <c r="AF170" s="232" t="s">
        <v>589</v>
      </c>
      <c r="AG170" s="232" t="s">
        <v>589</v>
      </c>
      <c r="AH170" s="232" t="s">
        <v>589</v>
      </c>
      <c r="AI170" s="232" t="s">
        <v>589</v>
      </c>
      <c r="AJ170" s="232" t="s">
        <v>589</v>
      </c>
      <c r="AK170" s="232" t="s">
        <v>589</v>
      </c>
      <c r="AL170" s="232" t="s">
        <v>589</v>
      </c>
      <c r="AM170" s="232" t="s">
        <v>589</v>
      </c>
      <c r="AN170" s="232" t="s">
        <v>589</v>
      </c>
      <c r="AO170" s="232" t="s">
        <v>589</v>
      </c>
      <c r="AP170" s="232" t="s">
        <v>589</v>
      </c>
      <c r="AQ170" s="232" t="s">
        <v>589</v>
      </c>
      <c r="AR170" s="232" t="s">
        <v>589</v>
      </c>
      <c r="AS170" s="232" t="s">
        <v>589</v>
      </c>
      <c r="AT170" s="232" t="s">
        <v>589</v>
      </c>
      <c r="AU170" s="232" t="s">
        <v>589</v>
      </c>
      <c r="AV170" s="232" t="s">
        <v>589</v>
      </c>
      <c r="AW170" s="232" t="s">
        <v>589</v>
      </c>
      <c r="AX170" s="232" t="s">
        <v>589</v>
      </c>
      <c r="AY170" s="232" t="s">
        <v>589</v>
      </c>
      <c r="AZ170" s="232" t="s">
        <v>589</v>
      </c>
      <c r="BA170" s="232" t="s">
        <v>589</v>
      </c>
      <c r="BB170" s="232" t="s">
        <v>589</v>
      </c>
      <c r="BC170" s="232" t="s">
        <v>589</v>
      </c>
      <c r="BD170" s="232" t="s">
        <v>589</v>
      </c>
      <c r="BE170" s="232" t="s">
        <v>589</v>
      </c>
      <c r="BF170" s="232" t="s">
        <v>589</v>
      </c>
      <c r="BG170" s="232" t="s">
        <v>589</v>
      </c>
      <c r="BH170" s="232" t="s">
        <v>589</v>
      </c>
      <c r="BI170" s="232" t="s">
        <v>589</v>
      </c>
      <c r="BJ170" s="232" t="s">
        <v>589</v>
      </c>
      <c r="BK170" s="232" t="s">
        <v>589</v>
      </c>
      <c r="BL170" s="232" t="s">
        <v>589</v>
      </c>
      <c r="BM170" s="232" t="s">
        <v>589</v>
      </c>
      <c r="BN170" s="232" t="s">
        <v>589</v>
      </c>
      <c r="BO170" s="232" t="s">
        <v>589</v>
      </c>
      <c r="BP170" s="232" t="s">
        <v>589</v>
      </c>
      <c r="BQ170" s="232" t="s">
        <v>589</v>
      </c>
      <c r="BR170" s="232" t="s">
        <v>589</v>
      </c>
      <c r="BS170" s="232" t="s">
        <v>589</v>
      </c>
      <c r="BT170" s="232" t="s">
        <v>589</v>
      </c>
      <c r="BU170" s="232" t="s">
        <v>589</v>
      </c>
      <c r="BV170" s="232" t="s">
        <v>589</v>
      </c>
      <c r="BW170" s="232" t="s">
        <v>589</v>
      </c>
      <c r="BX170" s="232" t="s">
        <v>589</v>
      </c>
      <c r="BY170" s="232" t="s">
        <v>589</v>
      </c>
      <c r="BZ170" s="232" t="s">
        <v>589</v>
      </c>
      <c r="CA170" s="232" t="s">
        <v>589</v>
      </c>
      <c r="CB170" s="232" t="s">
        <v>589</v>
      </c>
      <c r="CC170" s="232" t="s">
        <v>589</v>
      </c>
      <c r="CD170" s="232" t="s">
        <v>589</v>
      </c>
      <c r="CE170" s="232" t="s">
        <v>589</v>
      </c>
      <c r="CF170" s="232" t="s">
        <v>589</v>
      </c>
      <c r="CG170" s="232" t="s">
        <v>589</v>
      </c>
      <c r="CH170" s="232" t="s">
        <v>589</v>
      </c>
      <c r="CI170" s="232" t="s">
        <v>589</v>
      </c>
      <c r="CJ170" s="232" t="s">
        <v>589</v>
      </c>
      <c r="CK170" s="232" t="s">
        <v>589</v>
      </c>
      <c r="CL170" s="232" t="s">
        <v>589</v>
      </c>
      <c r="CM170" s="232" t="s">
        <v>589</v>
      </c>
      <c r="CN170" s="232" t="s">
        <v>589</v>
      </c>
      <c r="CO170" s="232" t="s">
        <v>589</v>
      </c>
      <c r="CP170" s="232" t="s">
        <v>589</v>
      </c>
      <c r="CQ170" s="232" t="s">
        <v>589</v>
      </c>
      <c r="CR170" s="232" t="s">
        <v>589</v>
      </c>
      <c r="CS170" s="232" t="s">
        <v>589</v>
      </c>
      <c r="CT170" s="232" t="s">
        <v>589</v>
      </c>
      <c r="CU170" s="232" t="s">
        <v>589</v>
      </c>
      <c r="CV170" s="232" t="s">
        <v>589</v>
      </c>
      <c r="CW170" s="232" t="s">
        <v>589</v>
      </c>
      <c r="CX170" s="232" t="s">
        <v>589</v>
      </c>
    </row>
    <row r="171" spans="1:102" s="190" customFormat="1" ht="47.25">
      <c r="A171" s="67" t="s">
        <v>571</v>
      </c>
      <c r="B171" s="113" t="s">
        <v>676</v>
      </c>
      <c r="C171" s="90" t="s">
        <v>700</v>
      </c>
      <c r="D171" s="232" t="s">
        <v>589</v>
      </c>
      <c r="E171" s="232" t="s">
        <v>589</v>
      </c>
      <c r="F171" s="232" t="s">
        <v>589</v>
      </c>
      <c r="G171" s="232" t="s">
        <v>589</v>
      </c>
      <c r="H171" s="232" t="s">
        <v>589</v>
      </c>
      <c r="I171" s="232" t="s">
        <v>589</v>
      </c>
      <c r="J171" s="232" t="s">
        <v>589</v>
      </c>
      <c r="K171" s="232" t="s">
        <v>589</v>
      </c>
      <c r="L171" s="232" t="s">
        <v>589</v>
      </c>
      <c r="M171" s="232" t="s">
        <v>589</v>
      </c>
      <c r="N171" s="232" t="s">
        <v>589</v>
      </c>
      <c r="O171" s="232" t="s">
        <v>589</v>
      </c>
      <c r="P171" s="232" t="s">
        <v>589</v>
      </c>
      <c r="Q171" s="232" t="s">
        <v>589</v>
      </c>
      <c r="R171" s="232" t="s">
        <v>589</v>
      </c>
      <c r="S171" s="232" t="s">
        <v>589</v>
      </c>
      <c r="T171" s="232" t="s">
        <v>589</v>
      </c>
      <c r="U171" s="232" t="s">
        <v>589</v>
      </c>
      <c r="V171" s="232" t="s">
        <v>589</v>
      </c>
      <c r="W171" s="232" t="s">
        <v>589</v>
      </c>
      <c r="X171" s="232" t="s">
        <v>589</v>
      </c>
      <c r="Y171" s="232" t="s">
        <v>589</v>
      </c>
      <c r="Z171" s="232" t="s">
        <v>589</v>
      </c>
      <c r="AA171" s="232" t="s">
        <v>589</v>
      </c>
      <c r="AB171" s="232" t="s">
        <v>589</v>
      </c>
      <c r="AC171" s="232" t="s">
        <v>589</v>
      </c>
      <c r="AD171" s="232" t="s">
        <v>589</v>
      </c>
      <c r="AE171" s="232" t="s">
        <v>589</v>
      </c>
      <c r="AF171" s="232" t="s">
        <v>589</v>
      </c>
      <c r="AG171" s="232" t="s">
        <v>589</v>
      </c>
      <c r="AH171" s="232" t="s">
        <v>589</v>
      </c>
      <c r="AI171" s="232" t="s">
        <v>589</v>
      </c>
      <c r="AJ171" s="232" t="s">
        <v>589</v>
      </c>
      <c r="AK171" s="232" t="s">
        <v>589</v>
      </c>
      <c r="AL171" s="232" t="s">
        <v>589</v>
      </c>
      <c r="AM171" s="232" t="s">
        <v>589</v>
      </c>
      <c r="AN171" s="232" t="s">
        <v>589</v>
      </c>
      <c r="AO171" s="232" t="s">
        <v>589</v>
      </c>
      <c r="AP171" s="232" t="s">
        <v>589</v>
      </c>
      <c r="AQ171" s="232" t="s">
        <v>589</v>
      </c>
      <c r="AR171" s="232" t="s">
        <v>589</v>
      </c>
      <c r="AS171" s="232" t="s">
        <v>589</v>
      </c>
      <c r="AT171" s="232" t="s">
        <v>589</v>
      </c>
      <c r="AU171" s="232" t="s">
        <v>589</v>
      </c>
      <c r="AV171" s="232" t="s">
        <v>589</v>
      </c>
      <c r="AW171" s="232" t="s">
        <v>589</v>
      </c>
      <c r="AX171" s="232" t="s">
        <v>589</v>
      </c>
      <c r="AY171" s="232" t="s">
        <v>589</v>
      </c>
      <c r="AZ171" s="232" t="s">
        <v>589</v>
      </c>
      <c r="BA171" s="232" t="s">
        <v>589</v>
      </c>
      <c r="BB171" s="232" t="s">
        <v>589</v>
      </c>
      <c r="BC171" s="232" t="s">
        <v>589</v>
      </c>
      <c r="BD171" s="232" t="s">
        <v>589</v>
      </c>
      <c r="BE171" s="232" t="s">
        <v>589</v>
      </c>
      <c r="BF171" s="232" t="s">
        <v>589</v>
      </c>
      <c r="BG171" s="232" t="s">
        <v>589</v>
      </c>
      <c r="BH171" s="232" t="s">
        <v>589</v>
      </c>
      <c r="BI171" s="232" t="s">
        <v>589</v>
      </c>
      <c r="BJ171" s="232" t="s">
        <v>589</v>
      </c>
      <c r="BK171" s="232" t="s">
        <v>589</v>
      </c>
      <c r="BL171" s="232" t="s">
        <v>589</v>
      </c>
      <c r="BM171" s="232" t="s">
        <v>589</v>
      </c>
      <c r="BN171" s="232" t="s">
        <v>589</v>
      </c>
      <c r="BO171" s="232" t="s">
        <v>589</v>
      </c>
      <c r="BP171" s="232" t="s">
        <v>589</v>
      </c>
      <c r="BQ171" s="232" t="s">
        <v>589</v>
      </c>
      <c r="BR171" s="232" t="s">
        <v>589</v>
      </c>
      <c r="BS171" s="232" t="s">
        <v>589</v>
      </c>
      <c r="BT171" s="232" t="s">
        <v>589</v>
      </c>
      <c r="BU171" s="232" t="s">
        <v>589</v>
      </c>
      <c r="BV171" s="232" t="s">
        <v>589</v>
      </c>
      <c r="BW171" s="232" t="s">
        <v>589</v>
      </c>
      <c r="BX171" s="232" t="s">
        <v>589</v>
      </c>
      <c r="BY171" s="232" t="s">
        <v>589</v>
      </c>
      <c r="BZ171" s="232" t="s">
        <v>589</v>
      </c>
      <c r="CA171" s="232" t="s">
        <v>589</v>
      </c>
      <c r="CB171" s="232" t="s">
        <v>589</v>
      </c>
      <c r="CC171" s="232" t="s">
        <v>589</v>
      </c>
      <c r="CD171" s="232" t="s">
        <v>589</v>
      </c>
      <c r="CE171" s="232" t="s">
        <v>589</v>
      </c>
      <c r="CF171" s="232" t="s">
        <v>589</v>
      </c>
      <c r="CG171" s="232" t="s">
        <v>589</v>
      </c>
      <c r="CH171" s="232" t="s">
        <v>589</v>
      </c>
      <c r="CI171" s="232" t="s">
        <v>589</v>
      </c>
      <c r="CJ171" s="232" t="s">
        <v>589</v>
      </c>
      <c r="CK171" s="232" t="s">
        <v>589</v>
      </c>
      <c r="CL171" s="232" t="s">
        <v>589</v>
      </c>
      <c r="CM171" s="232" t="s">
        <v>589</v>
      </c>
      <c r="CN171" s="232" t="s">
        <v>589</v>
      </c>
      <c r="CO171" s="232" t="s">
        <v>589</v>
      </c>
      <c r="CP171" s="232" t="s">
        <v>589</v>
      </c>
      <c r="CQ171" s="232" t="s">
        <v>589</v>
      </c>
      <c r="CR171" s="232" t="s">
        <v>589</v>
      </c>
      <c r="CS171" s="232" t="s">
        <v>589</v>
      </c>
      <c r="CT171" s="232" t="s">
        <v>589</v>
      </c>
      <c r="CU171" s="232" t="s">
        <v>589</v>
      </c>
      <c r="CV171" s="232" t="s">
        <v>589</v>
      </c>
      <c r="CW171" s="232" t="s">
        <v>589</v>
      </c>
      <c r="CX171" s="232" t="s">
        <v>589</v>
      </c>
    </row>
    <row r="172" spans="1:102" s="190" customFormat="1" ht="63">
      <c r="A172" s="67" t="s">
        <v>677</v>
      </c>
      <c r="B172" s="113" t="s">
        <v>678</v>
      </c>
      <c r="C172" s="90" t="s">
        <v>700</v>
      </c>
      <c r="D172" s="232" t="s">
        <v>589</v>
      </c>
      <c r="E172" s="232" t="s">
        <v>589</v>
      </c>
      <c r="F172" s="232" t="s">
        <v>589</v>
      </c>
      <c r="G172" s="232" t="s">
        <v>589</v>
      </c>
      <c r="H172" s="232" t="s">
        <v>589</v>
      </c>
      <c r="I172" s="232" t="s">
        <v>589</v>
      </c>
      <c r="J172" s="232" t="s">
        <v>589</v>
      </c>
      <c r="K172" s="232" t="s">
        <v>589</v>
      </c>
      <c r="L172" s="232" t="s">
        <v>589</v>
      </c>
      <c r="M172" s="232" t="s">
        <v>589</v>
      </c>
      <c r="N172" s="232" t="s">
        <v>589</v>
      </c>
      <c r="O172" s="232" t="s">
        <v>589</v>
      </c>
      <c r="P172" s="232" t="s">
        <v>589</v>
      </c>
      <c r="Q172" s="232" t="s">
        <v>589</v>
      </c>
      <c r="R172" s="232" t="s">
        <v>589</v>
      </c>
      <c r="S172" s="232" t="s">
        <v>589</v>
      </c>
      <c r="T172" s="232" t="s">
        <v>589</v>
      </c>
      <c r="U172" s="232" t="s">
        <v>589</v>
      </c>
      <c r="V172" s="232" t="s">
        <v>589</v>
      </c>
      <c r="W172" s="232" t="s">
        <v>589</v>
      </c>
      <c r="X172" s="232" t="s">
        <v>589</v>
      </c>
      <c r="Y172" s="232" t="s">
        <v>589</v>
      </c>
      <c r="Z172" s="232" t="s">
        <v>589</v>
      </c>
      <c r="AA172" s="232" t="s">
        <v>589</v>
      </c>
      <c r="AB172" s="232" t="s">
        <v>589</v>
      </c>
      <c r="AC172" s="232" t="s">
        <v>589</v>
      </c>
      <c r="AD172" s="232" t="s">
        <v>589</v>
      </c>
      <c r="AE172" s="232" t="s">
        <v>589</v>
      </c>
      <c r="AF172" s="232" t="s">
        <v>589</v>
      </c>
      <c r="AG172" s="232" t="s">
        <v>589</v>
      </c>
      <c r="AH172" s="232" t="s">
        <v>589</v>
      </c>
      <c r="AI172" s="232" t="s">
        <v>589</v>
      </c>
      <c r="AJ172" s="232" t="s">
        <v>589</v>
      </c>
      <c r="AK172" s="232" t="s">
        <v>589</v>
      </c>
      <c r="AL172" s="232" t="s">
        <v>589</v>
      </c>
      <c r="AM172" s="232" t="s">
        <v>589</v>
      </c>
      <c r="AN172" s="232" t="s">
        <v>589</v>
      </c>
      <c r="AO172" s="232" t="s">
        <v>589</v>
      </c>
      <c r="AP172" s="232" t="s">
        <v>589</v>
      </c>
      <c r="AQ172" s="232" t="s">
        <v>589</v>
      </c>
      <c r="AR172" s="232" t="s">
        <v>589</v>
      </c>
      <c r="AS172" s="232" t="s">
        <v>589</v>
      </c>
      <c r="AT172" s="232" t="s">
        <v>589</v>
      </c>
      <c r="AU172" s="232" t="s">
        <v>589</v>
      </c>
      <c r="AV172" s="232" t="s">
        <v>589</v>
      </c>
      <c r="AW172" s="232" t="s">
        <v>589</v>
      </c>
      <c r="AX172" s="232" t="s">
        <v>589</v>
      </c>
      <c r="AY172" s="232" t="s">
        <v>589</v>
      </c>
      <c r="AZ172" s="232" t="s">
        <v>589</v>
      </c>
      <c r="BA172" s="232" t="s">
        <v>589</v>
      </c>
      <c r="BB172" s="232" t="s">
        <v>589</v>
      </c>
      <c r="BC172" s="232" t="s">
        <v>589</v>
      </c>
      <c r="BD172" s="232" t="s">
        <v>589</v>
      </c>
      <c r="BE172" s="232" t="s">
        <v>589</v>
      </c>
      <c r="BF172" s="232" t="s">
        <v>589</v>
      </c>
      <c r="BG172" s="232" t="s">
        <v>589</v>
      </c>
      <c r="BH172" s="232" t="s">
        <v>589</v>
      </c>
      <c r="BI172" s="232" t="s">
        <v>589</v>
      </c>
      <c r="BJ172" s="232" t="s">
        <v>589</v>
      </c>
      <c r="BK172" s="232" t="s">
        <v>589</v>
      </c>
      <c r="BL172" s="232" t="s">
        <v>589</v>
      </c>
      <c r="BM172" s="232" t="s">
        <v>589</v>
      </c>
      <c r="BN172" s="232" t="s">
        <v>589</v>
      </c>
      <c r="BO172" s="232" t="s">
        <v>589</v>
      </c>
      <c r="BP172" s="232" t="s">
        <v>589</v>
      </c>
      <c r="BQ172" s="232" t="s">
        <v>589</v>
      </c>
      <c r="BR172" s="232" t="s">
        <v>589</v>
      </c>
      <c r="BS172" s="232" t="s">
        <v>589</v>
      </c>
      <c r="BT172" s="232" t="s">
        <v>589</v>
      </c>
      <c r="BU172" s="232" t="s">
        <v>589</v>
      </c>
      <c r="BV172" s="232" t="s">
        <v>589</v>
      </c>
      <c r="BW172" s="232" t="s">
        <v>589</v>
      </c>
      <c r="BX172" s="232" t="s">
        <v>589</v>
      </c>
      <c r="BY172" s="232" t="s">
        <v>589</v>
      </c>
      <c r="BZ172" s="232" t="s">
        <v>589</v>
      </c>
      <c r="CA172" s="232" t="s">
        <v>589</v>
      </c>
      <c r="CB172" s="232" t="s">
        <v>589</v>
      </c>
      <c r="CC172" s="232" t="s">
        <v>589</v>
      </c>
      <c r="CD172" s="232" t="s">
        <v>589</v>
      </c>
      <c r="CE172" s="232" t="s">
        <v>589</v>
      </c>
      <c r="CF172" s="232" t="s">
        <v>589</v>
      </c>
      <c r="CG172" s="232" t="s">
        <v>589</v>
      </c>
      <c r="CH172" s="232" t="s">
        <v>589</v>
      </c>
      <c r="CI172" s="232" t="s">
        <v>589</v>
      </c>
      <c r="CJ172" s="232" t="s">
        <v>589</v>
      </c>
      <c r="CK172" s="232" t="s">
        <v>589</v>
      </c>
      <c r="CL172" s="232" t="s">
        <v>589</v>
      </c>
      <c r="CM172" s="232" t="s">
        <v>589</v>
      </c>
      <c r="CN172" s="232" t="s">
        <v>589</v>
      </c>
      <c r="CO172" s="232" t="s">
        <v>589</v>
      </c>
      <c r="CP172" s="232" t="s">
        <v>589</v>
      </c>
      <c r="CQ172" s="232" t="s">
        <v>589</v>
      </c>
      <c r="CR172" s="232" t="s">
        <v>589</v>
      </c>
      <c r="CS172" s="232" t="s">
        <v>589</v>
      </c>
      <c r="CT172" s="232" t="s">
        <v>589</v>
      </c>
      <c r="CU172" s="232" t="s">
        <v>589</v>
      </c>
      <c r="CV172" s="232" t="s">
        <v>589</v>
      </c>
      <c r="CW172" s="232" t="s">
        <v>589</v>
      </c>
      <c r="CX172" s="232" t="s">
        <v>589</v>
      </c>
    </row>
    <row r="173" spans="1:102" s="190" customFormat="1" ht="63">
      <c r="A173" s="67" t="s">
        <v>679</v>
      </c>
      <c r="B173" s="113" t="s">
        <v>680</v>
      </c>
      <c r="C173" s="90" t="s">
        <v>700</v>
      </c>
      <c r="D173" s="232" t="s">
        <v>589</v>
      </c>
      <c r="E173" s="232" t="s">
        <v>589</v>
      </c>
      <c r="F173" s="232" t="s">
        <v>589</v>
      </c>
      <c r="G173" s="232" t="s">
        <v>589</v>
      </c>
      <c r="H173" s="232" t="s">
        <v>589</v>
      </c>
      <c r="I173" s="232" t="s">
        <v>589</v>
      </c>
      <c r="J173" s="232" t="s">
        <v>589</v>
      </c>
      <c r="K173" s="232" t="s">
        <v>589</v>
      </c>
      <c r="L173" s="232" t="s">
        <v>589</v>
      </c>
      <c r="M173" s="232" t="s">
        <v>589</v>
      </c>
      <c r="N173" s="232" t="s">
        <v>589</v>
      </c>
      <c r="O173" s="232" t="s">
        <v>589</v>
      </c>
      <c r="P173" s="232" t="s">
        <v>589</v>
      </c>
      <c r="Q173" s="232" t="s">
        <v>589</v>
      </c>
      <c r="R173" s="232" t="s">
        <v>589</v>
      </c>
      <c r="S173" s="232" t="s">
        <v>589</v>
      </c>
      <c r="T173" s="232" t="s">
        <v>589</v>
      </c>
      <c r="U173" s="232" t="s">
        <v>589</v>
      </c>
      <c r="V173" s="232" t="s">
        <v>589</v>
      </c>
      <c r="W173" s="232" t="s">
        <v>589</v>
      </c>
      <c r="X173" s="232" t="s">
        <v>589</v>
      </c>
      <c r="Y173" s="232" t="s">
        <v>589</v>
      </c>
      <c r="Z173" s="232" t="s">
        <v>589</v>
      </c>
      <c r="AA173" s="232" t="s">
        <v>589</v>
      </c>
      <c r="AB173" s="232" t="s">
        <v>589</v>
      </c>
      <c r="AC173" s="232" t="s">
        <v>589</v>
      </c>
      <c r="AD173" s="232" t="s">
        <v>589</v>
      </c>
      <c r="AE173" s="232" t="s">
        <v>589</v>
      </c>
      <c r="AF173" s="232" t="s">
        <v>589</v>
      </c>
      <c r="AG173" s="232" t="s">
        <v>589</v>
      </c>
      <c r="AH173" s="232" t="s">
        <v>589</v>
      </c>
      <c r="AI173" s="232" t="s">
        <v>589</v>
      </c>
      <c r="AJ173" s="232" t="s">
        <v>589</v>
      </c>
      <c r="AK173" s="232" t="s">
        <v>589</v>
      </c>
      <c r="AL173" s="232" t="s">
        <v>589</v>
      </c>
      <c r="AM173" s="232" t="s">
        <v>589</v>
      </c>
      <c r="AN173" s="232" t="s">
        <v>589</v>
      </c>
      <c r="AO173" s="232" t="s">
        <v>589</v>
      </c>
      <c r="AP173" s="232" t="s">
        <v>589</v>
      </c>
      <c r="AQ173" s="232" t="s">
        <v>589</v>
      </c>
      <c r="AR173" s="232" t="s">
        <v>589</v>
      </c>
      <c r="AS173" s="232" t="s">
        <v>589</v>
      </c>
      <c r="AT173" s="232" t="s">
        <v>589</v>
      </c>
      <c r="AU173" s="232" t="s">
        <v>589</v>
      </c>
      <c r="AV173" s="232" t="s">
        <v>589</v>
      </c>
      <c r="AW173" s="232" t="s">
        <v>589</v>
      </c>
      <c r="AX173" s="232" t="s">
        <v>589</v>
      </c>
      <c r="AY173" s="232" t="s">
        <v>589</v>
      </c>
      <c r="AZ173" s="232" t="s">
        <v>589</v>
      </c>
      <c r="BA173" s="232" t="s">
        <v>589</v>
      </c>
      <c r="BB173" s="232" t="s">
        <v>589</v>
      </c>
      <c r="BC173" s="232" t="s">
        <v>589</v>
      </c>
      <c r="BD173" s="232" t="s">
        <v>589</v>
      </c>
      <c r="BE173" s="232" t="s">
        <v>589</v>
      </c>
      <c r="BF173" s="232" t="s">
        <v>589</v>
      </c>
      <c r="BG173" s="232" t="s">
        <v>589</v>
      </c>
      <c r="BH173" s="232" t="s">
        <v>589</v>
      </c>
      <c r="BI173" s="232" t="s">
        <v>589</v>
      </c>
      <c r="BJ173" s="232" t="s">
        <v>589</v>
      </c>
      <c r="BK173" s="232" t="s">
        <v>589</v>
      </c>
      <c r="BL173" s="232" t="s">
        <v>589</v>
      </c>
      <c r="BM173" s="232" t="s">
        <v>589</v>
      </c>
      <c r="BN173" s="232" t="s">
        <v>589</v>
      </c>
      <c r="BO173" s="232" t="s">
        <v>589</v>
      </c>
      <c r="BP173" s="232" t="s">
        <v>589</v>
      </c>
      <c r="BQ173" s="232" t="s">
        <v>589</v>
      </c>
      <c r="BR173" s="232" t="s">
        <v>589</v>
      </c>
      <c r="BS173" s="232" t="s">
        <v>589</v>
      </c>
      <c r="BT173" s="232" t="s">
        <v>589</v>
      </c>
      <c r="BU173" s="232" t="s">
        <v>589</v>
      </c>
      <c r="BV173" s="232" t="s">
        <v>589</v>
      </c>
      <c r="BW173" s="232" t="s">
        <v>589</v>
      </c>
      <c r="BX173" s="232" t="s">
        <v>589</v>
      </c>
      <c r="BY173" s="232" t="s">
        <v>589</v>
      </c>
      <c r="BZ173" s="232" t="s">
        <v>589</v>
      </c>
      <c r="CA173" s="232" t="s">
        <v>589</v>
      </c>
      <c r="CB173" s="232" t="s">
        <v>589</v>
      </c>
      <c r="CC173" s="232" t="s">
        <v>589</v>
      </c>
      <c r="CD173" s="232" t="s">
        <v>589</v>
      </c>
      <c r="CE173" s="232" t="s">
        <v>589</v>
      </c>
      <c r="CF173" s="232" t="s">
        <v>589</v>
      </c>
      <c r="CG173" s="232" t="s">
        <v>589</v>
      </c>
      <c r="CH173" s="232" t="s">
        <v>589</v>
      </c>
      <c r="CI173" s="232" t="s">
        <v>589</v>
      </c>
      <c r="CJ173" s="232" t="s">
        <v>589</v>
      </c>
      <c r="CK173" s="232" t="s">
        <v>589</v>
      </c>
      <c r="CL173" s="232" t="s">
        <v>589</v>
      </c>
      <c r="CM173" s="232" t="s">
        <v>589</v>
      </c>
      <c r="CN173" s="232" t="s">
        <v>589</v>
      </c>
      <c r="CO173" s="232" t="s">
        <v>589</v>
      </c>
      <c r="CP173" s="232" t="s">
        <v>589</v>
      </c>
      <c r="CQ173" s="232" t="s">
        <v>589</v>
      </c>
      <c r="CR173" s="232" t="s">
        <v>589</v>
      </c>
      <c r="CS173" s="232" t="s">
        <v>589</v>
      </c>
      <c r="CT173" s="232" t="s">
        <v>589</v>
      </c>
      <c r="CU173" s="232" t="s">
        <v>589</v>
      </c>
      <c r="CV173" s="232" t="s">
        <v>589</v>
      </c>
      <c r="CW173" s="232" t="s">
        <v>589</v>
      </c>
      <c r="CX173" s="232" t="s">
        <v>589</v>
      </c>
    </row>
    <row r="174" spans="1:102" s="190" customFormat="1" ht="63">
      <c r="A174" s="67" t="s">
        <v>681</v>
      </c>
      <c r="B174" s="113" t="s">
        <v>682</v>
      </c>
      <c r="C174" s="90" t="s">
        <v>700</v>
      </c>
      <c r="D174" s="232" t="s">
        <v>589</v>
      </c>
      <c r="E174" s="232" t="s">
        <v>589</v>
      </c>
      <c r="F174" s="232" t="s">
        <v>589</v>
      </c>
      <c r="G174" s="232" t="s">
        <v>589</v>
      </c>
      <c r="H174" s="232" t="s">
        <v>589</v>
      </c>
      <c r="I174" s="232" t="s">
        <v>589</v>
      </c>
      <c r="J174" s="232" t="s">
        <v>589</v>
      </c>
      <c r="K174" s="232" t="s">
        <v>589</v>
      </c>
      <c r="L174" s="232" t="s">
        <v>589</v>
      </c>
      <c r="M174" s="232" t="s">
        <v>589</v>
      </c>
      <c r="N174" s="232" t="s">
        <v>589</v>
      </c>
      <c r="O174" s="232" t="s">
        <v>589</v>
      </c>
      <c r="P174" s="232" t="s">
        <v>589</v>
      </c>
      <c r="Q174" s="232" t="s">
        <v>589</v>
      </c>
      <c r="R174" s="232" t="s">
        <v>589</v>
      </c>
      <c r="S174" s="232" t="s">
        <v>589</v>
      </c>
      <c r="T174" s="232" t="s">
        <v>589</v>
      </c>
      <c r="U174" s="232" t="s">
        <v>589</v>
      </c>
      <c r="V174" s="232" t="s">
        <v>589</v>
      </c>
      <c r="W174" s="232" t="s">
        <v>589</v>
      </c>
      <c r="X174" s="232" t="s">
        <v>589</v>
      </c>
      <c r="Y174" s="232" t="s">
        <v>589</v>
      </c>
      <c r="Z174" s="232" t="s">
        <v>589</v>
      </c>
      <c r="AA174" s="232" t="s">
        <v>589</v>
      </c>
      <c r="AB174" s="232" t="s">
        <v>589</v>
      </c>
      <c r="AC174" s="232" t="s">
        <v>589</v>
      </c>
      <c r="AD174" s="232" t="s">
        <v>589</v>
      </c>
      <c r="AE174" s="232" t="s">
        <v>589</v>
      </c>
      <c r="AF174" s="232" t="s">
        <v>589</v>
      </c>
      <c r="AG174" s="232" t="s">
        <v>589</v>
      </c>
      <c r="AH174" s="232" t="s">
        <v>589</v>
      </c>
      <c r="AI174" s="232" t="s">
        <v>589</v>
      </c>
      <c r="AJ174" s="232" t="s">
        <v>589</v>
      </c>
      <c r="AK174" s="232" t="s">
        <v>589</v>
      </c>
      <c r="AL174" s="232" t="s">
        <v>589</v>
      </c>
      <c r="AM174" s="232" t="s">
        <v>589</v>
      </c>
      <c r="AN174" s="232" t="s">
        <v>589</v>
      </c>
      <c r="AO174" s="232" t="s">
        <v>589</v>
      </c>
      <c r="AP174" s="232" t="s">
        <v>589</v>
      </c>
      <c r="AQ174" s="232" t="s">
        <v>589</v>
      </c>
      <c r="AR174" s="232" t="s">
        <v>589</v>
      </c>
      <c r="AS174" s="232" t="s">
        <v>589</v>
      </c>
      <c r="AT174" s="232" t="s">
        <v>589</v>
      </c>
      <c r="AU174" s="232" t="s">
        <v>589</v>
      </c>
      <c r="AV174" s="232" t="s">
        <v>589</v>
      </c>
      <c r="AW174" s="232" t="s">
        <v>589</v>
      </c>
      <c r="AX174" s="232" t="s">
        <v>589</v>
      </c>
      <c r="AY174" s="232" t="s">
        <v>589</v>
      </c>
      <c r="AZ174" s="232" t="s">
        <v>589</v>
      </c>
      <c r="BA174" s="232" t="s">
        <v>589</v>
      </c>
      <c r="BB174" s="232" t="s">
        <v>589</v>
      </c>
      <c r="BC174" s="232" t="s">
        <v>589</v>
      </c>
      <c r="BD174" s="232" t="s">
        <v>589</v>
      </c>
      <c r="BE174" s="232" t="s">
        <v>589</v>
      </c>
      <c r="BF174" s="232" t="s">
        <v>589</v>
      </c>
      <c r="BG174" s="232" t="s">
        <v>589</v>
      </c>
      <c r="BH174" s="232" t="s">
        <v>589</v>
      </c>
      <c r="BI174" s="232" t="s">
        <v>589</v>
      </c>
      <c r="BJ174" s="232" t="s">
        <v>589</v>
      </c>
      <c r="BK174" s="232" t="s">
        <v>589</v>
      </c>
      <c r="BL174" s="232" t="s">
        <v>589</v>
      </c>
      <c r="BM174" s="232" t="s">
        <v>589</v>
      </c>
      <c r="BN174" s="232" t="s">
        <v>589</v>
      </c>
      <c r="BO174" s="232" t="s">
        <v>589</v>
      </c>
      <c r="BP174" s="232" t="s">
        <v>589</v>
      </c>
      <c r="BQ174" s="232" t="s">
        <v>589</v>
      </c>
      <c r="BR174" s="232" t="s">
        <v>589</v>
      </c>
      <c r="BS174" s="232" t="s">
        <v>589</v>
      </c>
      <c r="BT174" s="232" t="s">
        <v>589</v>
      </c>
      <c r="BU174" s="232" t="s">
        <v>589</v>
      </c>
      <c r="BV174" s="232" t="s">
        <v>589</v>
      </c>
      <c r="BW174" s="232" t="s">
        <v>589</v>
      </c>
      <c r="BX174" s="232" t="s">
        <v>589</v>
      </c>
      <c r="BY174" s="232" t="s">
        <v>589</v>
      </c>
      <c r="BZ174" s="232" t="s">
        <v>589</v>
      </c>
      <c r="CA174" s="232" t="s">
        <v>589</v>
      </c>
      <c r="CB174" s="232" t="s">
        <v>589</v>
      </c>
      <c r="CC174" s="232" t="s">
        <v>589</v>
      </c>
      <c r="CD174" s="232" t="s">
        <v>589</v>
      </c>
      <c r="CE174" s="232" t="s">
        <v>589</v>
      </c>
      <c r="CF174" s="232" t="s">
        <v>589</v>
      </c>
      <c r="CG174" s="232" t="s">
        <v>589</v>
      </c>
      <c r="CH174" s="232" t="s">
        <v>589</v>
      </c>
      <c r="CI174" s="232" t="s">
        <v>589</v>
      </c>
      <c r="CJ174" s="232" t="s">
        <v>589</v>
      </c>
      <c r="CK174" s="232" t="s">
        <v>589</v>
      </c>
      <c r="CL174" s="232" t="s">
        <v>589</v>
      </c>
      <c r="CM174" s="232" t="s">
        <v>589</v>
      </c>
      <c r="CN174" s="232" t="s">
        <v>589</v>
      </c>
      <c r="CO174" s="232" t="s">
        <v>589</v>
      </c>
      <c r="CP174" s="232" t="s">
        <v>589</v>
      </c>
      <c r="CQ174" s="232" t="s">
        <v>589</v>
      </c>
      <c r="CR174" s="232" t="s">
        <v>589</v>
      </c>
      <c r="CS174" s="232" t="s">
        <v>589</v>
      </c>
      <c r="CT174" s="232" t="s">
        <v>589</v>
      </c>
      <c r="CU174" s="232" t="s">
        <v>589</v>
      </c>
      <c r="CV174" s="232" t="s">
        <v>589</v>
      </c>
      <c r="CW174" s="232" t="s">
        <v>589</v>
      </c>
      <c r="CX174" s="232" t="s">
        <v>589</v>
      </c>
    </row>
    <row r="175" spans="1:102" s="190" customFormat="1" ht="63">
      <c r="A175" s="67" t="s">
        <v>683</v>
      </c>
      <c r="B175" s="113" t="s">
        <v>684</v>
      </c>
      <c r="C175" s="90" t="s">
        <v>700</v>
      </c>
      <c r="D175" s="232" t="s">
        <v>589</v>
      </c>
      <c r="E175" s="232" t="s">
        <v>589</v>
      </c>
      <c r="F175" s="232" t="s">
        <v>589</v>
      </c>
      <c r="G175" s="232" t="s">
        <v>589</v>
      </c>
      <c r="H175" s="232" t="s">
        <v>589</v>
      </c>
      <c r="I175" s="232" t="s">
        <v>589</v>
      </c>
      <c r="J175" s="232" t="s">
        <v>589</v>
      </c>
      <c r="K175" s="232" t="s">
        <v>589</v>
      </c>
      <c r="L175" s="232" t="s">
        <v>589</v>
      </c>
      <c r="M175" s="232" t="s">
        <v>589</v>
      </c>
      <c r="N175" s="232" t="s">
        <v>589</v>
      </c>
      <c r="O175" s="232" t="s">
        <v>589</v>
      </c>
      <c r="P175" s="232" t="s">
        <v>589</v>
      </c>
      <c r="Q175" s="232" t="s">
        <v>589</v>
      </c>
      <c r="R175" s="232" t="s">
        <v>589</v>
      </c>
      <c r="S175" s="232" t="s">
        <v>589</v>
      </c>
      <c r="T175" s="232" t="s">
        <v>589</v>
      </c>
      <c r="U175" s="232" t="s">
        <v>589</v>
      </c>
      <c r="V175" s="232" t="s">
        <v>589</v>
      </c>
      <c r="W175" s="232" t="s">
        <v>589</v>
      </c>
      <c r="X175" s="232" t="s">
        <v>589</v>
      </c>
      <c r="Y175" s="232" t="s">
        <v>589</v>
      </c>
      <c r="Z175" s="232" t="s">
        <v>589</v>
      </c>
      <c r="AA175" s="232" t="s">
        <v>589</v>
      </c>
      <c r="AB175" s="232" t="s">
        <v>589</v>
      </c>
      <c r="AC175" s="232" t="s">
        <v>589</v>
      </c>
      <c r="AD175" s="232" t="s">
        <v>589</v>
      </c>
      <c r="AE175" s="232" t="s">
        <v>589</v>
      </c>
      <c r="AF175" s="232" t="s">
        <v>589</v>
      </c>
      <c r="AG175" s="232" t="s">
        <v>589</v>
      </c>
      <c r="AH175" s="232" t="s">
        <v>589</v>
      </c>
      <c r="AI175" s="232" t="s">
        <v>589</v>
      </c>
      <c r="AJ175" s="232" t="s">
        <v>589</v>
      </c>
      <c r="AK175" s="232" t="s">
        <v>589</v>
      </c>
      <c r="AL175" s="232" t="s">
        <v>589</v>
      </c>
      <c r="AM175" s="232" t="s">
        <v>589</v>
      </c>
      <c r="AN175" s="232" t="s">
        <v>589</v>
      </c>
      <c r="AO175" s="232" t="s">
        <v>589</v>
      </c>
      <c r="AP175" s="232" t="s">
        <v>589</v>
      </c>
      <c r="AQ175" s="232" t="s">
        <v>589</v>
      </c>
      <c r="AR175" s="232" t="s">
        <v>589</v>
      </c>
      <c r="AS175" s="232" t="s">
        <v>589</v>
      </c>
      <c r="AT175" s="232" t="s">
        <v>589</v>
      </c>
      <c r="AU175" s="232" t="s">
        <v>589</v>
      </c>
      <c r="AV175" s="232" t="s">
        <v>589</v>
      </c>
      <c r="AW175" s="232" t="s">
        <v>589</v>
      </c>
      <c r="AX175" s="232" t="s">
        <v>589</v>
      </c>
      <c r="AY175" s="232" t="s">
        <v>589</v>
      </c>
      <c r="AZ175" s="232" t="s">
        <v>589</v>
      </c>
      <c r="BA175" s="232" t="s">
        <v>589</v>
      </c>
      <c r="BB175" s="232" t="s">
        <v>589</v>
      </c>
      <c r="BC175" s="232" t="s">
        <v>589</v>
      </c>
      <c r="BD175" s="232" t="s">
        <v>589</v>
      </c>
      <c r="BE175" s="232" t="s">
        <v>589</v>
      </c>
      <c r="BF175" s="232" t="s">
        <v>589</v>
      </c>
      <c r="BG175" s="232" t="s">
        <v>589</v>
      </c>
      <c r="BH175" s="232" t="s">
        <v>589</v>
      </c>
      <c r="BI175" s="232" t="s">
        <v>589</v>
      </c>
      <c r="BJ175" s="232" t="s">
        <v>589</v>
      </c>
      <c r="BK175" s="232" t="s">
        <v>589</v>
      </c>
      <c r="BL175" s="232" t="s">
        <v>589</v>
      </c>
      <c r="BM175" s="232" t="s">
        <v>589</v>
      </c>
      <c r="BN175" s="232" t="s">
        <v>589</v>
      </c>
      <c r="BO175" s="232" t="s">
        <v>589</v>
      </c>
      <c r="BP175" s="232" t="s">
        <v>589</v>
      </c>
      <c r="BQ175" s="232" t="s">
        <v>589</v>
      </c>
      <c r="BR175" s="232" t="s">
        <v>589</v>
      </c>
      <c r="BS175" s="232" t="s">
        <v>589</v>
      </c>
      <c r="BT175" s="232" t="s">
        <v>589</v>
      </c>
      <c r="BU175" s="232" t="s">
        <v>589</v>
      </c>
      <c r="BV175" s="232" t="s">
        <v>589</v>
      </c>
      <c r="BW175" s="232" t="s">
        <v>589</v>
      </c>
      <c r="BX175" s="232" t="s">
        <v>589</v>
      </c>
      <c r="BY175" s="232" t="s">
        <v>589</v>
      </c>
      <c r="BZ175" s="232" t="s">
        <v>589</v>
      </c>
      <c r="CA175" s="232" t="s">
        <v>589</v>
      </c>
      <c r="CB175" s="232" t="s">
        <v>589</v>
      </c>
      <c r="CC175" s="232" t="s">
        <v>589</v>
      </c>
      <c r="CD175" s="232" t="s">
        <v>589</v>
      </c>
      <c r="CE175" s="232" t="s">
        <v>589</v>
      </c>
      <c r="CF175" s="232" t="s">
        <v>589</v>
      </c>
      <c r="CG175" s="232" t="s">
        <v>589</v>
      </c>
      <c r="CH175" s="232" t="s">
        <v>589</v>
      </c>
      <c r="CI175" s="232" t="s">
        <v>589</v>
      </c>
      <c r="CJ175" s="232" t="s">
        <v>589</v>
      </c>
      <c r="CK175" s="232" t="s">
        <v>589</v>
      </c>
      <c r="CL175" s="232" t="s">
        <v>589</v>
      </c>
      <c r="CM175" s="232" t="s">
        <v>589</v>
      </c>
      <c r="CN175" s="232" t="s">
        <v>589</v>
      </c>
      <c r="CO175" s="232" t="s">
        <v>589</v>
      </c>
      <c r="CP175" s="232" t="s">
        <v>589</v>
      </c>
      <c r="CQ175" s="232" t="s">
        <v>589</v>
      </c>
      <c r="CR175" s="232" t="s">
        <v>589</v>
      </c>
      <c r="CS175" s="232" t="s">
        <v>589</v>
      </c>
      <c r="CT175" s="232" t="s">
        <v>589</v>
      </c>
      <c r="CU175" s="232" t="s">
        <v>589</v>
      </c>
      <c r="CV175" s="232" t="s">
        <v>589</v>
      </c>
      <c r="CW175" s="232" t="s">
        <v>589</v>
      </c>
      <c r="CX175" s="232" t="s">
        <v>589</v>
      </c>
    </row>
    <row r="176" spans="1:102" s="190" customFormat="1" ht="63">
      <c r="A176" s="67" t="s">
        <v>521</v>
      </c>
      <c r="B176" s="113" t="s">
        <v>685</v>
      </c>
      <c r="C176" s="90" t="s">
        <v>700</v>
      </c>
      <c r="D176" s="232" t="s">
        <v>589</v>
      </c>
      <c r="E176" s="232" t="s">
        <v>589</v>
      </c>
      <c r="F176" s="232" t="s">
        <v>589</v>
      </c>
      <c r="G176" s="232" t="s">
        <v>589</v>
      </c>
      <c r="H176" s="232" t="s">
        <v>589</v>
      </c>
      <c r="I176" s="232" t="s">
        <v>589</v>
      </c>
      <c r="J176" s="232" t="s">
        <v>589</v>
      </c>
      <c r="K176" s="232" t="s">
        <v>589</v>
      </c>
      <c r="L176" s="232" t="s">
        <v>589</v>
      </c>
      <c r="M176" s="232" t="s">
        <v>589</v>
      </c>
      <c r="N176" s="232" t="s">
        <v>589</v>
      </c>
      <c r="O176" s="232" t="s">
        <v>589</v>
      </c>
      <c r="P176" s="232" t="s">
        <v>589</v>
      </c>
      <c r="Q176" s="232" t="s">
        <v>589</v>
      </c>
      <c r="R176" s="232" t="s">
        <v>589</v>
      </c>
      <c r="S176" s="232" t="s">
        <v>589</v>
      </c>
      <c r="T176" s="232" t="s">
        <v>589</v>
      </c>
      <c r="U176" s="232" t="s">
        <v>589</v>
      </c>
      <c r="V176" s="232" t="s">
        <v>589</v>
      </c>
      <c r="W176" s="232" t="s">
        <v>589</v>
      </c>
      <c r="X176" s="232" t="s">
        <v>589</v>
      </c>
      <c r="Y176" s="232" t="s">
        <v>589</v>
      </c>
      <c r="Z176" s="232" t="s">
        <v>589</v>
      </c>
      <c r="AA176" s="232" t="s">
        <v>589</v>
      </c>
      <c r="AB176" s="232" t="s">
        <v>589</v>
      </c>
      <c r="AC176" s="232" t="s">
        <v>589</v>
      </c>
      <c r="AD176" s="232" t="s">
        <v>589</v>
      </c>
      <c r="AE176" s="232" t="s">
        <v>589</v>
      </c>
      <c r="AF176" s="232" t="s">
        <v>589</v>
      </c>
      <c r="AG176" s="232" t="s">
        <v>589</v>
      </c>
      <c r="AH176" s="232" t="s">
        <v>589</v>
      </c>
      <c r="AI176" s="232" t="s">
        <v>589</v>
      </c>
      <c r="AJ176" s="232" t="s">
        <v>589</v>
      </c>
      <c r="AK176" s="232" t="s">
        <v>589</v>
      </c>
      <c r="AL176" s="232" t="s">
        <v>589</v>
      </c>
      <c r="AM176" s="232" t="s">
        <v>589</v>
      </c>
      <c r="AN176" s="232" t="s">
        <v>589</v>
      </c>
      <c r="AO176" s="232" t="s">
        <v>589</v>
      </c>
      <c r="AP176" s="232" t="s">
        <v>589</v>
      </c>
      <c r="AQ176" s="232" t="s">
        <v>589</v>
      </c>
      <c r="AR176" s="232" t="s">
        <v>589</v>
      </c>
      <c r="AS176" s="232" t="s">
        <v>589</v>
      </c>
      <c r="AT176" s="232" t="s">
        <v>589</v>
      </c>
      <c r="AU176" s="232" t="s">
        <v>589</v>
      </c>
      <c r="AV176" s="232" t="s">
        <v>589</v>
      </c>
      <c r="AW176" s="232" t="s">
        <v>589</v>
      </c>
      <c r="AX176" s="232" t="s">
        <v>589</v>
      </c>
      <c r="AY176" s="232" t="s">
        <v>589</v>
      </c>
      <c r="AZ176" s="232" t="s">
        <v>589</v>
      </c>
      <c r="BA176" s="232" t="s">
        <v>589</v>
      </c>
      <c r="BB176" s="232" t="s">
        <v>589</v>
      </c>
      <c r="BC176" s="232" t="s">
        <v>589</v>
      </c>
      <c r="BD176" s="232" t="s">
        <v>589</v>
      </c>
      <c r="BE176" s="232" t="s">
        <v>589</v>
      </c>
      <c r="BF176" s="232" t="s">
        <v>589</v>
      </c>
      <c r="BG176" s="232" t="s">
        <v>589</v>
      </c>
      <c r="BH176" s="232" t="s">
        <v>589</v>
      </c>
      <c r="BI176" s="232" t="s">
        <v>589</v>
      </c>
      <c r="BJ176" s="232" t="s">
        <v>589</v>
      </c>
      <c r="BK176" s="232" t="s">
        <v>589</v>
      </c>
      <c r="BL176" s="232" t="s">
        <v>589</v>
      </c>
      <c r="BM176" s="232" t="s">
        <v>589</v>
      </c>
      <c r="BN176" s="232" t="s">
        <v>589</v>
      </c>
      <c r="BO176" s="232" t="s">
        <v>589</v>
      </c>
      <c r="BP176" s="232" t="s">
        <v>589</v>
      </c>
      <c r="BQ176" s="232" t="s">
        <v>589</v>
      </c>
      <c r="BR176" s="232" t="s">
        <v>589</v>
      </c>
      <c r="BS176" s="232" t="s">
        <v>589</v>
      </c>
      <c r="BT176" s="232" t="s">
        <v>589</v>
      </c>
      <c r="BU176" s="232" t="s">
        <v>589</v>
      </c>
      <c r="BV176" s="232" t="s">
        <v>589</v>
      </c>
      <c r="BW176" s="232" t="s">
        <v>589</v>
      </c>
      <c r="BX176" s="232" t="s">
        <v>589</v>
      </c>
      <c r="BY176" s="232" t="s">
        <v>589</v>
      </c>
      <c r="BZ176" s="232" t="s">
        <v>589</v>
      </c>
      <c r="CA176" s="232" t="s">
        <v>589</v>
      </c>
      <c r="CB176" s="232" t="s">
        <v>589</v>
      </c>
      <c r="CC176" s="232" t="s">
        <v>589</v>
      </c>
      <c r="CD176" s="232" t="s">
        <v>589</v>
      </c>
      <c r="CE176" s="232" t="s">
        <v>589</v>
      </c>
      <c r="CF176" s="232" t="s">
        <v>589</v>
      </c>
      <c r="CG176" s="232" t="s">
        <v>589</v>
      </c>
      <c r="CH176" s="232" t="s">
        <v>589</v>
      </c>
      <c r="CI176" s="232" t="s">
        <v>589</v>
      </c>
      <c r="CJ176" s="232" t="s">
        <v>589</v>
      </c>
      <c r="CK176" s="232" t="s">
        <v>589</v>
      </c>
      <c r="CL176" s="232" t="s">
        <v>589</v>
      </c>
      <c r="CM176" s="232" t="s">
        <v>589</v>
      </c>
      <c r="CN176" s="232" t="s">
        <v>589</v>
      </c>
      <c r="CO176" s="232" t="s">
        <v>589</v>
      </c>
      <c r="CP176" s="232" t="s">
        <v>589</v>
      </c>
      <c r="CQ176" s="232" t="s">
        <v>589</v>
      </c>
      <c r="CR176" s="232" t="s">
        <v>589</v>
      </c>
      <c r="CS176" s="232" t="s">
        <v>589</v>
      </c>
      <c r="CT176" s="232" t="s">
        <v>589</v>
      </c>
      <c r="CU176" s="232" t="s">
        <v>589</v>
      </c>
      <c r="CV176" s="232" t="s">
        <v>589</v>
      </c>
      <c r="CW176" s="232" t="s">
        <v>589</v>
      </c>
      <c r="CX176" s="232" t="s">
        <v>589</v>
      </c>
    </row>
    <row r="177" spans="1:102" s="190" customFormat="1" ht="47.25">
      <c r="A177" s="67" t="s">
        <v>572</v>
      </c>
      <c r="B177" s="113" t="s">
        <v>686</v>
      </c>
      <c r="C177" s="90" t="s">
        <v>700</v>
      </c>
      <c r="D177" s="232" t="s">
        <v>589</v>
      </c>
      <c r="E177" s="232" t="s">
        <v>589</v>
      </c>
      <c r="F177" s="232" t="s">
        <v>589</v>
      </c>
      <c r="G177" s="232" t="s">
        <v>589</v>
      </c>
      <c r="H177" s="232" t="s">
        <v>589</v>
      </c>
      <c r="I177" s="232" t="s">
        <v>589</v>
      </c>
      <c r="J177" s="232" t="s">
        <v>589</v>
      </c>
      <c r="K177" s="232" t="s">
        <v>589</v>
      </c>
      <c r="L177" s="232" t="s">
        <v>589</v>
      </c>
      <c r="M177" s="232" t="s">
        <v>589</v>
      </c>
      <c r="N177" s="232" t="s">
        <v>589</v>
      </c>
      <c r="O177" s="232" t="s">
        <v>589</v>
      </c>
      <c r="P177" s="232" t="s">
        <v>589</v>
      </c>
      <c r="Q177" s="232" t="s">
        <v>589</v>
      </c>
      <c r="R177" s="232" t="s">
        <v>589</v>
      </c>
      <c r="S177" s="232" t="s">
        <v>589</v>
      </c>
      <c r="T177" s="232" t="s">
        <v>589</v>
      </c>
      <c r="U177" s="232" t="s">
        <v>589</v>
      </c>
      <c r="V177" s="232" t="s">
        <v>589</v>
      </c>
      <c r="W177" s="232" t="s">
        <v>589</v>
      </c>
      <c r="X177" s="232" t="s">
        <v>589</v>
      </c>
      <c r="Y177" s="232" t="s">
        <v>589</v>
      </c>
      <c r="Z177" s="232" t="s">
        <v>589</v>
      </c>
      <c r="AA177" s="232" t="s">
        <v>589</v>
      </c>
      <c r="AB177" s="232" t="s">
        <v>589</v>
      </c>
      <c r="AC177" s="232" t="s">
        <v>589</v>
      </c>
      <c r="AD177" s="232" t="s">
        <v>589</v>
      </c>
      <c r="AE177" s="232" t="s">
        <v>589</v>
      </c>
      <c r="AF177" s="232" t="s">
        <v>589</v>
      </c>
      <c r="AG177" s="232" t="s">
        <v>589</v>
      </c>
      <c r="AH177" s="232" t="s">
        <v>589</v>
      </c>
      <c r="AI177" s="232" t="s">
        <v>589</v>
      </c>
      <c r="AJ177" s="232" t="s">
        <v>589</v>
      </c>
      <c r="AK177" s="232" t="s">
        <v>589</v>
      </c>
      <c r="AL177" s="232" t="s">
        <v>589</v>
      </c>
      <c r="AM177" s="232" t="s">
        <v>589</v>
      </c>
      <c r="AN177" s="232" t="s">
        <v>589</v>
      </c>
      <c r="AO177" s="232" t="s">
        <v>589</v>
      </c>
      <c r="AP177" s="232" t="s">
        <v>589</v>
      </c>
      <c r="AQ177" s="232" t="s">
        <v>589</v>
      </c>
      <c r="AR177" s="232" t="s">
        <v>589</v>
      </c>
      <c r="AS177" s="232" t="s">
        <v>589</v>
      </c>
      <c r="AT177" s="232" t="s">
        <v>589</v>
      </c>
      <c r="AU177" s="232" t="s">
        <v>589</v>
      </c>
      <c r="AV177" s="232" t="s">
        <v>589</v>
      </c>
      <c r="AW177" s="232" t="s">
        <v>589</v>
      </c>
      <c r="AX177" s="232" t="s">
        <v>589</v>
      </c>
      <c r="AY177" s="232" t="s">
        <v>589</v>
      </c>
      <c r="AZ177" s="232" t="s">
        <v>589</v>
      </c>
      <c r="BA177" s="232" t="s">
        <v>589</v>
      </c>
      <c r="BB177" s="232" t="s">
        <v>589</v>
      </c>
      <c r="BC177" s="232" t="s">
        <v>589</v>
      </c>
      <c r="BD177" s="232" t="s">
        <v>589</v>
      </c>
      <c r="BE177" s="232" t="s">
        <v>589</v>
      </c>
      <c r="BF177" s="232" t="s">
        <v>589</v>
      </c>
      <c r="BG177" s="232" t="s">
        <v>589</v>
      </c>
      <c r="BH177" s="232" t="s">
        <v>589</v>
      </c>
      <c r="BI177" s="232" t="s">
        <v>589</v>
      </c>
      <c r="BJ177" s="232" t="s">
        <v>589</v>
      </c>
      <c r="BK177" s="232" t="s">
        <v>589</v>
      </c>
      <c r="BL177" s="232" t="s">
        <v>589</v>
      </c>
      <c r="BM177" s="232" t="s">
        <v>589</v>
      </c>
      <c r="BN177" s="232" t="s">
        <v>589</v>
      </c>
      <c r="BO177" s="232" t="s">
        <v>589</v>
      </c>
      <c r="BP177" s="232" t="s">
        <v>589</v>
      </c>
      <c r="BQ177" s="232" t="s">
        <v>589</v>
      </c>
      <c r="BR177" s="232" t="s">
        <v>589</v>
      </c>
      <c r="BS177" s="232" t="s">
        <v>589</v>
      </c>
      <c r="BT177" s="232" t="s">
        <v>589</v>
      </c>
      <c r="BU177" s="232" t="s">
        <v>589</v>
      </c>
      <c r="BV177" s="232" t="s">
        <v>589</v>
      </c>
      <c r="BW177" s="232" t="s">
        <v>589</v>
      </c>
      <c r="BX177" s="232" t="s">
        <v>589</v>
      </c>
      <c r="BY177" s="232" t="s">
        <v>589</v>
      </c>
      <c r="BZ177" s="232" t="s">
        <v>589</v>
      </c>
      <c r="CA177" s="232" t="s">
        <v>589</v>
      </c>
      <c r="CB177" s="232" t="s">
        <v>589</v>
      </c>
      <c r="CC177" s="232" t="s">
        <v>589</v>
      </c>
      <c r="CD177" s="232" t="s">
        <v>589</v>
      </c>
      <c r="CE177" s="232" t="s">
        <v>589</v>
      </c>
      <c r="CF177" s="232" t="s">
        <v>589</v>
      </c>
      <c r="CG177" s="232" t="s">
        <v>589</v>
      </c>
      <c r="CH177" s="232" t="s">
        <v>589</v>
      </c>
      <c r="CI177" s="232" t="s">
        <v>589</v>
      </c>
      <c r="CJ177" s="232" t="s">
        <v>589</v>
      </c>
      <c r="CK177" s="232" t="s">
        <v>589</v>
      </c>
      <c r="CL177" s="232" t="s">
        <v>589</v>
      </c>
      <c r="CM177" s="232" t="s">
        <v>589</v>
      </c>
      <c r="CN177" s="232" t="s">
        <v>589</v>
      </c>
      <c r="CO177" s="232" t="s">
        <v>589</v>
      </c>
      <c r="CP177" s="232" t="s">
        <v>589</v>
      </c>
      <c r="CQ177" s="232" t="s">
        <v>589</v>
      </c>
      <c r="CR177" s="232" t="s">
        <v>589</v>
      </c>
      <c r="CS177" s="232" t="s">
        <v>589</v>
      </c>
      <c r="CT177" s="232" t="s">
        <v>589</v>
      </c>
      <c r="CU177" s="232" t="s">
        <v>589</v>
      </c>
      <c r="CV177" s="232" t="s">
        <v>589</v>
      </c>
      <c r="CW177" s="232" t="s">
        <v>589</v>
      </c>
      <c r="CX177" s="232" t="s">
        <v>589</v>
      </c>
    </row>
    <row r="178" spans="1:102" s="190" customFormat="1" ht="63">
      <c r="A178" s="67" t="s">
        <v>573</v>
      </c>
      <c r="B178" s="113" t="s">
        <v>687</v>
      </c>
      <c r="C178" s="90" t="s">
        <v>700</v>
      </c>
      <c r="D178" s="232" t="s">
        <v>589</v>
      </c>
      <c r="E178" s="232" t="s">
        <v>589</v>
      </c>
      <c r="F178" s="232" t="s">
        <v>589</v>
      </c>
      <c r="G178" s="232" t="s">
        <v>589</v>
      </c>
      <c r="H178" s="232" t="s">
        <v>589</v>
      </c>
      <c r="I178" s="232" t="s">
        <v>589</v>
      </c>
      <c r="J178" s="232" t="s">
        <v>589</v>
      </c>
      <c r="K178" s="232" t="s">
        <v>589</v>
      </c>
      <c r="L178" s="232" t="s">
        <v>589</v>
      </c>
      <c r="M178" s="232" t="s">
        <v>589</v>
      </c>
      <c r="N178" s="232" t="s">
        <v>589</v>
      </c>
      <c r="O178" s="232" t="s">
        <v>589</v>
      </c>
      <c r="P178" s="232" t="s">
        <v>589</v>
      </c>
      <c r="Q178" s="232" t="s">
        <v>589</v>
      </c>
      <c r="R178" s="232" t="s">
        <v>589</v>
      </c>
      <c r="S178" s="232" t="s">
        <v>589</v>
      </c>
      <c r="T178" s="232" t="s">
        <v>589</v>
      </c>
      <c r="U178" s="232" t="s">
        <v>589</v>
      </c>
      <c r="V178" s="232" t="s">
        <v>589</v>
      </c>
      <c r="W178" s="232" t="s">
        <v>589</v>
      </c>
      <c r="X178" s="232" t="s">
        <v>589</v>
      </c>
      <c r="Y178" s="232" t="s">
        <v>589</v>
      </c>
      <c r="Z178" s="232" t="s">
        <v>589</v>
      </c>
      <c r="AA178" s="232" t="s">
        <v>589</v>
      </c>
      <c r="AB178" s="232" t="s">
        <v>589</v>
      </c>
      <c r="AC178" s="232" t="s">
        <v>589</v>
      </c>
      <c r="AD178" s="232" t="s">
        <v>589</v>
      </c>
      <c r="AE178" s="232" t="s">
        <v>589</v>
      </c>
      <c r="AF178" s="232" t="s">
        <v>589</v>
      </c>
      <c r="AG178" s="232" t="s">
        <v>589</v>
      </c>
      <c r="AH178" s="232" t="s">
        <v>589</v>
      </c>
      <c r="AI178" s="232" t="s">
        <v>589</v>
      </c>
      <c r="AJ178" s="232" t="s">
        <v>589</v>
      </c>
      <c r="AK178" s="232" t="s">
        <v>589</v>
      </c>
      <c r="AL178" s="232" t="s">
        <v>589</v>
      </c>
      <c r="AM178" s="232" t="s">
        <v>589</v>
      </c>
      <c r="AN178" s="232" t="s">
        <v>589</v>
      </c>
      <c r="AO178" s="232" t="s">
        <v>589</v>
      </c>
      <c r="AP178" s="232" t="s">
        <v>589</v>
      </c>
      <c r="AQ178" s="232" t="s">
        <v>589</v>
      </c>
      <c r="AR178" s="232" t="s">
        <v>589</v>
      </c>
      <c r="AS178" s="232" t="s">
        <v>589</v>
      </c>
      <c r="AT178" s="232" t="s">
        <v>589</v>
      </c>
      <c r="AU178" s="232" t="s">
        <v>589</v>
      </c>
      <c r="AV178" s="232" t="s">
        <v>589</v>
      </c>
      <c r="AW178" s="232" t="s">
        <v>589</v>
      </c>
      <c r="AX178" s="232" t="s">
        <v>589</v>
      </c>
      <c r="AY178" s="232" t="s">
        <v>589</v>
      </c>
      <c r="AZ178" s="232" t="s">
        <v>589</v>
      </c>
      <c r="BA178" s="232" t="s">
        <v>589</v>
      </c>
      <c r="BB178" s="232" t="s">
        <v>589</v>
      </c>
      <c r="BC178" s="232" t="s">
        <v>589</v>
      </c>
      <c r="BD178" s="232" t="s">
        <v>589</v>
      </c>
      <c r="BE178" s="232" t="s">
        <v>589</v>
      </c>
      <c r="BF178" s="232" t="s">
        <v>589</v>
      </c>
      <c r="BG178" s="232" t="s">
        <v>589</v>
      </c>
      <c r="BH178" s="232" t="s">
        <v>589</v>
      </c>
      <c r="BI178" s="232" t="s">
        <v>589</v>
      </c>
      <c r="BJ178" s="232" t="s">
        <v>589</v>
      </c>
      <c r="BK178" s="232" t="s">
        <v>589</v>
      </c>
      <c r="BL178" s="232" t="s">
        <v>589</v>
      </c>
      <c r="BM178" s="232" t="s">
        <v>589</v>
      </c>
      <c r="BN178" s="232" t="s">
        <v>589</v>
      </c>
      <c r="BO178" s="232" t="s">
        <v>589</v>
      </c>
      <c r="BP178" s="232" t="s">
        <v>589</v>
      </c>
      <c r="BQ178" s="232" t="s">
        <v>589</v>
      </c>
      <c r="BR178" s="232" t="s">
        <v>589</v>
      </c>
      <c r="BS178" s="232" t="s">
        <v>589</v>
      </c>
      <c r="BT178" s="232" t="s">
        <v>589</v>
      </c>
      <c r="BU178" s="232" t="s">
        <v>589</v>
      </c>
      <c r="BV178" s="232" t="s">
        <v>589</v>
      </c>
      <c r="BW178" s="232" t="s">
        <v>589</v>
      </c>
      <c r="BX178" s="232" t="s">
        <v>589</v>
      </c>
      <c r="BY178" s="232" t="s">
        <v>589</v>
      </c>
      <c r="BZ178" s="232" t="s">
        <v>589</v>
      </c>
      <c r="CA178" s="232" t="s">
        <v>589</v>
      </c>
      <c r="CB178" s="232" t="s">
        <v>589</v>
      </c>
      <c r="CC178" s="232" t="s">
        <v>589</v>
      </c>
      <c r="CD178" s="232" t="s">
        <v>589</v>
      </c>
      <c r="CE178" s="232" t="s">
        <v>589</v>
      </c>
      <c r="CF178" s="232" t="s">
        <v>589</v>
      </c>
      <c r="CG178" s="232" t="s">
        <v>589</v>
      </c>
      <c r="CH178" s="232" t="s">
        <v>589</v>
      </c>
      <c r="CI178" s="232" t="s">
        <v>589</v>
      </c>
      <c r="CJ178" s="232" t="s">
        <v>589</v>
      </c>
      <c r="CK178" s="232" t="s">
        <v>589</v>
      </c>
      <c r="CL178" s="232" t="s">
        <v>589</v>
      </c>
      <c r="CM178" s="232" t="s">
        <v>589</v>
      </c>
      <c r="CN178" s="232" t="s">
        <v>589</v>
      </c>
      <c r="CO178" s="232" t="s">
        <v>589</v>
      </c>
      <c r="CP178" s="232" t="s">
        <v>589</v>
      </c>
      <c r="CQ178" s="232" t="s">
        <v>589</v>
      </c>
      <c r="CR178" s="232" t="s">
        <v>589</v>
      </c>
      <c r="CS178" s="232" t="s">
        <v>589</v>
      </c>
      <c r="CT178" s="232" t="s">
        <v>589</v>
      </c>
      <c r="CU178" s="232" t="s">
        <v>589</v>
      </c>
      <c r="CV178" s="232" t="s">
        <v>589</v>
      </c>
      <c r="CW178" s="232" t="s">
        <v>589</v>
      </c>
      <c r="CX178" s="232" t="s">
        <v>589</v>
      </c>
    </row>
    <row r="179" spans="1:102" s="190" customFormat="1" ht="94.5">
      <c r="A179" s="67" t="s">
        <v>688</v>
      </c>
      <c r="B179" s="113" t="s">
        <v>689</v>
      </c>
      <c r="C179" s="90" t="s">
        <v>700</v>
      </c>
      <c r="D179" s="232" t="s">
        <v>589</v>
      </c>
      <c r="E179" s="232" t="s">
        <v>589</v>
      </c>
      <c r="F179" s="232" t="s">
        <v>589</v>
      </c>
      <c r="G179" s="232" t="s">
        <v>589</v>
      </c>
      <c r="H179" s="232" t="s">
        <v>589</v>
      </c>
      <c r="I179" s="232" t="s">
        <v>589</v>
      </c>
      <c r="J179" s="232" t="s">
        <v>589</v>
      </c>
      <c r="K179" s="232" t="s">
        <v>589</v>
      </c>
      <c r="L179" s="232" t="s">
        <v>589</v>
      </c>
      <c r="M179" s="232" t="s">
        <v>589</v>
      </c>
      <c r="N179" s="232" t="s">
        <v>589</v>
      </c>
      <c r="O179" s="232" t="s">
        <v>589</v>
      </c>
      <c r="P179" s="232" t="s">
        <v>589</v>
      </c>
      <c r="Q179" s="232" t="s">
        <v>589</v>
      </c>
      <c r="R179" s="232" t="s">
        <v>589</v>
      </c>
      <c r="S179" s="232" t="s">
        <v>589</v>
      </c>
      <c r="T179" s="232" t="s">
        <v>589</v>
      </c>
      <c r="U179" s="232" t="s">
        <v>589</v>
      </c>
      <c r="V179" s="232" t="s">
        <v>589</v>
      </c>
      <c r="W179" s="232" t="s">
        <v>589</v>
      </c>
      <c r="X179" s="232" t="s">
        <v>589</v>
      </c>
      <c r="Y179" s="232" t="s">
        <v>589</v>
      </c>
      <c r="Z179" s="232" t="s">
        <v>589</v>
      </c>
      <c r="AA179" s="232" t="s">
        <v>589</v>
      </c>
      <c r="AB179" s="232" t="s">
        <v>589</v>
      </c>
      <c r="AC179" s="232" t="s">
        <v>589</v>
      </c>
      <c r="AD179" s="232" t="s">
        <v>589</v>
      </c>
      <c r="AE179" s="232" t="s">
        <v>589</v>
      </c>
      <c r="AF179" s="232" t="s">
        <v>589</v>
      </c>
      <c r="AG179" s="232" t="s">
        <v>589</v>
      </c>
      <c r="AH179" s="232" t="s">
        <v>589</v>
      </c>
      <c r="AI179" s="232" t="s">
        <v>589</v>
      </c>
      <c r="AJ179" s="232" t="s">
        <v>589</v>
      </c>
      <c r="AK179" s="232" t="s">
        <v>589</v>
      </c>
      <c r="AL179" s="232" t="s">
        <v>589</v>
      </c>
      <c r="AM179" s="232" t="s">
        <v>589</v>
      </c>
      <c r="AN179" s="232" t="s">
        <v>589</v>
      </c>
      <c r="AO179" s="232" t="s">
        <v>589</v>
      </c>
      <c r="AP179" s="232" t="s">
        <v>589</v>
      </c>
      <c r="AQ179" s="232" t="s">
        <v>589</v>
      </c>
      <c r="AR179" s="232" t="s">
        <v>589</v>
      </c>
      <c r="AS179" s="232" t="s">
        <v>589</v>
      </c>
      <c r="AT179" s="232" t="s">
        <v>589</v>
      </c>
      <c r="AU179" s="232" t="s">
        <v>589</v>
      </c>
      <c r="AV179" s="232" t="s">
        <v>589</v>
      </c>
      <c r="AW179" s="232" t="s">
        <v>589</v>
      </c>
      <c r="AX179" s="232" t="s">
        <v>589</v>
      </c>
      <c r="AY179" s="232" t="s">
        <v>589</v>
      </c>
      <c r="AZ179" s="232" t="s">
        <v>589</v>
      </c>
      <c r="BA179" s="232" t="s">
        <v>589</v>
      </c>
      <c r="BB179" s="232" t="s">
        <v>589</v>
      </c>
      <c r="BC179" s="232" t="s">
        <v>589</v>
      </c>
      <c r="BD179" s="232" t="s">
        <v>589</v>
      </c>
      <c r="BE179" s="232" t="s">
        <v>589</v>
      </c>
      <c r="BF179" s="232" t="s">
        <v>589</v>
      </c>
      <c r="BG179" s="232" t="s">
        <v>589</v>
      </c>
      <c r="BH179" s="232" t="s">
        <v>589</v>
      </c>
      <c r="BI179" s="232" t="s">
        <v>589</v>
      </c>
      <c r="BJ179" s="232" t="s">
        <v>589</v>
      </c>
      <c r="BK179" s="232" t="s">
        <v>589</v>
      </c>
      <c r="BL179" s="232" t="s">
        <v>589</v>
      </c>
      <c r="BM179" s="232" t="s">
        <v>589</v>
      </c>
      <c r="BN179" s="232" t="s">
        <v>589</v>
      </c>
      <c r="BO179" s="232" t="s">
        <v>589</v>
      </c>
      <c r="BP179" s="232" t="s">
        <v>589</v>
      </c>
      <c r="BQ179" s="232" t="s">
        <v>589</v>
      </c>
      <c r="BR179" s="232" t="s">
        <v>589</v>
      </c>
      <c r="BS179" s="232" t="s">
        <v>589</v>
      </c>
      <c r="BT179" s="232" t="s">
        <v>589</v>
      </c>
      <c r="BU179" s="232" t="s">
        <v>589</v>
      </c>
      <c r="BV179" s="232" t="s">
        <v>589</v>
      </c>
      <c r="BW179" s="232" t="s">
        <v>589</v>
      </c>
      <c r="BX179" s="232" t="s">
        <v>589</v>
      </c>
      <c r="BY179" s="232" t="s">
        <v>589</v>
      </c>
      <c r="BZ179" s="232" t="s">
        <v>589</v>
      </c>
      <c r="CA179" s="232" t="s">
        <v>589</v>
      </c>
      <c r="CB179" s="232" t="s">
        <v>589</v>
      </c>
      <c r="CC179" s="232" t="s">
        <v>589</v>
      </c>
      <c r="CD179" s="232" t="s">
        <v>589</v>
      </c>
      <c r="CE179" s="232" t="s">
        <v>589</v>
      </c>
      <c r="CF179" s="232" t="s">
        <v>589</v>
      </c>
      <c r="CG179" s="232" t="s">
        <v>589</v>
      </c>
      <c r="CH179" s="232" t="s">
        <v>589</v>
      </c>
      <c r="CI179" s="232" t="s">
        <v>589</v>
      </c>
      <c r="CJ179" s="232" t="s">
        <v>589</v>
      </c>
      <c r="CK179" s="232" t="s">
        <v>589</v>
      </c>
      <c r="CL179" s="232" t="s">
        <v>589</v>
      </c>
      <c r="CM179" s="232" t="s">
        <v>589</v>
      </c>
      <c r="CN179" s="232" t="s">
        <v>589</v>
      </c>
      <c r="CO179" s="232" t="s">
        <v>589</v>
      </c>
      <c r="CP179" s="232" t="s">
        <v>589</v>
      </c>
      <c r="CQ179" s="232" t="s">
        <v>589</v>
      </c>
      <c r="CR179" s="232" t="s">
        <v>589</v>
      </c>
      <c r="CS179" s="232" t="s">
        <v>589</v>
      </c>
      <c r="CT179" s="232" t="s">
        <v>589</v>
      </c>
      <c r="CU179" s="232" t="s">
        <v>589</v>
      </c>
      <c r="CV179" s="232" t="s">
        <v>589</v>
      </c>
      <c r="CW179" s="232" t="s">
        <v>589</v>
      </c>
      <c r="CX179" s="232" t="s">
        <v>589</v>
      </c>
    </row>
    <row r="180" spans="1:102" s="190" customFormat="1" ht="78.75">
      <c r="A180" s="67" t="s">
        <v>690</v>
      </c>
      <c r="B180" s="113" t="s">
        <v>691</v>
      </c>
      <c r="C180" s="90" t="s">
        <v>700</v>
      </c>
      <c r="D180" s="232" t="s">
        <v>589</v>
      </c>
      <c r="E180" s="232" t="s">
        <v>589</v>
      </c>
      <c r="F180" s="232" t="s">
        <v>589</v>
      </c>
      <c r="G180" s="232" t="s">
        <v>589</v>
      </c>
      <c r="H180" s="232" t="s">
        <v>589</v>
      </c>
      <c r="I180" s="232" t="s">
        <v>589</v>
      </c>
      <c r="J180" s="232" t="s">
        <v>589</v>
      </c>
      <c r="K180" s="232" t="s">
        <v>589</v>
      </c>
      <c r="L180" s="232" t="s">
        <v>589</v>
      </c>
      <c r="M180" s="232" t="s">
        <v>589</v>
      </c>
      <c r="N180" s="232" t="s">
        <v>589</v>
      </c>
      <c r="O180" s="232" t="s">
        <v>589</v>
      </c>
      <c r="P180" s="232" t="s">
        <v>589</v>
      </c>
      <c r="Q180" s="232" t="s">
        <v>589</v>
      </c>
      <c r="R180" s="232" t="s">
        <v>589</v>
      </c>
      <c r="S180" s="232" t="s">
        <v>589</v>
      </c>
      <c r="T180" s="232" t="s">
        <v>589</v>
      </c>
      <c r="U180" s="232" t="s">
        <v>589</v>
      </c>
      <c r="V180" s="232" t="s">
        <v>589</v>
      </c>
      <c r="W180" s="232" t="s">
        <v>589</v>
      </c>
      <c r="X180" s="232" t="s">
        <v>589</v>
      </c>
      <c r="Y180" s="232" t="s">
        <v>589</v>
      </c>
      <c r="Z180" s="232" t="s">
        <v>589</v>
      </c>
      <c r="AA180" s="232" t="s">
        <v>589</v>
      </c>
      <c r="AB180" s="232" t="s">
        <v>589</v>
      </c>
      <c r="AC180" s="232" t="s">
        <v>589</v>
      </c>
      <c r="AD180" s="232" t="s">
        <v>589</v>
      </c>
      <c r="AE180" s="232" t="s">
        <v>589</v>
      </c>
      <c r="AF180" s="232" t="s">
        <v>589</v>
      </c>
      <c r="AG180" s="232" t="s">
        <v>589</v>
      </c>
      <c r="AH180" s="232" t="s">
        <v>589</v>
      </c>
      <c r="AI180" s="232" t="s">
        <v>589</v>
      </c>
      <c r="AJ180" s="232" t="s">
        <v>589</v>
      </c>
      <c r="AK180" s="232" t="s">
        <v>589</v>
      </c>
      <c r="AL180" s="232" t="s">
        <v>589</v>
      </c>
      <c r="AM180" s="232" t="s">
        <v>589</v>
      </c>
      <c r="AN180" s="232" t="s">
        <v>589</v>
      </c>
      <c r="AO180" s="232" t="s">
        <v>589</v>
      </c>
      <c r="AP180" s="232" t="s">
        <v>589</v>
      </c>
      <c r="AQ180" s="232" t="s">
        <v>589</v>
      </c>
      <c r="AR180" s="232" t="s">
        <v>589</v>
      </c>
      <c r="AS180" s="232" t="s">
        <v>589</v>
      </c>
      <c r="AT180" s="232" t="s">
        <v>589</v>
      </c>
      <c r="AU180" s="232" t="s">
        <v>589</v>
      </c>
      <c r="AV180" s="232" t="s">
        <v>589</v>
      </c>
      <c r="AW180" s="232" t="s">
        <v>589</v>
      </c>
      <c r="AX180" s="232" t="s">
        <v>589</v>
      </c>
      <c r="AY180" s="232" t="s">
        <v>589</v>
      </c>
      <c r="AZ180" s="232" t="s">
        <v>589</v>
      </c>
      <c r="BA180" s="232" t="s">
        <v>589</v>
      </c>
      <c r="BB180" s="232" t="s">
        <v>589</v>
      </c>
      <c r="BC180" s="232" t="s">
        <v>589</v>
      </c>
      <c r="BD180" s="232" t="s">
        <v>589</v>
      </c>
      <c r="BE180" s="232" t="s">
        <v>589</v>
      </c>
      <c r="BF180" s="232" t="s">
        <v>589</v>
      </c>
      <c r="BG180" s="232" t="s">
        <v>589</v>
      </c>
      <c r="BH180" s="232" t="s">
        <v>589</v>
      </c>
      <c r="BI180" s="232" t="s">
        <v>589</v>
      </c>
      <c r="BJ180" s="232" t="s">
        <v>589</v>
      </c>
      <c r="BK180" s="232" t="s">
        <v>589</v>
      </c>
      <c r="BL180" s="232" t="s">
        <v>589</v>
      </c>
      <c r="BM180" s="232" t="s">
        <v>589</v>
      </c>
      <c r="BN180" s="232" t="s">
        <v>589</v>
      </c>
      <c r="BO180" s="232" t="s">
        <v>589</v>
      </c>
      <c r="BP180" s="232" t="s">
        <v>589</v>
      </c>
      <c r="BQ180" s="232" t="s">
        <v>589</v>
      </c>
      <c r="BR180" s="232" t="s">
        <v>589</v>
      </c>
      <c r="BS180" s="232" t="s">
        <v>589</v>
      </c>
      <c r="BT180" s="232" t="s">
        <v>589</v>
      </c>
      <c r="BU180" s="232" t="s">
        <v>589</v>
      </c>
      <c r="BV180" s="232" t="s">
        <v>589</v>
      </c>
      <c r="BW180" s="232" t="s">
        <v>589</v>
      </c>
      <c r="BX180" s="232" t="s">
        <v>589</v>
      </c>
      <c r="BY180" s="232" t="s">
        <v>589</v>
      </c>
      <c r="BZ180" s="232" t="s">
        <v>589</v>
      </c>
      <c r="CA180" s="232" t="s">
        <v>589</v>
      </c>
      <c r="CB180" s="232" t="s">
        <v>589</v>
      </c>
      <c r="CC180" s="232" t="s">
        <v>589</v>
      </c>
      <c r="CD180" s="232" t="s">
        <v>589</v>
      </c>
      <c r="CE180" s="232" t="s">
        <v>589</v>
      </c>
      <c r="CF180" s="232" t="s">
        <v>589</v>
      </c>
      <c r="CG180" s="232" t="s">
        <v>589</v>
      </c>
      <c r="CH180" s="232" t="s">
        <v>589</v>
      </c>
      <c r="CI180" s="232" t="s">
        <v>589</v>
      </c>
      <c r="CJ180" s="232" t="s">
        <v>589</v>
      </c>
      <c r="CK180" s="232" t="s">
        <v>589</v>
      </c>
      <c r="CL180" s="232" t="s">
        <v>589</v>
      </c>
      <c r="CM180" s="232" t="s">
        <v>589</v>
      </c>
      <c r="CN180" s="232" t="s">
        <v>589</v>
      </c>
      <c r="CO180" s="232" t="s">
        <v>589</v>
      </c>
      <c r="CP180" s="232" t="s">
        <v>589</v>
      </c>
      <c r="CQ180" s="232" t="s">
        <v>589</v>
      </c>
      <c r="CR180" s="232" t="s">
        <v>589</v>
      </c>
      <c r="CS180" s="232" t="s">
        <v>589</v>
      </c>
      <c r="CT180" s="232" t="s">
        <v>589</v>
      </c>
      <c r="CU180" s="232" t="s">
        <v>589</v>
      </c>
      <c r="CV180" s="232" t="s">
        <v>589</v>
      </c>
      <c r="CW180" s="232" t="s">
        <v>589</v>
      </c>
      <c r="CX180" s="232" t="s">
        <v>589</v>
      </c>
    </row>
    <row r="181" spans="1:102" s="190" customFormat="1" ht="78.75">
      <c r="A181" s="67" t="s">
        <v>692</v>
      </c>
      <c r="B181" s="113" t="s">
        <v>693</v>
      </c>
      <c r="C181" s="90" t="s">
        <v>700</v>
      </c>
      <c r="D181" s="232" t="s">
        <v>589</v>
      </c>
      <c r="E181" s="232" t="s">
        <v>589</v>
      </c>
      <c r="F181" s="232" t="s">
        <v>589</v>
      </c>
      <c r="G181" s="232" t="s">
        <v>589</v>
      </c>
      <c r="H181" s="232" t="s">
        <v>589</v>
      </c>
      <c r="I181" s="232" t="s">
        <v>589</v>
      </c>
      <c r="J181" s="232" t="s">
        <v>589</v>
      </c>
      <c r="K181" s="232" t="s">
        <v>589</v>
      </c>
      <c r="L181" s="232" t="s">
        <v>589</v>
      </c>
      <c r="M181" s="232" t="s">
        <v>589</v>
      </c>
      <c r="N181" s="232" t="s">
        <v>589</v>
      </c>
      <c r="O181" s="232" t="s">
        <v>589</v>
      </c>
      <c r="P181" s="232" t="s">
        <v>589</v>
      </c>
      <c r="Q181" s="232" t="s">
        <v>589</v>
      </c>
      <c r="R181" s="232" t="s">
        <v>589</v>
      </c>
      <c r="S181" s="232" t="s">
        <v>589</v>
      </c>
      <c r="T181" s="232" t="s">
        <v>589</v>
      </c>
      <c r="U181" s="232" t="s">
        <v>589</v>
      </c>
      <c r="V181" s="232" t="s">
        <v>589</v>
      </c>
      <c r="W181" s="232" t="s">
        <v>589</v>
      </c>
      <c r="X181" s="232" t="s">
        <v>589</v>
      </c>
      <c r="Y181" s="232" t="s">
        <v>589</v>
      </c>
      <c r="Z181" s="232" t="s">
        <v>589</v>
      </c>
      <c r="AA181" s="232" t="s">
        <v>589</v>
      </c>
      <c r="AB181" s="232" t="s">
        <v>589</v>
      </c>
      <c r="AC181" s="232" t="s">
        <v>589</v>
      </c>
      <c r="AD181" s="232" t="s">
        <v>589</v>
      </c>
      <c r="AE181" s="232" t="s">
        <v>589</v>
      </c>
      <c r="AF181" s="232" t="s">
        <v>589</v>
      </c>
      <c r="AG181" s="232" t="s">
        <v>589</v>
      </c>
      <c r="AH181" s="232" t="s">
        <v>589</v>
      </c>
      <c r="AI181" s="232" t="s">
        <v>589</v>
      </c>
      <c r="AJ181" s="232" t="s">
        <v>589</v>
      </c>
      <c r="AK181" s="232" t="s">
        <v>589</v>
      </c>
      <c r="AL181" s="232" t="s">
        <v>589</v>
      </c>
      <c r="AM181" s="232" t="s">
        <v>589</v>
      </c>
      <c r="AN181" s="232" t="s">
        <v>589</v>
      </c>
      <c r="AO181" s="232" t="s">
        <v>589</v>
      </c>
      <c r="AP181" s="232" t="s">
        <v>589</v>
      </c>
      <c r="AQ181" s="232" t="s">
        <v>589</v>
      </c>
      <c r="AR181" s="232" t="s">
        <v>589</v>
      </c>
      <c r="AS181" s="232" t="s">
        <v>589</v>
      </c>
      <c r="AT181" s="232" t="s">
        <v>589</v>
      </c>
      <c r="AU181" s="232" t="s">
        <v>589</v>
      </c>
      <c r="AV181" s="232" t="s">
        <v>589</v>
      </c>
      <c r="AW181" s="232" t="s">
        <v>589</v>
      </c>
      <c r="AX181" s="232" t="s">
        <v>589</v>
      </c>
      <c r="AY181" s="232" t="s">
        <v>589</v>
      </c>
      <c r="AZ181" s="232" t="s">
        <v>589</v>
      </c>
      <c r="BA181" s="232" t="s">
        <v>589</v>
      </c>
      <c r="BB181" s="232" t="s">
        <v>589</v>
      </c>
      <c r="BC181" s="232" t="s">
        <v>589</v>
      </c>
      <c r="BD181" s="232" t="s">
        <v>589</v>
      </c>
      <c r="BE181" s="232" t="s">
        <v>589</v>
      </c>
      <c r="BF181" s="232" t="s">
        <v>589</v>
      </c>
      <c r="BG181" s="232" t="s">
        <v>589</v>
      </c>
      <c r="BH181" s="232" t="s">
        <v>589</v>
      </c>
      <c r="BI181" s="232" t="s">
        <v>589</v>
      </c>
      <c r="BJ181" s="232" t="s">
        <v>589</v>
      </c>
      <c r="BK181" s="232" t="s">
        <v>589</v>
      </c>
      <c r="BL181" s="232" t="s">
        <v>589</v>
      </c>
      <c r="BM181" s="232" t="s">
        <v>589</v>
      </c>
      <c r="BN181" s="232" t="s">
        <v>589</v>
      </c>
      <c r="BO181" s="232" t="s">
        <v>589</v>
      </c>
      <c r="BP181" s="232" t="s">
        <v>589</v>
      </c>
      <c r="BQ181" s="232" t="s">
        <v>589</v>
      </c>
      <c r="BR181" s="232" t="s">
        <v>589</v>
      </c>
      <c r="BS181" s="232" t="s">
        <v>589</v>
      </c>
      <c r="BT181" s="232" t="s">
        <v>589</v>
      </c>
      <c r="BU181" s="232" t="s">
        <v>589</v>
      </c>
      <c r="BV181" s="232" t="s">
        <v>589</v>
      </c>
      <c r="BW181" s="232" t="s">
        <v>589</v>
      </c>
      <c r="BX181" s="232" t="s">
        <v>589</v>
      </c>
      <c r="BY181" s="232" t="s">
        <v>589</v>
      </c>
      <c r="BZ181" s="232" t="s">
        <v>589</v>
      </c>
      <c r="CA181" s="232" t="s">
        <v>589</v>
      </c>
      <c r="CB181" s="232" t="s">
        <v>589</v>
      </c>
      <c r="CC181" s="232" t="s">
        <v>589</v>
      </c>
      <c r="CD181" s="232" t="s">
        <v>589</v>
      </c>
      <c r="CE181" s="232" t="s">
        <v>589</v>
      </c>
      <c r="CF181" s="232" t="s">
        <v>589</v>
      </c>
      <c r="CG181" s="232" t="s">
        <v>589</v>
      </c>
      <c r="CH181" s="232" t="s">
        <v>589</v>
      </c>
      <c r="CI181" s="232" t="s">
        <v>589</v>
      </c>
      <c r="CJ181" s="232" t="s">
        <v>589</v>
      </c>
      <c r="CK181" s="232" t="s">
        <v>589</v>
      </c>
      <c r="CL181" s="232" t="s">
        <v>589</v>
      </c>
      <c r="CM181" s="232" t="s">
        <v>589</v>
      </c>
      <c r="CN181" s="232" t="s">
        <v>589</v>
      </c>
      <c r="CO181" s="232" t="s">
        <v>589</v>
      </c>
      <c r="CP181" s="232" t="s">
        <v>589</v>
      </c>
      <c r="CQ181" s="232" t="s">
        <v>589</v>
      </c>
      <c r="CR181" s="232" t="s">
        <v>589</v>
      </c>
      <c r="CS181" s="232" t="s">
        <v>589</v>
      </c>
      <c r="CT181" s="232" t="s">
        <v>589</v>
      </c>
      <c r="CU181" s="232" t="s">
        <v>589</v>
      </c>
      <c r="CV181" s="232" t="s">
        <v>589</v>
      </c>
      <c r="CW181" s="232" t="s">
        <v>589</v>
      </c>
      <c r="CX181" s="232" t="s">
        <v>589</v>
      </c>
    </row>
    <row r="182" spans="1:102" s="190" customFormat="1" ht="47.25">
      <c r="A182" s="67" t="s">
        <v>694</v>
      </c>
      <c r="B182" s="113" t="s">
        <v>695</v>
      </c>
      <c r="C182" s="90" t="s">
        <v>700</v>
      </c>
      <c r="D182" s="232" t="s">
        <v>589</v>
      </c>
      <c r="E182" s="232" t="s">
        <v>589</v>
      </c>
      <c r="F182" s="232" t="s">
        <v>589</v>
      </c>
      <c r="G182" s="232" t="s">
        <v>589</v>
      </c>
      <c r="H182" s="232" t="s">
        <v>589</v>
      </c>
      <c r="I182" s="232" t="s">
        <v>589</v>
      </c>
      <c r="J182" s="232" t="s">
        <v>589</v>
      </c>
      <c r="K182" s="232" t="s">
        <v>589</v>
      </c>
      <c r="L182" s="232" t="s">
        <v>589</v>
      </c>
      <c r="M182" s="232" t="s">
        <v>589</v>
      </c>
      <c r="N182" s="232" t="s">
        <v>589</v>
      </c>
      <c r="O182" s="232" t="s">
        <v>589</v>
      </c>
      <c r="P182" s="232" t="s">
        <v>589</v>
      </c>
      <c r="Q182" s="232" t="s">
        <v>589</v>
      </c>
      <c r="R182" s="232" t="s">
        <v>589</v>
      </c>
      <c r="S182" s="232" t="s">
        <v>589</v>
      </c>
      <c r="T182" s="232" t="s">
        <v>589</v>
      </c>
      <c r="U182" s="232" t="s">
        <v>589</v>
      </c>
      <c r="V182" s="232" t="s">
        <v>589</v>
      </c>
      <c r="W182" s="232" t="s">
        <v>589</v>
      </c>
      <c r="X182" s="232" t="s">
        <v>589</v>
      </c>
      <c r="Y182" s="232" t="s">
        <v>589</v>
      </c>
      <c r="Z182" s="232" t="s">
        <v>589</v>
      </c>
      <c r="AA182" s="232" t="s">
        <v>589</v>
      </c>
      <c r="AB182" s="232" t="s">
        <v>589</v>
      </c>
      <c r="AC182" s="232" t="s">
        <v>589</v>
      </c>
      <c r="AD182" s="232" t="s">
        <v>589</v>
      </c>
      <c r="AE182" s="232" t="s">
        <v>589</v>
      </c>
      <c r="AF182" s="232" t="s">
        <v>589</v>
      </c>
      <c r="AG182" s="232" t="s">
        <v>589</v>
      </c>
      <c r="AH182" s="232" t="s">
        <v>589</v>
      </c>
      <c r="AI182" s="232" t="s">
        <v>589</v>
      </c>
      <c r="AJ182" s="232" t="s">
        <v>589</v>
      </c>
      <c r="AK182" s="232" t="s">
        <v>589</v>
      </c>
      <c r="AL182" s="232" t="s">
        <v>589</v>
      </c>
      <c r="AM182" s="232" t="s">
        <v>589</v>
      </c>
      <c r="AN182" s="232" t="s">
        <v>589</v>
      </c>
      <c r="AO182" s="232" t="s">
        <v>589</v>
      </c>
      <c r="AP182" s="232" t="s">
        <v>589</v>
      </c>
      <c r="AQ182" s="232" t="s">
        <v>589</v>
      </c>
      <c r="AR182" s="232" t="s">
        <v>589</v>
      </c>
      <c r="AS182" s="232" t="s">
        <v>589</v>
      </c>
      <c r="AT182" s="232" t="s">
        <v>589</v>
      </c>
      <c r="AU182" s="232" t="s">
        <v>589</v>
      </c>
      <c r="AV182" s="232" t="s">
        <v>589</v>
      </c>
      <c r="AW182" s="232" t="s">
        <v>589</v>
      </c>
      <c r="AX182" s="232" t="s">
        <v>589</v>
      </c>
      <c r="AY182" s="232" t="s">
        <v>589</v>
      </c>
      <c r="AZ182" s="232" t="s">
        <v>589</v>
      </c>
      <c r="BA182" s="232" t="s">
        <v>589</v>
      </c>
      <c r="BB182" s="232" t="s">
        <v>589</v>
      </c>
      <c r="BC182" s="232" t="s">
        <v>589</v>
      </c>
      <c r="BD182" s="232" t="s">
        <v>589</v>
      </c>
      <c r="BE182" s="232" t="s">
        <v>589</v>
      </c>
      <c r="BF182" s="232" t="s">
        <v>589</v>
      </c>
      <c r="BG182" s="232" t="s">
        <v>589</v>
      </c>
      <c r="BH182" s="232" t="s">
        <v>589</v>
      </c>
      <c r="BI182" s="232" t="s">
        <v>589</v>
      </c>
      <c r="BJ182" s="232" t="s">
        <v>589</v>
      </c>
      <c r="BK182" s="232" t="s">
        <v>589</v>
      </c>
      <c r="BL182" s="232" t="s">
        <v>589</v>
      </c>
      <c r="BM182" s="232" t="s">
        <v>589</v>
      </c>
      <c r="BN182" s="232" t="s">
        <v>589</v>
      </c>
      <c r="BO182" s="232" t="s">
        <v>589</v>
      </c>
      <c r="BP182" s="232" t="s">
        <v>589</v>
      </c>
      <c r="BQ182" s="232" t="s">
        <v>589</v>
      </c>
      <c r="BR182" s="232" t="s">
        <v>589</v>
      </c>
      <c r="BS182" s="232" t="s">
        <v>589</v>
      </c>
      <c r="BT182" s="232" t="s">
        <v>589</v>
      </c>
      <c r="BU182" s="232" t="s">
        <v>589</v>
      </c>
      <c r="BV182" s="232" t="s">
        <v>589</v>
      </c>
      <c r="BW182" s="232" t="s">
        <v>589</v>
      </c>
      <c r="BX182" s="232" t="s">
        <v>589</v>
      </c>
      <c r="BY182" s="232" t="s">
        <v>589</v>
      </c>
      <c r="BZ182" s="232" t="s">
        <v>589</v>
      </c>
      <c r="CA182" s="232" t="s">
        <v>589</v>
      </c>
      <c r="CB182" s="232" t="s">
        <v>589</v>
      </c>
      <c r="CC182" s="232" t="s">
        <v>589</v>
      </c>
      <c r="CD182" s="232" t="s">
        <v>589</v>
      </c>
      <c r="CE182" s="232" t="s">
        <v>589</v>
      </c>
      <c r="CF182" s="232" t="s">
        <v>589</v>
      </c>
      <c r="CG182" s="232" t="s">
        <v>589</v>
      </c>
      <c r="CH182" s="232" t="s">
        <v>589</v>
      </c>
      <c r="CI182" s="232" t="s">
        <v>589</v>
      </c>
      <c r="CJ182" s="232" t="s">
        <v>589</v>
      </c>
      <c r="CK182" s="232" t="s">
        <v>589</v>
      </c>
      <c r="CL182" s="232" t="s">
        <v>589</v>
      </c>
      <c r="CM182" s="232" t="s">
        <v>589</v>
      </c>
      <c r="CN182" s="232" t="s">
        <v>589</v>
      </c>
      <c r="CO182" s="232" t="s">
        <v>589</v>
      </c>
      <c r="CP182" s="232" t="s">
        <v>589</v>
      </c>
      <c r="CQ182" s="232" t="s">
        <v>589</v>
      </c>
      <c r="CR182" s="232" t="s">
        <v>589</v>
      </c>
      <c r="CS182" s="232" t="s">
        <v>589</v>
      </c>
      <c r="CT182" s="232" t="s">
        <v>589</v>
      </c>
      <c r="CU182" s="232" t="s">
        <v>589</v>
      </c>
      <c r="CV182" s="232" t="s">
        <v>589</v>
      </c>
      <c r="CW182" s="232" t="s">
        <v>589</v>
      </c>
      <c r="CX182" s="232" t="s">
        <v>589</v>
      </c>
    </row>
    <row r="183" spans="1:102" s="190" customFormat="1" ht="63">
      <c r="A183" s="67" t="s">
        <v>696</v>
      </c>
      <c r="B183" s="113" t="s">
        <v>697</v>
      </c>
      <c r="C183" s="90" t="s">
        <v>700</v>
      </c>
      <c r="D183" s="232" t="s">
        <v>589</v>
      </c>
      <c r="E183" s="232" t="s">
        <v>589</v>
      </c>
      <c r="F183" s="232" t="s">
        <v>589</v>
      </c>
      <c r="G183" s="232" t="s">
        <v>589</v>
      </c>
      <c r="H183" s="232" t="s">
        <v>589</v>
      </c>
      <c r="I183" s="232" t="s">
        <v>589</v>
      </c>
      <c r="J183" s="232" t="s">
        <v>589</v>
      </c>
      <c r="K183" s="232" t="s">
        <v>589</v>
      </c>
      <c r="L183" s="232" t="s">
        <v>589</v>
      </c>
      <c r="M183" s="232" t="s">
        <v>589</v>
      </c>
      <c r="N183" s="232" t="s">
        <v>589</v>
      </c>
      <c r="O183" s="232" t="s">
        <v>589</v>
      </c>
      <c r="P183" s="232" t="s">
        <v>589</v>
      </c>
      <c r="Q183" s="232" t="s">
        <v>589</v>
      </c>
      <c r="R183" s="232" t="s">
        <v>589</v>
      </c>
      <c r="S183" s="232" t="s">
        <v>589</v>
      </c>
      <c r="T183" s="232" t="s">
        <v>589</v>
      </c>
      <c r="U183" s="232" t="s">
        <v>589</v>
      </c>
      <c r="V183" s="232" t="s">
        <v>589</v>
      </c>
      <c r="W183" s="232" t="s">
        <v>589</v>
      </c>
      <c r="X183" s="232" t="s">
        <v>589</v>
      </c>
      <c r="Y183" s="232" t="s">
        <v>589</v>
      </c>
      <c r="Z183" s="232" t="s">
        <v>589</v>
      </c>
      <c r="AA183" s="232" t="s">
        <v>589</v>
      </c>
      <c r="AB183" s="232" t="s">
        <v>589</v>
      </c>
      <c r="AC183" s="232" t="s">
        <v>589</v>
      </c>
      <c r="AD183" s="232" t="s">
        <v>589</v>
      </c>
      <c r="AE183" s="232" t="s">
        <v>589</v>
      </c>
      <c r="AF183" s="232" t="s">
        <v>589</v>
      </c>
      <c r="AG183" s="232" t="s">
        <v>589</v>
      </c>
      <c r="AH183" s="232" t="s">
        <v>589</v>
      </c>
      <c r="AI183" s="232" t="s">
        <v>589</v>
      </c>
      <c r="AJ183" s="232" t="s">
        <v>589</v>
      </c>
      <c r="AK183" s="232" t="s">
        <v>589</v>
      </c>
      <c r="AL183" s="232" t="s">
        <v>589</v>
      </c>
      <c r="AM183" s="232" t="s">
        <v>589</v>
      </c>
      <c r="AN183" s="232" t="s">
        <v>589</v>
      </c>
      <c r="AO183" s="232" t="s">
        <v>589</v>
      </c>
      <c r="AP183" s="232" t="s">
        <v>589</v>
      </c>
      <c r="AQ183" s="232" t="s">
        <v>589</v>
      </c>
      <c r="AR183" s="232" t="s">
        <v>589</v>
      </c>
      <c r="AS183" s="232" t="s">
        <v>589</v>
      </c>
      <c r="AT183" s="232" t="s">
        <v>589</v>
      </c>
      <c r="AU183" s="232" t="s">
        <v>589</v>
      </c>
      <c r="AV183" s="232" t="s">
        <v>589</v>
      </c>
      <c r="AW183" s="232" t="s">
        <v>589</v>
      </c>
      <c r="AX183" s="232" t="s">
        <v>589</v>
      </c>
      <c r="AY183" s="232" t="s">
        <v>589</v>
      </c>
      <c r="AZ183" s="232" t="s">
        <v>589</v>
      </c>
      <c r="BA183" s="232" t="s">
        <v>589</v>
      </c>
      <c r="BB183" s="232" t="s">
        <v>589</v>
      </c>
      <c r="BC183" s="232" t="s">
        <v>589</v>
      </c>
      <c r="BD183" s="232" t="s">
        <v>589</v>
      </c>
      <c r="BE183" s="232" t="s">
        <v>589</v>
      </c>
      <c r="BF183" s="232" t="s">
        <v>589</v>
      </c>
      <c r="BG183" s="232" t="s">
        <v>589</v>
      </c>
      <c r="BH183" s="232" t="s">
        <v>589</v>
      </c>
      <c r="BI183" s="232" t="s">
        <v>589</v>
      </c>
      <c r="BJ183" s="232" t="s">
        <v>589</v>
      </c>
      <c r="BK183" s="232" t="s">
        <v>589</v>
      </c>
      <c r="BL183" s="232" t="s">
        <v>589</v>
      </c>
      <c r="BM183" s="232" t="s">
        <v>589</v>
      </c>
      <c r="BN183" s="232" t="s">
        <v>589</v>
      </c>
      <c r="BO183" s="232" t="s">
        <v>589</v>
      </c>
      <c r="BP183" s="232" t="s">
        <v>589</v>
      </c>
      <c r="BQ183" s="232" t="s">
        <v>589</v>
      </c>
      <c r="BR183" s="232" t="s">
        <v>589</v>
      </c>
      <c r="BS183" s="232" t="s">
        <v>589</v>
      </c>
      <c r="BT183" s="232" t="s">
        <v>589</v>
      </c>
      <c r="BU183" s="232" t="s">
        <v>589</v>
      </c>
      <c r="BV183" s="232" t="s">
        <v>589</v>
      </c>
      <c r="BW183" s="232" t="s">
        <v>589</v>
      </c>
      <c r="BX183" s="232" t="s">
        <v>589</v>
      </c>
      <c r="BY183" s="232" t="s">
        <v>589</v>
      </c>
      <c r="BZ183" s="232" t="s">
        <v>589</v>
      </c>
      <c r="CA183" s="232" t="s">
        <v>589</v>
      </c>
      <c r="CB183" s="232" t="s">
        <v>589</v>
      </c>
      <c r="CC183" s="232" t="s">
        <v>589</v>
      </c>
      <c r="CD183" s="232" t="s">
        <v>589</v>
      </c>
      <c r="CE183" s="232" t="s">
        <v>589</v>
      </c>
      <c r="CF183" s="232" t="s">
        <v>589</v>
      </c>
      <c r="CG183" s="232" t="s">
        <v>589</v>
      </c>
      <c r="CH183" s="232" t="s">
        <v>589</v>
      </c>
      <c r="CI183" s="232" t="s">
        <v>589</v>
      </c>
      <c r="CJ183" s="232" t="s">
        <v>589</v>
      </c>
      <c r="CK183" s="232" t="s">
        <v>589</v>
      </c>
      <c r="CL183" s="232" t="s">
        <v>589</v>
      </c>
      <c r="CM183" s="232" t="s">
        <v>589</v>
      </c>
      <c r="CN183" s="232" t="s">
        <v>589</v>
      </c>
      <c r="CO183" s="232" t="s">
        <v>589</v>
      </c>
      <c r="CP183" s="232" t="s">
        <v>589</v>
      </c>
      <c r="CQ183" s="232" t="s">
        <v>589</v>
      </c>
      <c r="CR183" s="232" t="s">
        <v>589</v>
      </c>
      <c r="CS183" s="232" t="s">
        <v>589</v>
      </c>
      <c r="CT183" s="232" t="s">
        <v>589</v>
      </c>
      <c r="CU183" s="232" t="s">
        <v>589</v>
      </c>
      <c r="CV183" s="232" t="s">
        <v>589</v>
      </c>
      <c r="CW183" s="232" t="s">
        <v>589</v>
      </c>
      <c r="CX183" s="232" t="s">
        <v>589</v>
      </c>
    </row>
    <row r="184" spans="1:102" s="190" customFormat="1" ht="31.5">
      <c r="A184" s="165" t="s">
        <v>698</v>
      </c>
      <c r="B184" s="166" t="s">
        <v>699</v>
      </c>
      <c r="C184" s="167" t="s">
        <v>700</v>
      </c>
      <c r="D184" s="204" t="s">
        <v>589</v>
      </c>
      <c r="E184" s="204" t="s">
        <v>589</v>
      </c>
      <c r="F184" s="204" t="s">
        <v>589</v>
      </c>
      <c r="G184" s="204" t="s">
        <v>589</v>
      </c>
      <c r="H184" s="204" t="s">
        <v>589</v>
      </c>
      <c r="I184" s="204" t="s">
        <v>589</v>
      </c>
      <c r="J184" s="204" t="s">
        <v>589</v>
      </c>
      <c r="K184" s="204" t="s">
        <v>589</v>
      </c>
      <c r="L184" s="204" t="s">
        <v>589</v>
      </c>
      <c r="M184" s="204" t="s">
        <v>589</v>
      </c>
      <c r="N184" s="204" t="s">
        <v>589</v>
      </c>
      <c r="O184" s="204" t="s">
        <v>589</v>
      </c>
      <c r="P184" s="204" t="s">
        <v>589</v>
      </c>
      <c r="Q184" s="204" t="s">
        <v>589</v>
      </c>
      <c r="R184" s="204" t="s">
        <v>589</v>
      </c>
      <c r="S184" s="204" t="s">
        <v>589</v>
      </c>
      <c r="T184" s="204" t="s">
        <v>589</v>
      </c>
      <c r="U184" s="204" t="s">
        <v>589</v>
      </c>
      <c r="V184" s="204" t="s">
        <v>589</v>
      </c>
      <c r="W184" s="204" t="s">
        <v>589</v>
      </c>
      <c r="X184" s="204" t="s">
        <v>589</v>
      </c>
      <c r="Y184" s="204" t="s">
        <v>589</v>
      </c>
      <c r="Z184" s="204" t="s">
        <v>589</v>
      </c>
      <c r="AA184" s="204" t="s">
        <v>589</v>
      </c>
      <c r="AB184" s="204" t="s">
        <v>589</v>
      </c>
      <c r="AC184" s="204" t="s">
        <v>589</v>
      </c>
      <c r="AD184" s="204" t="s">
        <v>589</v>
      </c>
      <c r="AE184" s="204" t="s">
        <v>589</v>
      </c>
      <c r="AF184" s="204" t="s">
        <v>589</v>
      </c>
      <c r="AG184" s="204" t="s">
        <v>589</v>
      </c>
      <c r="AH184" s="204" t="s">
        <v>589</v>
      </c>
      <c r="AI184" s="204" t="s">
        <v>589</v>
      </c>
      <c r="AJ184" s="204" t="s">
        <v>589</v>
      </c>
      <c r="AK184" s="204" t="s">
        <v>589</v>
      </c>
      <c r="AL184" s="204" t="s">
        <v>589</v>
      </c>
      <c r="AM184" s="204" t="s">
        <v>589</v>
      </c>
      <c r="AN184" s="204" t="s">
        <v>589</v>
      </c>
      <c r="AO184" s="204" t="s">
        <v>589</v>
      </c>
      <c r="AP184" s="204" t="s">
        <v>589</v>
      </c>
      <c r="AQ184" s="204" t="s">
        <v>589</v>
      </c>
      <c r="AR184" s="204" t="s">
        <v>589</v>
      </c>
      <c r="AS184" s="204" t="s">
        <v>589</v>
      </c>
      <c r="AT184" s="204" t="s">
        <v>589</v>
      </c>
      <c r="AU184" s="204" t="s">
        <v>589</v>
      </c>
      <c r="AV184" s="204" t="s">
        <v>589</v>
      </c>
      <c r="AW184" s="204" t="s">
        <v>589</v>
      </c>
      <c r="AX184" s="204" t="s">
        <v>589</v>
      </c>
      <c r="AY184" s="204" t="s">
        <v>589</v>
      </c>
      <c r="AZ184" s="204" t="s">
        <v>589</v>
      </c>
      <c r="BA184" s="204" t="s">
        <v>589</v>
      </c>
      <c r="BB184" s="204" t="s">
        <v>589</v>
      </c>
      <c r="BC184" s="204" t="s">
        <v>589</v>
      </c>
      <c r="BD184" s="204" t="s">
        <v>589</v>
      </c>
      <c r="BE184" s="204" t="s">
        <v>589</v>
      </c>
      <c r="BF184" s="204" t="s">
        <v>589</v>
      </c>
      <c r="BG184" s="204" t="s">
        <v>589</v>
      </c>
      <c r="BH184" s="204" t="s">
        <v>589</v>
      </c>
      <c r="BI184" s="204" t="s">
        <v>589</v>
      </c>
      <c r="BJ184" s="204" t="s">
        <v>589</v>
      </c>
      <c r="BK184" s="204" t="s">
        <v>589</v>
      </c>
      <c r="BL184" s="204" t="s">
        <v>589</v>
      </c>
      <c r="BM184" s="204" t="s">
        <v>589</v>
      </c>
      <c r="BN184" s="204" t="s">
        <v>589</v>
      </c>
      <c r="BO184" s="204" t="s">
        <v>589</v>
      </c>
      <c r="BP184" s="204" t="s">
        <v>589</v>
      </c>
      <c r="BQ184" s="204" t="s">
        <v>589</v>
      </c>
      <c r="BR184" s="204" t="s">
        <v>589</v>
      </c>
      <c r="BS184" s="204" t="s">
        <v>589</v>
      </c>
      <c r="BT184" s="204" t="s">
        <v>589</v>
      </c>
      <c r="BU184" s="204" t="s">
        <v>589</v>
      </c>
      <c r="BV184" s="204" t="s">
        <v>589</v>
      </c>
      <c r="BW184" s="204" t="s">
        <v>589</v>
      </c>
      <c r="BX184" s="204" t="s">
        <v>589</v>
      </c>
      <c r="BY184" s="204" t="s">
        <v>589</v>
      </c>
      <c r="BZ184" s="204" t="s">
        <v>589</v>
      </c>
      <c r="CA184" s="204" t="s">
        <v>589</v>
      </c>
      <c r="CB184" s="204" t="s">
        <v>589</v>
      </c>
      <c r="CC184" s="204" t="s">
        <v>589</v>
      </c>
      <c r="CD184" s="204" t="s">
        <v>589</v>
      </c>
      <c r="CE184" s="204" t="s">
        <v>589</v>
      </c>
      <c r="CF184" s="204" t="s">
        <v>589</v>
      </c>
      <c r="CG184" s="204" t="s">
        <v>589</v>
      </c>
      <c r="CH184" s="204" t="s">
        <v>589</v>
      </c>
      <c r="CI184" s="204" t="s">
        <v>589</v>
      </c>
      <c r="CJ184" s="204" t="s">
        <v>589</v>
      </c>
      <c r="CK184" s="204" t="s">
        <v>589</v>
      </c>
      <c r="CL184" s="204" t="s">
        <v>589</v>
      </c>
      <c r="CM184" s="204" t="s">
        <v>589</v>
      </c>
      <c r="CN184" s="204" t="s">
        <v>589</v>
      </c>
      <c r="CO184" s="204" t="s">
        <v>589</v>
      </c>
      <c r="CP184" s="204" t="s">
        <v>589</v>
      </c>
      <c r="CQ184" s="204" t="s">
        <v>589</v>
      </c>
      <c r="CR184" s="204" t="s">
        <v>589</v>
      </c>
      <c r="CS184" s="204" t="s">
        <v>589</v>
      </c>
      <c r="CT184" s="204" t="s">
        <v>589</v>
      </c>
      <c r="CU184" s="204" t="s">
        <v>589</v>
      </c>
      <c r="CV184" s="204" t="s">
        <v>589</v>
      </c>
      <c r="CW184" s="204" t="s">
        <v>589</v>
      </c>
      <c r="CX184" s="204" t="s">
        <v>589</v>
      </c>
    </row>
    <row r="185" spans="1:102" ht="94.5">
      <c r="A185" s="219" t="s">
        <v>875</v>
      </c>
      <c r="B185" s="231" t="s">
        <v>1026</v>
      </c>
      <c r="C185" s="221" t="s">
        <v>589</v>
      </c>
      <c r="D185" s="221" t="s">
        <v>589</v>
      </c>
      <c r="E185" s="221" t="s">
        <v>589</v>
      </c>
      <c r="F185" s="221" t="s">
        <v>589</v>
      </c>
      <c r="G185" s="221" t="s">
        <v>589</v>
      </c>
      <c r="H185" s="221" t="s">
        <v>589</v>
      </c>
      <c r="I185" s="221" t="s">
        <v>589</v>
      </c>
      <c r="J185" s="221" t="s">
        <v>589</v>
      </c>
      <c r="K185" s="221" t="s">
        <v>589</v>
      </c>
      <c r="L185" s="221" t="s">
        <v>589</v>
      </c>
      <c r="M185" s="221" t="s">
        <v>589</v>
      </c>
      <c r="N185" s="221" t="s">
        <v>589</v>
      </c>
      <c r="O185" s="221" t="s">
        <v>589</v>
      </c>
      <c r="P185" s="221" t="s">
        <v>589</v>
      </c>
      <c r="Q185" s="221" t="s">
        <v>589</v>
      </c>
      <c r="R185" s="221" t="s">
        <v>589</v>
      </c>
      <c r="S185" s="221" t="s">
        <v>589</v>
      </c>
      <c r="T185" s="221" t="s">
        <v>589</v>
      </c>
      <c r="U185" s="221" t="s">
        <v>589</v>
      </c>
      <c r="V185" s="221" t="s">
        <v>589</v>
      </c>
      <c r="W185" s="221" t="s">
        <v>589</v>
      </c>
      <c r="X185" s="221" t="s">
        <v>589</v>
      </c>
      <c r="Y185" s="221" t="s">
        <v>589</v>
      </c>
      <c r="Z185" s="221" t="s">
        <v>589</v>
      </c>
      <c r="AA185" s="221" t="s">
        <v>589</v>
      </c>
      <c r="AB185" s="221" t="s">
        <v>589</v>
      </c>
      <c r="AC185" s="221" t="s">
        <v>589</v>
      </c>
      <c r="AD185" s="221" t="s">
        <v>589</v>
      </c>
      <c r="AE185" s="221" t="s">
        <v>589</v>
      </c>
      <c r="AF185" s="221" t="s">
        <v>589</v>
      </c>
      <c r="AG185" s="221" t="s">
        <v>589</v>
      </c>
      <c r="AH185" s="221" t="s">
        <v>589</v>
      </c>
      <c r="AI185" s="221" t="s">
        <v>589</v>
      </c>
      <c r="AJ185" s="221" t="s">
        <v>589</v>
      </c>
      <c r="AK185" s="221" t="s">
        <v>589</v>
      </c>
      <c r="AL185" s="221" t="s">
        <v>589</v>
      </c>
      <c r="AM185" s="221" t="s">
        <v>589</v>
      </c>
      <c r="AN185" s="221" t="s">
        <v>589</v>
      </c>
      <c r="AO185" s="221" t="s">
        <v>589</v>
      </c>
      <c r="AP185" s="221" t="s">
        <v>589</v>
      </c>
      <c r="AQ185" s="221" t="s">
        <v>589</v>
      </c>
      <c r="AR185" s="221" t="s">
        <v>589</v>
      </c>
      <c r="AS185" s="221" t="s">
        <v>589</v>
      </c>
      <c r="AT185" s="221" t="s">
        <v>589</v>
      </c>
      <c r="AU185" s="221" t="s">
        <v>589</v>
      </c>
      <c r="AV185" s="221" t="s">
        <v>589</v>
      </c>
      <c r="AW185" s="221" t="s">
        <v>589</v>
      </c>
      <c r="AX185" s="221" t="s">
        <v>589</v>
      </c>
      <c r="AY185" s="221" t="s">
        <v>589</v>
      </c>
      <c r="AZ185" s="221" t="s">
        <v>589</v>
      </c>
      <c r="BA185" s="221" t="s">
        <v>589</v>
      </c>
      <c r="BB185" s="221" t="s">
        <v>589</v>
      </c>
      <c r="BC185" s="221" t="s">
        <v>589</v>
      </c>
      <c r="BD185" s="221" t="s">
        <v>589</v>
      </c>
      <c r="BE185" s="221" t="s">
        <v>589</v>
      </c>
      <c r="BF185" s="221" t="s">
        <v>589</v>
      </c>
      <c r="BG185" s="221" t="s">
        <v>589</v>
      </c>
      <c r="BH185" s="221" t="s">
        <v>589</v>
      </c>
      <c r="BI185" s="221" t="s">
        <v>589</v>
      </c>
      <c r="BJ185" s="221" t="s">
        <v>589</v>
      </c>
      <c r="BK185" s="221" t="s">
        <v>589</v>
      </c>
      <c r="BL185" s="221" t="s">
        <v>589</v>
      </c>
      <c r="BM185" s="221" t="s">
        <v>589</v>
      </c>
      <c r="BN185" s="221" t="s">
        <v>589</v>
      </c>
      <c r="BO185" s="221" t="s">
        <v>589</v>
      </c>
      <c r="BP185" s="221" t="s">
        <v>589</v>
      </c>
      <c r="BQ185" s="221" t="s">
        <v>589</v>
      </c>
      <c r="BR185" s="221" t="s">
        <v>589</v>
      </c>
      <c r="BS185" s="221" t="s">
        <v>589</v>
      </c>
      <c r="BT185" s="221" t="s">
        <v>589</v>
      </c>
      <c r="BU185" s="221" t="s">
        <v>589</v>
      </c>
      <c r="BV185" s="221" t="s">
        <v>589</v>
      </c>
      <c r="BW185" s="221" t="s">
        <v>589</v>
      </c>
      <c r="BX185" s="221" t="s">
        <v>589</v>
      </c>
      <c r="BY185" s="221" t="s">
        <v>589</v>
      </c>
      <c r="BZ185" s="221" t="s">
        <v>589</v>
      </c>
      <c r="CA185" s="221" t="s">
        <v>589</v>
      </c>
      <c r="CB185" s="221" t="s">
        <v>589</v>
      </c>
      <c r="CC185" s="221" t="s">
        <v>589</v>
      </c>
      <c r="CD185" s="221" t="s">
        <v>589</v>
      </c>
      <c r="CE185" s="221" t="s">
        <v>589</v>
      </c>
      <c r="CF185" s="221" t="s">
        <v>589</v>
      </c>
      <c r="CG185" s="221" t="s">
        <v>589</v>
      </c>
      <c r="CH185" s="221" t="s">
        <v>589</v>
      </c>
      <c r="CI185" s="221" t="s">
        <v>589</v>
      </c>
      <c r="CJ185" s="221" t="s">
        <v>589</v>
      </c>
      <c r="CK185" s="221" t="s">
        <v>589</v>
      </c>
      <c r="CL185" s="221" t="s">
        <v>589</v>
      </c>
      <c r="CM185" s="221" t="s">
        <v>589</v>
      </c>
      <c r="CN185" s="221" t="s">
        <v>589</v>
      </c>
      <c r="CO185" s="221" t="s">
        <v>589</v>
      </c>
      <c r="CP185" s="221" t="s">
        <v>589</v>
      </c>
      <c r="CQ185" s="221" t="s">
        <v>589</v>
      </c>
      <c r="CR185" s="221" t="s">
        <v>589</v>
      </c>
      <c r="CS185" s="221" t="s">
        <v>589</v>
      </c>
      <c r="CT185" s="221" t="s">
        <v>589</v>
      </c>
      <c r="CU185" s="221" t="s">
        <v>589</v>
      </c>
      <c r="CV185" s="221" t="s">
        <v>589</v>
      </c>
      <c r="CW185" s="221" t="s">
        <v>589</v>
      </c>
      <c r="CX185" s="221" t="s">
        <v>589</v>
      </c>
    </row>
    <row r="186" spans="1:102" s="259" customFormat="1" ht="94.5">
      <c r="A186" s="219" t="s">
        <v>876</v>
      </c>
      <c r="B186" s="231" t="s">
        <v>1027</v>
      </c>
      <c r="C186" s="221" t="s">
        <v>589</v>
      </c>
      <c r="D186" s="221" t="s">
        <v>589</v>
      </c>
      <c r="E186" s="221" t="s">
        <v>589</v>
      </c>
      <c r="F186" s="221" t="s">
        <v>589</v>
      </c>
      <c r="G186" s="221" t="s">
        <v>589</v>
      </c>
      <c r="H186" s="221" t="s">
        <v>589</v>
      </c>
      <c r="I186" s="221" t="s">
        <v>589</v>
      </c>
      <c r="J186" s="221" t="s">
        <v>589</v>
      </c>
      <c r="K186" s="221" t="s">
        <v>589</v>
      </c>
      <c r="L186" s="221" t="s">
        <v>589</v>
      </c>
      <c r="M186" s="221" t="s">
        <v>589</v>
      </c>
      <c r="N186" s="221" t="s">
        <v>589</v>
      </c>
      <c r="O186" s="221" t="s">
        <v>589</v>
      </c>
      <c r="P186" s="221" t="s">
        <v>589</v>
      </c>
      <c r="Q186" s="221" t="s">
        <v>589</v>
      </c>
      <c r="R186" s="221" t="s">
        <v>589</v>
      </c>
      <c r="S186" s="221" t="s">
        <v>589</v>
      </c>
      <c r="T186" s="221" t="s">
        <v>589</v>
      </c>
      <c r="U186" s="221" t="s">
        <v>589</v>
      </c>
      <c r="V186" s="221" t="s">
        <v>589</v>
      </c>
      <c r="W186" s="221" t="s">
        <v>589</v>
      </c>
      <c r="X186" s="221" t="s">
        <v>589</v>
      </c>
      <c r="Y186" s="221" t="s">
        <v>589</v>
      </c>
      <c r="Z186" s="221" t="s">
        <v>589</v>
      </c>
      <c r="AA186" s="221" t="s">
        <v>589</v>
      </c>
      <c r="AB186" s="221" t="s">
        <v>589</v>
      </c>
      <c r="AC186" s="221" t="s">
        <v>589</v>
      </c>
      <c r="AD186" s="221" t="s">
        <v>589</v>
      </c>
      <c r="AE186" s="221" t="s">
        <v>589</v>
      </c>
      <c r="AF186" s="221" t="s">
        <v>589</v>
      </c>
      <c r="AG186" s="221" t="s">
        <v>589</v>
      </c>
      <c r="AH186" s="221" t="s">
        <v>589</v>
      </c>
      <c r="AI186" s="221" t="s">
        <v>589</v>
      </c>
      <c r="AJ186" s="221" t="s">
        <v>589</v>
      </c>
      <c r="AK186" s="221" t="s">
        <v>589</v>
      </c>
      <c r="AL186" s="221" t="s">
        <v>589</v>
      </c>
      <c r="AM186" s="221" t="s">
        <v>589</v>
      </c>
      <c r="AN186" s="221" t="s">
        <v>589</v>
      </c>
      <c r="AO186" s="221" t="s">
        <v>589</v>
      </c>
      <c r="AP186" s="221" t="s">
        <v>589</v>
      </c>
      <c r="AQ186" s="221" t="s">
        <v>589</v>
      </c>
      <c r="AR186" s="221" t="s">
        <v>589</v>
      </c>
      <c r="AS186" s="221" t="s">
        <v>589</v>
      </c>
      <c r="AT186" s="221" t="s">
        <v>589</v>
      </c>
      <c r="AU186" s="221" t="s">
        <v>589</v>
      </c>
      <c r="AV186" s="221" t="s">
        <v>589</v>
      </c>
      <c r="AW186" s="221" t="s">
        <v>589</v>
      </c>
      <c r="AX186" s="221" t="s">
        <v>589</v>
      </c>
      <c r="AY186" s="221" t="s">
        <v>589</v>
      </c>
      <c r="AZ186" s="221" t="s">
        <v>589</v>
      </c>
      <c r="BA186" s="221" t="s">
        <v>589</v>
      </c>
      <c r="BB186" s="221" t="s">
        <v>589</v>
      </c>
      <c r="BC186" s="221" t="s">
        <v>589</v>
      </c>
      <c r="BD186" s="221" t="s">
        <v>589</v>
      </c>
      <c r="BE186" s="221" t="s">
        <v>589</v>
      </c>
      <c r="BF186" s="221" t="s">
        <v>589</v>
      </c>
      <c r="BG186" s="221" t="s">
        <v>589</v>
      </c>
      <c r="BH186" s="221" t="s">
        <v>589</v>
      </c>
      <c r="BI186" s="221" t="s">
        <v>589</v>
      </c>
      <c r="BJ186" s="221" t="s">
        <v>589</v>
      </c>
      <c r="BK186" s="221" t="s">
        <v>589</v>
      </c>
      <c r="BL186" s="221" t="s">
        <v>589</v>
      </c>
      <c r="BM186" s="221" t="s">
        <v>589</v>
      </c>
      <c r="BN186" s="221" t="s">
        <v>589</v>
      </c>
      <c r="BO186" s="221" t="s">
        <v>589</v>
      </c>
      <c r="BP186" s="221" t="s">
        <v>589</v>
      </c>
      <c r="BQ186" s="221" t="s">
        <v>589</v>
      </c>
      <c r="BR186" s="221" t="s">
        <v>589</v>
      </c>
      <c r="BS186" s="221" t="s">
        <v>589</v>
      </c>
      <c r="BT186" s="221" t="s">
        <v>589</v>
      </c>
      <c r="BU186" s="221" t="s">
        <v>589</v>
      </c>
      <c r="BV186" s="221" t="s">
        <v>589</v>
      </c>
      <c r="BW186" s="221" t="s">
        <v>589</v>
      </c>
      <c r="BX186" s="221" t="s">
        <v>589</v>
      </c>
      <c r="BY186" s="221" t="s">
        <v>589</v>
      </c>
      <c r="BZ186" s="221" t="s">
        <v>589</v>
      </c>
      <c r="CA186" s="221" t="s">
        <v>589</v>
      </c>
      <c r="CB186" s="221" t="s">
        <v>589</v>
      </c>
      <c r="CC186" s="221" t="s">
        <v>589</v>
      </c>
      <c r="CD186" s="221" t="s">
        <v>589</v>
      </c>
      <c r="CE186" s="221" t="s">
        <v>589</v>
      </c>
      <c r="CF186" s="221" t="s">
        <v>589</v>
      </c>
      <c r="CG186" s="221" t="s">
        <v>589</v>
      </c>
      <c r="CH186" s="221" t="s">
        <v>589</v>
      </c>
      <c r="CI186" s="221" t="s">
        <v>589</v>
      </c>
      <c r="CJ186" s="221" t="s">
        <v>589</v>
      </c>
      <c r="CK186" s="221" t="s">
        <v>589</v>
      </c>
      <c r="CL186" s="221" t="s">
        <v>589</v>
      </c>
      <c r="CM186" s="221" t="s">
        <v>589</v>
      </c>
      <c r="CN186" s="221" t="s">
        <v>589</v>
      </c>
      <c r="CO186" s="221" t="s">
        <v>589</v>
      </c>
      <c r="CP186" s="221" t="s">
        <v>589</v>
      </c>
      <c r="CQ186" s="221" t="s">
        <v>589</v>
      </c>
      <c r="CR186" s="221" t="s">
        <v>589</v>
      </c>
      <c r="CS186" s="221" t="s">
        <v>589</v>
      </c>
      <c r="CT186" s="221" t="s">
        <v>589</v>
      </c>
      <c r="CU186" s="221" t="s">
        <v>589</v>
      </c>
      <c r="CV186" s="221" t="s">
        <v>589</v>
      </c>
      <c r="CW186" s="221" t="s">
        <v>589</v>
      </c>
      <c r="CX186" s="221" t="s">
        <v>589</v>
      </c>
    </row>
    <row r="187" spans="1:102" s="259" customFormat="1" ht="78.75">
      <c r="A187" s="219" t="s">
        <v>877</v>
      </c>
      <c r="B187" s="220" t="s">
        <v>1028</v>
      </c>
      <c r="C187" s="221" t="s">
        <v>589</v>
      </c>
      <c r="D187" s="221" t="s">
        <v>589</v>
      </c>
      <c r="E187" s="221" t="s">
        <v>589</v>
      </c>
      <c r="F187" s="221" t="s">
        <v>589</v>
      </c>
      <c r="G187" s="221" t="s">
        <v>589</v>
      </c>
      <c r="H187" s="221" t="s">
        <v>589</v>
      </c>
      <c r="I187" s="221" t="s">
        <v>589</v>
      </c>
      <c r="J187" s="221" t="s">
        <v>589</v>
      </c>
      <c r="K187" s="221" t="s">
        <v>589</v>
      </c>
      <c r="L187" s="221" t="s">
        <v>589</v>
      </c>
      <c r="M187" s="221" t="s">
        <v>589</v>
      </c>
      <c r="N187" s="221" t="s">
        <v>589</v>
      </c>
      <c r="O187" s="221" t="s">
        <v>589</v>
      </c>
      <c r="P187" s="221" t="s">
        <v>589</v>
      </c>
      <c r="Q187" s="221" t="s">
        <v>589</v>
      </c>
      <c r="R187" s="221" t="s">
        <v>589</v>
      </c>
      <c r="S187" s="221" t="s">
        <v>589</v>
      </c>
      <c r="T187" s="221" t="s">
        <v>589</v>
      </c>
      <c r="U187" s="221" t="s">
        <v>589</v>
      </c>
      <c r="V187" s="221" t="s">
        <v>589</v>
      </c>
      <c r="W187" s="221" t="s">
        <v>589</v>
      </c>
      <c r="X187" s="221" t="s">
        <v>589</v>
      </c>
      <c r="Y187" s="221" t="s">
        <v>589</v>
      </c>
      <c r="Z187" s="221" t="s">
        <v>589</v>
      </c>
      <c r="AA187" s="221" t="s">
        <v>589</v>
      </c>
      <c r="AB187" s="221" t="s">
        <v>589</v>
      </c>
      <c r="AC187" s="221" t="s">
        <v>589</v>
      </c>
      <c r="AD187" s="221" t="s">
        <v>589</v>
      </c>
      <c r="AE187" s="221" t="s">
        <v>589</v>
      </c>
      <c r="AF187" s="221" t="s">
        <v>589</v>
      </c>
      <c r="AG187" s="221" t="s">
        <v>589</v>
      </c>
      <c r="AH187" s="221" t="s">
        <v>589</v>
      </c>
      <c r="AI187" s="221" t="s">
        <v>589</v>
      </c>
      <c r="AJ187" s="221" t="s">
        <v>589</v>
      </c>
      <c r="AK187" s="221" t="s">
        <v>589</v>
      </c>
      <c r="AL187" s="221" t="s">
        <v>589</v>
      </c>
      <c r="AM187" s="221" t="s">
        <v>589</v>
      </c>
      <c r="AN187" s="221" t="s">
        <v>589</v>
      </c>
      <c r="AO187" s="221" t="s">
        <v>589</v>
      </c>
      <c r="AP187" s="221" t="s">
        <v>589</v>
      </c>
      <c r="AQ187" s="221" t="s">
        <v>589</v>
      </c>
      <c r="AR187" s="221" t="s">
        <v>589</v>
      </c>
      <c r="AS187" s="221" t="s">
        <v>589</v>
      </c>
      <c r="AT187" s="221" t="s">
        <v>589</v>
      </c>
      <c r="AU187" s="221" t="s">
        <v>589</v>
      </c>
      <c r="AV187" s="221" t="s">
        <v>589</v>
      </c>
      <c r="AW187" s="221" t="s">
        <v>589</v>
      </c>
      <c r="AX187" s="221" t="s">
        <v>589</v>
      </c>
      <c r="AY187" s="221" t="s">
        <v>589</v>
      </c>
      <c r="AZ187" s="221" t="s">
        <v>589</v>
      </c>
      <c r="BA187" s="221" t="s">
        <v>589</v>
      </c>
      <c r="BB187" s="221" t="s">
        <v>589</v>
      </c>
      <c r="BC187" s="221" t="s">
        <v>589</v>
      </c>
      <c r="BD187" s="221" t="s">
        <v>589</v>
      </c>
      <c r="BE187" s="221" t="s">
        <v>589</v>
      </c>
      <c r="BF187" s="221" t="s">
        <v>589</v>
      </c>
      <c r="BG187" s="221" t="s">
        <v>589</v>
      </c>
      <c r="BH187" s="221" t="s">
        <v>589</v>
      </c>
      <c r="BI187" s="221" t="s">
        <v>589</v>
      </c>
      <c r="BJ187" s="221" t="s">
        <v>589</v>
      </c>
      <c r="BK187" s="221" t="s">
        <v>589</v>
      </c>
      <c r="BL187" s="221" t="s">
        <v>589</v>
      </c>
      <c r="BM187" s="221" t="s">
        <v>589</v>
      </c>
      <c r="BN187" s="221" t="s">
        <v>589</v>
      </c>
      <c r="BO187" s="221" t="s">
        <v>589</v>
      </c>
      <c r="BP187" s="221" t="s">
        <v>589</v>
      </c>
      <c r="BQ187" s="221" t="s">
        <v>589</v>
      </c>
      <c r="BR187" s="221" t="s">
        <v>589</v>
      </c>
      <c r="BS187" s="221" t="s">
        <v>589</v>
      </c>
      <c r="BT187" s="221" t="s">
        <v>589</v>
      </c>
      <c r="BU187" s="221" t="s">
        <v>589</v>
      </c>
      <c r="BV187" s="221" t="s">
        <v>589</v>
      </c>
      <c r="BW187" s="221" t="s">
        <v>589</v>
      </c>
      <c r="BX187" s="221" t="s">
        <v>589</v>
      </c>
      <c r="BY187" s="221" t="s">
        <v>589</v>
      </c>
      <c r="BZ187" s="221" t="s">
        <v>589</v>
      </c>
      <c r="CA187" s="221" t="s">
        <v>589</v>
      </c>
      <c r="CB187" s="221" t="s">
        <v>589</v>
      </c>
      <c r="CC187" s="221" t="s">
        <v>589</v>
      </c>
      <c r="CD187" s="221" t="s">
        <v>589</v>
      </c>
      <c r="CE187" s="221" t="s">
        <v>589</v>
      </c>
      <c r="CF187" s="221" t="s">
        <v>589</v>
      </c>
      <c r="CG187" s="221" t="s">
        <v>589</v>
      </c>
      <c r="CH187" s="221" t="s">
        <v>589</v>
      </c>
      <c r="CI187" s="221" t="s">
        <v>589</v>
      </c>
      <c r="CJ187" s="221" t="s">
        <v>589</v>
      </c>
      <c r="CK187" s="221" t="s">
        <v>589</v>
      </c>
      <c r="CL187" s="221" t="s">
        <v>589</v>
      </c>
      <c r="CM187" s="221" t="s">
        <v>589</v>
      </c>
      <c r="CN187" s="221" t="s">
        <v>589</v>
      </c>
      <c r="CO187" s="221" t="s">
        <v>589</v>
      </c>
      <c r="CP187" s="221" t="s">
        <v>589</v>
      </c>
      <c r="CQ187" s="221" t="s">
        <v>589</v>
      </c>
      <c r="CR187" s="221" t="s">
        <v>589</v>
      </c>
      <c r="CS187" s="221" t="s">
        <v>589</v>
      </c>
      <c r="CT187" s="221" t="s">
        <v>589</v>
      </c>
      <c r="CU187" s="221" t="s">
        <v>589</v>
      </c>
      <c r="CV187" s="221" t="s">
        <v>589</v>
      </c>
      <c r="CW187" s="221" t="s">
        <v>589</v>
      </c>
      <c r="CX187" s="221" t="s">
        <v>589</v>
      </c>
    </row>
    <row r="188" spans="1:102" s="259" customFormat="1" ht="78.75">
      <c r="A188" s="219" t="s">
        <v>878</v>
      </c>
      <c r="B188" s="220" t="s">
        <v>1029</v>
      </c>
      <c r="C188" s="221" t="s">
        <v>589</v>
      </c>
      <c r="D188" s="221" t="s">
        <v>589</v>
      </c>
      <c r="E188" s="221" t="s">
        <v>589</v>
      </c>
      <c r="F188" s="221" t="s">
        <v>589</v>
      </c>
      <c r="G188" s="221" t="s">
        <v>589</v>
      </c>
      <c r="H188" s="221" t="s">
        <v>589</v>
      </c>
      <c r="I188" s="221" t="s">
        <v>589</v>
      </c>
      <c r="J188" s="221" t="s">
        <v>589</v>
      </c>
      <c r="K188" s="221" t="s">
        <v>589</v>
      </c>
      <c r="L188" s="221" t="s">
        <v>589</v>
      </c>
      <c r="M188" s="221" t="s">
        <v>589</v>
      </c>
      <c r="N188" s="221" t="s">
        <v>589</v>
      </c>
      <c r="O188" s="221" t="s">
        <v>589</v>
      </c>
      <c r="P188" s="221" t="s">
        <v>589</v>
      </c>
      <c r="Q188" s="221" t="s">
        <v>589</v>
      </c>
      <c r="R188" s="221" t="s">
        <v>589</v>
      </c>
      <c r="S188" s="221" t="s">
        <v>589</v>
      </c>
      <c r="T188" s="221" t="s">
        <v>589</v>
      </c>
      <c r="U188" s="221" t="s">
        <v>589</v>
      </c>
      <c r="V188" s="221" t="s">
        <v>589</v>
      </c>
      <c r="W188" s="221" t="s">
        <v>589</v>
      </c>
      <c r="X188" s="221" t="s">
        <v>589</v>
      </c>
      <c r="Y188" s="221" t="s">
        <v>589</v>
      </c>
      <c r="Z188" s="221" t="s">
        <v>589</v>
      </c>
      <c r="AA188" s="221" t="s">
        <v>589</v>
      </c>
      <c r="AB188" s="221" t="s">
        <v>589</v>
      </c>
      <c r="AC188" s="221" t="s">
        <v>589</v>
      </c>
      <c r="AD188" s="221" t="s">
        <v>589</v>
      </c>
      <c r="AE188" s="221" t="s">
        <v>589</v>
      </c>
      <c r="AF188" s="221" t="s">
        <v>589</v>
      </c>
      <c r="AG188" s="221" t="s">
        <v>589</v>
      </c>
      <c r="AH188" s="221" t="s">
        <v>589</v>
      </c>
      <c r="AI188" s="221" t="s">
        <v>589</v>
      </c>
      <c r="AJ188" s="221" t="s">
        <v>589</v>
      </c>
      <c r="AK188" s="221" t="s">
        <v>589</v>
      </c>
      <c r="AL188" s="221" t="s">
        <v>589</v>
      </c>
      <c r="AM188" s="221" t="s">
        <v>589</v>
      </c>
      <c r="AN188" s="221" t="s">
        <v>589</v>
      </c>
      <c r="AO188" s="221" t="s">
        <v>589</v>
      </c>
      <c r="AP188" s="221" t="s">
        <v>589</v>
      </c>
      <c r="AQ188" s="221" t="s">
        <v>589</v>
      </c>
      <c r="AR188" s="221" t="s">
        <v>589</v>
      </c>
      <c r="AS188" s="221" t="s">
        <v>589</v>
      </c>
      <c r="AT188" s="221" t="s">
        <v>589</v>
      </c>
      <c r="AU188" s="221" t="s">
        <v>589</v>
      </c>
      <c r="AV188" s="221" t="s">
        <v>589</v>
      </c>
      <c r="AW188" s="221" t="s">
        <v>589</v>
      </c>
      <c r="AX188" s="221" t="s">
        <v>589</v>
      </c>
      <c r="AY188" s="221" t="s">
        <v>589</v>
      </c>
      <c r="AZ188" s="221" t="s">
        <v>589</v>
      </c>
      <c r="BA188" s="221" t="s">
        <v>589</v>
      </c>
      <c r="BB188" s="221" t="s">
        <v>589</v>
      </c>
      <c r="BC188" s="221" t="s">
        <v>589</v>
      </c>
      <c r="BD188" s="221" t="s">
        <v>589</v>
      </c>
      <c r="BE188" s="221" t="s">
        <v>589</v>
      </c>
      <c r="BF188" s="221" t="s">
        <v>589</v>
      </c>
      <c r="BG188" s="221" t="s">
        <v>589</v>
      </c>
      <c r="BH188" s="221" t="s">
        <v>589</v>
      </c>
      <c r="BI188" s="221" t="s">
        <v>589</v>
      </c>
      <c r="BJ188" s="221" t="s">
        <v>589</v>
      </c>
      <c r="BK188" s="221" t="s">
        <v>589</v>
      </c>
      <c r="BL188" s="221" t="s">
        <v>589</v>
      </c>
      <c r="BM188" s="221" t="s">
        <v>589</v>
      </c>
      <c r="BN188" s="221" t="s">
        <v>589</v>
      </c>
      <c r="BO188" s="221" t="s">
        <v>589</v>
      </c>
      <c r="BP188" s="221" t="s">
        <v>589</v>
      </c>
      <c r="BQ188" s="221" t="s">
        <v>589</v>
      </c>
      <c r="BR188" s="221" t="s">
        <v>589</v>
      </c>
      <c r="BS188" s="221" t="s">
        <v>589</v>
      </c>
      <c r="BT188" s="221" t="s">
        <v>589</v>
      </c>
      <c r="BU188" s="221" t="s">
        <v>589</v>
      </c>
      <c r="BV188" s="221" t="s">
        <v>589</v>
      </c>
      <c r="BW188" s="221" t="s">
        <v>589</v>
      </c>
      <c r="BX188" s="221" t="s">
        <v>589</v>
      </c>
      <c r="BY188" s="221" t="s">
        <v>589</v>
      </c>
      <c r="BZ188" s="221" t="s">
        <v>589</v>
      </c>
      <c r="CA188" s="221" t="s">
        <v>589</v>
      </c>
      <c r="CB188" s="221" t="s">
        <v>589</v>
      </c>
      <c r="CC188" s="221" t="s">
        <v>589</v>
      </c>
      <c r="CD188" s="221" t="s">
        <v>589</v>
      </c>
      <c r="CE188" s="221" t="s">
        <v>589</v>
      </c>
      <c r="CF188" s="221" t="s">
        <v>589</v>
      </c>
      <c r="CG188" s="221" t="s">
        <v>589</v>
      </c>
      <c r="CH188" s="221" t="s">
        <v>589</v>
      </c>
      <c r="CI188" s="221" t="s">
        <v>589</v>
      </c>
      <c r="CJ188" s="221" t="s">
        <v>589</v>
      </c>
      <c r="CK188" s="221" t="s">
        <v>589</v>
      </c>
      <c r="CL188" s="221" t="s">
        <v>589</v>
      </c>
      <c r="CM188" s="221" t="s">
        <v>589</v>
      </c>
      <c r="CN188" s="221" t="s">
        <v>589</v>
      </c>
      <c r="CO188" s="221" t="s">
        <v>589</v>
      </c>
      <c r="CP188" s="221" t="s">
        <v>589</v>
      </c>
      <c r="CQ188" s="221" t="s">
        <v>589</v>
      </c>
      <c r="CR188" s="221" t="s">
        <v>589</v>
      </c>
      <c r="CS188" s="221" t="s">
        <v>589</v>
      </c>
      <c r="CT188" s="221" t="s">
        <v>589</v>
      </c>
      <c r="CU188" s="221" t="s">
        <v>589</v>
      </c>
      <c r="CV188" s="221" t="s">
        <v>589</v>
      </c>
      <c r="CW188" s="221" t="s">
        <v>589</v>
      </c>
      <c r="CX188" s="221" t="s">
        <v>589</v>
      </c>
    </row>
    <row r="189" spans="1:102" s="259" customFormat="1" ht="78.75">
      <c r="A189" s="219" t="s">
        <v>879</v>
      </c>
      <c r="B189" s="220" t="s">
        <v>1030</v>
      </c>
      <c r="C189" s="221" t="s">
        <v>589</v>
      </c>
      <c r="D189" s="221" t="s">
        <v>589</v>
      </c>
      <c r="E189" s="221" t="s">
        <v>589</v>
      </c>
      <c r="F189" s="221" t="s">
        <v>589</v>
      </c>
      <c r="G189" s="221" t="s">
        <v>589</v>
      </c>
      <c r="H189" s="221" t="s">
        <v>589</v>
      </c>
      <c r="I189" s="221" t="s">
        <v>589</v>
      </c>
      <c r="J189" s="221" t="s">
        <v>589</v>
      </c>
      <c r="K189" s="221" t="s">
        <v>589</v>
      </c>
      <c r="L189" s="221" t="s">
        <v>589</v>
      </c>
      <c r="M189" s="221" t="s">
        <v>589</v>
      </c>
      <c r="N189" s="221" t="s">
        <v>589</v>
      </c>
      <c r="O189" s="221" t="s">
        <v>589</v>
      </c>
      <c r="P189" s="221" t="s">
        <v>589</v>
      </c>
      <c r="Q189" s="221" t="s">
        <v>589</v>
      </c>
      <c r="R189" s="221" t="s">
        <v>589</v>
      </c>
      <c r="S189" s="221" t="s">
        <v>589</v>
      </c>
      <c r="T189" s="221" t="s">
        <v>589</v>
      </c>
      <c r="U189" s="221" t="s">
        <v>589</v>
      </c>
      <c r="V189" s="221" t="s">
        <v>589</v>
      </c>
      <c r="W189" s="221" t="s">
        <v>589</v>
      </c>
      <c r="X189" s="221" t="s">
        <v>589</v>
      </c>
      <c r="Y189" s="221" t="s">
        <v>589</v>
      </c>
      <c r="Z189" s="221" t="s">
        <v>589</v>
      </c>
      <c r="AA189" s="221" t="s">
        <v>589</v>
      </c>
      <c r="AB189" s="221" t="s">
        <v>589</v>
      </c>
      <c r="AC189" s="221" t="s">
        <v>589</v>
      </c>
      <c r="AD189" s="221" t="s">
        <v>589</v>
      </c>
      <c r="AE189" s="221" t="s">
        <v>589</v>
      </c>
      <c r="AF189" s="221" t="s">
        <v>589</v>
      </c>
      <c r="AG189" s="221" t="s">
        <v>589</v>
      </c>
      <c r="AH189" s="221" t="s">
        <v>589</v>
      </c>
      <c r="AI189" s="221" t="s">
        <v>589</v>
      </c>
      <c r="AJ189" s="221" t="s">
        <v>589</v>
      </c>
      <c r="AK189" s="221" t="s">
        <v>589</v>
      </c>
      <c r="AL189" s="221" t="s">
        <v>589</v>
      </c>
      <c r="AM189" s="221" t="s">
        <v>589</v>
      </c>
      <c r="AN189" s="221" t="s">
        <v>589</v>
      </c>
      <c r="AO189" s="221" t="s">
        <v>589</v>
      </c>
      <c r="AP189" s="221" t="s">
        <v>589</v>
      </c>
      <c r="AQ189" s="221" t="s">
        <v>589</v>
      </c>
      <c r="AR189" s="221" t="s">
        <v>589</v>
      </c>
      <c r="AS189" s="221" t="s">
        <v>589</v>
      </c>
      <c r="AT189" s="221" t="s">
        <v>589</v>
      </c>
      <c r="AU189" s="221" t="s">
        <v>589</v>
      </c>
      <c r="AV189" s="221" t="s">
        <v>589</v>
      </c>
      <c r="AW189" s="221" t="s">
        <v>589</v>
      </c>
      <c r="AX189" s="221" t="s">
        <v>589</v>
      </c>
      <c r="AY189" s="221" t="s">
        <v>589</v>
      </c>
      <c r="AZ189" s="221" t="s">
        <v>589</v>
      </c>
      <c r="BA189" s="221" t="s">
        <v>589</v>
      </c>
      <c r="BB189" s="221" t="s">
        <v>589</v>
      </c>
      <c r="BC189" s="221" t="s">
        <v>589</v>
      </c>
      <c r="BD189" s="221" t="s">
        <v>589</v>
      </c>
      <c r="BE189" s="221" t="s">
        <v>589</v>
      </c>
      <c r="BF189" s="221" t="s">
        <v>589</v>
      </c>
      <c r="BG189" s="221" t="s">
        <v>589</v>
      </c>
      <c r="BH189" s="221" t="s">
        <v>589</v>
      </c>
      <c r="BI189" s="221" t="s">
        <v>589</v>
      </c>
      <c r="BJ189" s="221" t="s">
        <v>589</v>
      </c>
      <c r="BK189" s="221" t="s">
        <v>589</v>
      </c>
      <c r="BL189" s="221" t="s">
        <v>589</v>
      </c>
      <c r="BM189" s="221" t="s">
        <v>589</v>
      </c>
      <c r="BN189" s="221" t="s">
        <v>589</v>
      </c>
      <c r="BO189" s="221" t="s">
        <v>589</v>
      </c>
      <c r="BP189" s="221" t="s">
        <v>589</v>
      </c>
      <c r="BQ189" s="221" t="s">
        <v>589</v>
      </c>
      <c r="BR189" s="221" t="s">
        <v>589</v>
      </c>
      <c r="BS189" s="221" t="s">
        <v>589</v>
      </c>
      <c r="BT189" s="221" t="s">
        <v>589</v>
      </c>
      <c r="BU189" s="221" t="s">
        <v>589</v>
      </c>
      <c r="BV189" s="221" t="s">
        <v>589</v>
      </c>
      <c r="BW189" s="221" t="s">
        <v>589</v>
      </c>
      <c r="BX189" s="221" t="s">
        <v>589</v>
      </c>
      <c r="BY189" s="221" t="s">
        <v>589</v>
      </c>
      <c r="BZ189" s="221" t="s">
        <v>589</v>
      </c>
      <c r="CA189" s="221" t="s">
        <v>589</v>
      </c>
      <c r="CB189" s="221" t="s">
        <v>589</v>
      </c>
      <c r="CC189" s="221" t="s">
        <v>589</v>
      </c>
      <c r="CD189" s="221" t="s">
        <v>589</v>
      </c>
      <c r="CE189" s="221" t="s">
        <v>589</v>
      </c>
      <c r="CF189" s="221" t="s">
        <v>589</v>
      </c>
      <c r="CG189" s="221" t="s">
        <v>589</v>
      </c>
      <c r="CH189" s="221" t="s">
        <v>589</v>
      </c>
      <c r="CI189" s="221" t="s">
        <v>589</v>
      </c>
      <c r="CJ189" s="221" t="s">
        <v>589</v>
      </c>
      <c r="CK189" s="221" t="s">
        <v>589</v>
      </c>
      <c r="CL189" s="221" t="s">
        <v>589</v>
      </c>
      <c r="CM189" s="221" t="s">
        <v>589</v>
      </c>
      <c r="CN189" s="221" t="s">
        <v>589</v>
      </c>
      <c r="CO189" s="221" t="s">
        <v>589</v>
      </c>
      <c r="CP189" s="221" t="s">
        <v>589</v>
      </c>
      <c r="CQ189" s="221" t="s">
        <v>589</v>
      </c>
      <c r="CR189" s="221" t="s">
        <v>589</v>
      </c>
      <c r="CS189" s="221" t="s">
        <v>589</v>
      </c>
      <c r="CT189" s="221" t="s">
        <v>589</v>
      </c>
      <c r="CU189" s="221" t="s">
        <v>589</v>
      </c>
      <c r="CV189" s="221" t="s">
        <v>589</v>
      </c>
      <c r="CW189" s="221" t="s">
        <v>589</v>
      </c>
      <c r="CX189" s="221" t="s">
        <v>589</v>
      </c>
    </row>
    <row r="190" spans="1:102" ht="78.75">
      <c r="A190" s="219" t="s">
        <v>880</v>
      </c>
      <c r="B190" s="220" t="s">
        <v>1031</v>
      </c>
      <c r="C190" s="221" t="s">
        <v>589</v>
      </c>
      <c r="D190" s="221" t="s">
        <v>589</v>
      </c>
      <c r="E190" s="221" t="s">
        <v>589</v>
      </c>
      <c r="F190" s="221" t="s">
        <v>589</v>
      </c>
      <c r="G190" s="221" t="s">
        <v>589</v>
      </c>
      <c r="H190" s="221" t="s">
        <v>589</v>
      </c>
      <c r="I190" s="221" t="s">
        <v>589</v>
      </c>
      <c r="J190" s="221" t="s">
        <v>589</v>
      </c>
      <c r="K190" s="221" t="s">
        <v>589</v>
      </c>
      <c r="L190" s="221" t="s">
        <v>589</v>
      </c>
      <c r="M190" s="221" t="s">
        <v>589</v>
      </c>
      <c r="N190" s="221" t="s">
        <v>589</v>
      </c>
      <c r="O190" s="221" t="s">
        <v>589</v>
      </c>
      <c r="P190" s="221" t="s">
        <v>589</v>
      </c>
      <c r="Q190" s="221" t="s">
        <v>589</v>
      </c>
      <c r="R190" s="221" t="s">
        <v>589</v>
      </c>
      <c r="S190" s="221" t="s">
        <v>589</v>
      </c>
      <c r="T190" s="221" t="s">
        <v>589</v>
      </c>
      <c r="U190" s="221" t="s">
        <v>589</v>
      </c>
      <c r="V190" s="221" t="s">
        <v>589</v>
      </c>
      <c r="W190" s="221" t="s">
        <v>589</v>
      </c>
      <c r="X190" s="221" t="s">
        <v>589</v>
      </c>
      <c r="Y190" s="221" t="s">
        <v>589</v>
      </c>
      <c r="Z190" s="221" t="s">
        <v>589</v>
      </c>
      <c r="AA190" s="221" t="s">
        <v>589</v>
      </c>
      <c r="AB190" s="221" t="s">
        <v>589</v>
      </c>
      <c r="AC190" s="221" t="s">
        <v>589</v>
      </c>
      <c r="AD190" s="221" t="s">
        <v>589</v>
      </c>
      <c r="AE190" s="221" t="s">
        <v>589</v>
      </c>
      <c r="AF190" s="221" t="s">
        <v>589</v>
      </c>
      <c r="AG190" s="221" t="s">
        <v>589</v>
      </c>
      <c r="AH190" s="221" t="s">
        <v>589</v>
      </c>
      <c r="AI190" s="221" t="s">
        <v>589</v>
      </c>
      <c r="AJ190" s="221" t="s">
        <v>589</v>
      </c>
      <c r="AK190" s="221" t="s">
        <v>589</v>
      </c>
      <c r="AL190" s="221" t="s">
        <v>589</v>
      </c>
      <c r="AM190" s="221" t="s">
        <v>589</v>
      </c>
      <c r="AN190" s="221" t="s">
        <v>589</v>
      </c>
      <c r="AO190" s="221" t="s">
        <v>589</v>
      </c>
      <c r="AP190" s="221" t="s">
        <v>589</v>
      </c>
      <c r="AQ190" s="221" t="s">
        <v>589</v>
      </c>
      <c r="AR190" s="221" t="s">
        <v>589</v>
      </c>
      <c r="AS190" s="221" t="s">
        <v>589</v>
      </c>
      <c r="AT190" s="221" t="s">
        <v>589</v>
      </c>
      <c r="AU190" s="221" t="s">
        <v>589</v>
      </c>
      <c r="AV190" s="221" t="s">
        <v>589</v>
      </c>
      <c r="AW190" s="221" t="s">
        <v>589</v>
      </c>
      <c r="AX190" s="221" t="s">
        <v>589</v>
      </c>
      <c r="AY190" s="221" t="s">
        <v>589</v>
      </c>
      <c r="AZ190" s="221" t="s">
        <v>589</v>
      </c>
      <c r="BA190" s="221" t="s">
        <v>589</v>
      </c>
      <c r="BB190" s="221" t="s">
        <v>589</v>
      </c>
      <c r="BC190" s="221" t="s">
        <v>589</v>
      </c>
      <c r="BD190" s="221" t="s">
        <v>589</v>
      </c>
      <c r="BE190" s="221" t="s">
        <v>589</v>
      </c>
      <c r="BF190" s="221" t="s">
        <v>589</v>
      </c>
      <c r="BG190" s="221" t="s">
        <v>589</v>
      </c>
      <c r="BH190" s="221" t="s">
        <v>589</v>
      </c>
      <c r="BI190" s="221" t="s">
        <v>589</v>
      </c>
      <c r="BJ190" s="221" t="s">
        <v>589</v>
      </c>
      <c r="BK190" s="221" t="s">
        <v>589</v>
      </c>
      <c r="BL190" s="221" t="s">
        <v>589</v>
      </c>
      <c r="BM190" s="221" t="s">
        <v>589</v>
      </c>
      <c r="BN190" s="221" t="s">
        <v>589</v>
      </c>
      <c r="BO190" s="221" t="s">
        <v>589</v>
      </c>
      <c r="BP190" s="221" t="s">
        <v>589</v>
      </c>
      <c r="BQ190" s="221" t="s">
        <v>589</v>
      </c>
      <c r="BR190" s="221" t="s">
        <v>589</v>
      </c>
      <c r="BS190" s="221" t="s">
        <v>589</v>
      </c>
      <c r="BT190" s="221" t="s">
        <v>589</v>
      </c>
      <c r="BU190" s="221" t="s">
        <v>589</v>
      </c>
      <c r="BV190" s="221" t="s">
        <v>589</v>
      </c>
      <c r="BW190" s="221" t="s">
        <v>589</v>
      </c>
      <c r="BX190" s="221" t="s">
        <v>589</v>
      </c>
      <c r="BY190" s="221" t="s">
        <v>589</v>
      </c>
      <c r="BZ190" s="221" t="s">
        <v>589</v>
      </c>
      <c r="CA190" s="221" t="s">
        <v>589</v>
      </c>
      <c r="CB190" s="221" t="s">
        <v>589</v>
      </c>
      <c r="CC190" s="221" t="s">
        <v>589</v>
      </c>
      <c r="CD190" s="221" t="s">
        <v>589</v>
      </c>
      <c r="CE190" s="221" t="s">
        <v>589</v>
      </c>
      <c r="CF190" s="221" t="s">
        <v>589</v>
      </c>
      <c r="CG190" s="221" t="s">
        <v>589</v>
      </c>
      <c r="CH190" s="221" t="s">
        <v>589</v>
      </c>
      <c r="CI190" s="221" t="s">
        <v>589</v>
      </c>
      <c r="CJ190" s="221" t="s">
        <v>589</v>
      </c>
      <c r="CK190" s="221" t="s">
        <v>589</v>
      </c>
      <c r="CL190" s="221" t="s">
        <v>589</v>
      </c>
      <c r="CM190" s="221" t="s">
        <v>589</v>
      </c>
      <c r="CN190" s="221" t="s">
        <v>589</v>
      </c>
      <c r="CO190" s="221" t="s">
        <v>589</v>
      </c>
      <c r="CP190" s="221" t="s">
        <v>589</v>
      </c>
      <c r="CQ190" s="221" t="s">
        <v>589</v>
      </c>
      <c r="CR190" s="221" t="s">
        <v>589</v>
      </c>
      <c r="CS190" s="221" t="s">
        <v>589</v>
      </c>
      <c r="CT190" s="221" t="s">
        <v>589</v>
      </c>
      <c r="CU190" s="221" t="s">
        <v>589</v>
      </c>
      <c r="CV190" s="221" t="s">
        <v>589</v>
      </c>
      <c r="CW190" s="221" t="s">
        <v>589</v>
      </c>
      <c r="CX190" s="221" t="s">
        <v>589</v>
      </c>
    </row>
    <row r="191" spans="1:102" ht="47.25">
      <c r="A191" s="219" t="s">
        <v>881</v>
      </c>
      <c r="B191" s="220" t="s">
        <v>1032</v>
      </c>
      <c r="C191" s="221" t="s">
        <v>589</v>
      </c>
      <c r="D191" s="221" t="s">
        <v>589</v>
      </c>
      <c r="E191" s="221" t="s">
        <v>589</v>
      </c>
      <c r="F191" s="221" t="s">
        <v>589</v>
      </c>
      <c r="G191" s="221" t="s">
        <v>589</v>
      </c>
      <c r="H191" s="221" t="s">
        <v>589</v>
      </c>
      <c r="I191" s="221" t="s">
        <v>589</v>
      </c>
      <c r="J191" s="221" t="s">
        <v>589</v>
      </c>
      <c r="K191" s="221" t="s">
        <v>589</v>
      </c>
      <c r="L191" s="221" t="s">
        <v>589</v>
      </c>
      <c r="M191" s="221" t="s">
        <v>589</v>
      </c>
      <c r="N191" s="221" t="s">
        <v>589</v>
      </c>
      <c r="O191" s="221" t="s">
        <v>589</v>
      </c>
      <c r="P191" s="221" t="s">
        <v>589</v>
      </c>
      <c r="Q191" s="221" t="s">
        <v>589</v>
      </c>
      <c r="R191" s="221" t="s">
        <v>589</v>
      </c>
      <c r="S191" s="221" t="s">
        <v>589</v>
      </c>
      <c r="T191" s="221" t="s">
        <v>589</v>
      </c>
      <c r="U191" s="221" t="s">
        <v>589</v>
      </c>
      <c r="V191" s="221" t="s">
        <v>589</v>
      </c>
      <c r="W191" s="221" t="s">
        <v>589</v>
      </c>
      <c r="X191" s="221" t="s">
        <v>589</v>
      </c>
      <c r="Y191" s="221" t="s">
        <v>589</v>
      </c>
      <c r="Z191" s="221" t="s">
        <v>589</v>
      </c>
      <c r="AA191" s="221" t="s">
        <v>589</v>
      </c>
      <c r="AB191" s="221" t="s">
        <v>589</v>
      </c>
      <c r="AC191" s="221" t="s">
        <v>589</v>
      </c>
      <c r="AD191" s="221" t="s">
        <v>589</v>
      </c>
      <c r="AE191" s="221" t="s">
        <v>589</v>
      </c>
      <c r="AF191" s="221" t="s">
        <v>589</v>
      </c>
      <c r="AG191" s="221" t="s">
        <v>589</v>
      </c>
      <c r="AH191" s="221" t="s">
        <v>589</v>
      </c>
      <c r="AI191" s="221" t="s">
        <v>589</v>
      </c>
      <c r="AJ191" s="221" t="s">
        <v>589</v>
      </c>
      <c r="AK191" s="221" t="s">
        <v>589</v>
      </c>
      <c r="AL191" s="221" t="s">
        <v>589</v>
      </c>
      <c r="AM191" s="221" t="s">
        <v>589</v>
      </c>
      <c r="AN191" s="221" t="s">
        <v>589</v>
      </c>
      <c r="AO191" s="221" t="s">
        <v>589</v>
      </c>
      <c r="AP191" s="221" t="s">
        <v>589</v>
      </c>
      <c r="AQ191" s="221" t="s">
        <v>589</v>
      </c>
      <c r="AR191" s="221" t="s">
        <v>589</v>
      </c>
      <c r="AS191" s="221" t="s">
        <v>589</v>
      </c>
      <c r="AT191" s="221" t="s">
        <v>589</v>
      </c>
      <c r="AU191" s="221" t="s">
        <v>589</v>
      </c>
      <c r="AV191" s="221" t="s">
        <v>589</v>
      </c>
      <c r="AW191" s="221" t="s">
        <v>589</v>
      </c>
      <c r="AX191" s="221" t="s">
        <v>589</v>
      </c>
      <c r="AY191" s="221" t="s">
        <v>589</v>
      </c>
      <c r="AZ191" s="221" t="s">
        <v>589</v>
      </c>
      <c r="BA191" s="221" t="s">
        <v>589</v>
      </c>
      <c r="BB191" s="221" t="s">
        <v>589</v>
      </c>
      <c r="BC191" s="221" t="s">
        <v>589</v>
      </c>
      <c r="BD191" s="221" t="s">
        <v>589</v>
      </c>
      <c r="BE191" s="221" t="s">
        <v>589</v>
      </c>
      <c r="BF191" s="221" t="s">
        <v>589</v>
      </c>
      <c r="BG191" s="221" t="s">
        <v>589</v>
      </c>
      <c r="BH191" s="221" t="s">
        <v>589</v>
      </c>
      <c r="BI191" s="221" t="s">
        <v>589</v>
      </c>
      <c r="BJ191" s="221" t="s">
        <v>589</v>
      </c>
      <c r="BK191" s="221" t="s">
        <v>589</v>
      </c>
      <c r="BL191" s="221" t="s">
        <v>589</v>
      </c>
      <c r="BM191" s="221" t="s">
        <v>589</v>
      </c>
      <c r="BN191" s="221" t="s">
        <v>589</v>
      </c>
      <c r="BO191" s="221" t="s">
        <v>589</v>
      </c>
      <c r="BP191" s="221" t="s">
        <v>589</v>
      </c>
      <c r="BQ191" s="221" t="s">
        <v>589</v>
      </c>
      <c r="BR191" s="221" t="s">
        <v>589</v>
      </c>
      <c r="BS191" s="221" t="s">
        <v>589</v>
      </c>
      <c r="BT191" s="221" t="s">
        <v>589</v>
      </c>
      <c r="BU191" s="221" t="s">
        <v>589</v>
      </c>
      <c r="BV191" s="221" t="s">
        <v>589</v>
      </c>
      <c r="BW191" s="221" t="s">
        <v>589</v>
      </c>
      <c r="BX191" s="221" t="s">
        <v>589</v>
      </c>
      <c r="BY191" s="221" t="s">
        <v>589</v>
      </c>
      <c r="BZ191" s="221" t="s">
        <v>589</v>
      </c>
      <c r="CA191" s="221" t="s">
        <v>589</v>
      </c>
      <c r="CB191" s="221" t="s">
        <v>589</v>
      </c>
      <c r="CC191" s="221" t="s">
        <v>589</v>
      </c>
      <c r="CD191" s="221" t="s">
        <v>589</v>
      </c>
      <c r="CE191" s="221" t="s">
        <v>589</v>
      </c>
      <c r="CF191" s="221" t="s">
        <v>589</v>
      </c>
      <c r="CG191" s="221" t="s">
        <v>589</v>
      </c>
      <c r="CH191" s="221" t="s">
        <v>589</v>
      </c>
      <c r="CI191" s="221" t="s">
        <v>589</v>
      </c>
      <c r="CJ191" s="221" t="s">
        <v>589</v>
      </c>
      <c r="CK191" s="221" t="s">
        <v>589</v>
      </c>
      <c r="CL191" s="221" t="s">
        <v>589</v>
      </c>
      <c r="CM191" s="221" t="s">
        <v>589</v>
      </c>
      <c r="CN191" s="221" t="s">
        <v>589</v>
      </c>
      <c r="CO191" s="221" t="s">
        <v>589</v>
      </c>
      <c r="CP191" s="221" t="s">
        <v>589</v>
      </c>
      <c r="CQ191" s="221" t="s">
        <v>589</v>
      </c>
      <c r="CR191" s="221" t="s">
        <v>589</v>
      </c>
      <c r="CS191" s="221" t="s">
        <v>589</v>
      </c>
      <c r="CT191" s="221" t="s">
        <v>589</v>
      </c>
      <c r="CU191" s="221" t="s">
        <v>589</v>
      </c>
      <c r="CV191" s="221" t="s">
        <v>589</v>
      </c>
      <c r="CW191" s="221" t="s">
        <v>589</v>
      </c>
      <c r="CX191" s="221" t="s">
        <v>589</v>
      </c>
    </row>
    <row r="192" spans="1:102" ht="31.5">
      <c r="A192" s="219" t="s">
        <v>1022</v>
      </c>
      <c r="B192" s="220" t="s">
        <v>882</v>
      </c>
      <c r="C192" s="221" t="s">
        <v>589</v>
      </c>
      <c r="D192" s="221" t="s">
        <v>589</v>
      </c>
      <c r="E192" s="221" t="s">
        <v>589</v>
      </c>
      <c r="F192" s="221" t="s">
        <v>589</v>
      </c>
      <c r="G192" s="221" t="s">
        <v>589</v>
      </c>
      <c r="H192" s="221" t="s">
        <v>589</v>
      </c>
      <c r="I192" s="221" t="s">
        <v>589</v>
      </c>
      <c r="J192" s="221" t="s">
        <v>589</v>
      </c>
      <c r="K192" s="221" t="s">
        <v>589</v>
      </c>
      <c r="L192" s="221" t="s">
        <v>589</v>
      </c>
      <c r="M192" s="221" t="s">
        <v>589</v>
      </c>
      <c r="N192" s="221" t="s">
        <v>589</v>
      </c>
      <c r="O192" s="221" t="s">
        <v>589</v>
      </c>
      <c r="P192" s="221" t="s">
        <v>589</v>
      </c>
      <c r="Q192" s="221" t="s">
        <v>589</v>
      </c>
      <c r="R192" s="221" t="s">
        <v>589</v>
      </c>
      <c r="S192" s="221" t="s">
        <v>589</v>
      </c>
      <c r="T192" s="221" t="s">
        <v>589</v>
      </c>
      <c r="U192" s="221" t="s">
        <v>589</v>
      </c>
      <c r="V192" s="221" t="s">
        <v>589</v>
      </c>
      <c r="W192" s="221" t="s">
        <v>589</v>
      </c>
      <c r="X192" s="221" t="s">
        <v>589</v>
      </c>
      <c r="Y192" s="221" t="s">
        <v>589</v>
      </c>
      <c r="Z192" s="221" t="s">
        <v>589</v>
      </c>
      <c r="AA192" s="221" t="s">
        <v>589</v>
      </c>
      <c r="AB192" s="221" t="s">
        <v>589</v>
      </c>
      <c r="AC192" s="221" t="s">
        <v>589</v>
      </c>
      <c r="AD192" s="221" t="s">
        <v>589</v>
      </c>
      <c r="AE192" s="221" t="s">
        <v>589</v>
      </c>
      <c r="AF192" s="221" t="s">
        <v>589</v>
      </c>
      <c r="AG192" s="221" t="s">
        <v>589</v>
      </c>
      <c r="AH192" s="221" t="s">
        <v>589</v>
      </c>
      <c r="AI192" s="221" t="s">
        <v>589</v>
      </c>
      <c r="AJ192" s="221" t="s">
        <v>589</v>
      </c>
      <c r="AK192" s="221" t="s">
        <v>589</v>
      </c>
      <c r="AL192" s="221" t="s">
        <v>589</v>
      </c>
      <c r="AM192" s="221" t="s">
        <v>589</v>
      </c>
      <c r="AN192" s="221" t="s">
        <v>589</v>
      </c>
      <c r="AO192" s="221" t="s">
        <v>589</v>
      </c>
      <c r="AP192" s="221" t="s">
        <v>589</v>
      </c>
      <c r="AQ192" s="221" t="s">
        <v>589</v>
      </c>
      <c r="AR192" s="221" t="s">
        <v>589</v>
      </c>
      <c r="AS192" s="221" t="s">
        <v>589</v>
      </c>
      <c r="AT192" s="221" t="s">
        <v>589</v>
      </c>
      <c r="AU192" s="221" t="s">
        <v>589</v>
      </c>
      <c r="AV192" s="221" t="s">
        <v>589</v>
      </c>
      <c r="AW192" s="221" t="s">
        <v>589</v>
      </c>
      <c r="AX192" s="221" t="s">
        <v>589</v>
      </c>
      <c r="AY192" s="221" t="s">
        <v>589</v>
      </c>
      <c r="AZ192" s="221" t="s">
        <v>589</v>
      </c>
      <c r="BA192" s="221" t="s">
        <v>589</v>
      </c>
      <c r="BB192" s="221" t="s">
        <v>589</v>
      </c>
      <c r="BC192" s="221" t="s">
        <v>589</v>
      </c>
      <c r="BD192" s="221" t="s">
        <v>589</v>
      </c>
      <c r="BE192" s="221" t="s">
        <v>589</v>
      </c>
      <c r="BF192" s="221" t="s">
        <v>589</v>
      </c>
      <c r="BG192" s="221" t="s">
        <v>589</v>
      </c>
      <c r="BH192" s="221" t="s">
        <v>589</v>
      </c>
      <c r="BI192" s="221" t="s">
        <v>589</v>
      </c>
      <c r="BJ192" s="221" t="s">
        <v>589</v>
      </c>
      <c r="BK192" s="221" t="s">
        <v>589</v>
      </c>
      <c r="BL192" s="221" t="s">
        <v>589</v>
      </c>
      <c r="BM192" s="221" t="s">
        <v>589</v>
      </c>
      <c r="BN192" s="221" t="s">
        <v>589</v>
      </c>
      <c r="BO192" s="221" t="s">
        <v>589</v>
      </c>
      <c r="BP192" s="221" t="s">
        <v>589</v>
      </c>
      <c r="BQ192" s="221" t="s">
        <v>589</v>
      </c>
      <c r="BR192" s="221" t="s">
        <v>589</v>
      </c>
      <c r="BS192" s="221" t="s">
        <v>589</v>
      </c>
      <c r="BT192" s="221" t="s">
        <v>589</v>
      </c>
      <c r="BU192" s="221" t="s">
        <v>589</v>
      </c>
      <c r="BV192" s="221" t="s">
        <v>589</v>
      </c>
      <c r="BW192" s="221" t="s">
        <v>589</v>
      </c>
      <c r="BX192" s="221" t="s">
        <v>589</v>
      </c>
      <c r="BY192" s="221" t="s">
        <v>589</v>
      </c>
      <c r="BZ192" s="221" t="s">
        <v>589</v>
      </c>
      <c r="CA192" s="221" t="s">
        <v>589</v>
      </c>
      <c r="CB192" s="221" t="s">
        <v>589</v>
      </c>
      <c r="CC192" s="221" t="s">
        <v>589</v>
      </c>
      <c r="CD192" s="221" t="s">
        <v>589</v>
      </c>
      <c r="CE192" s="221" t="s">
        <v>589</v>
      </c>
      <c r="CF192" s="221" t="s">
        <v>589</v>
      </c>
      <c r="CG192" s="221" t="s">
        <v>589</v>
      </c>
      <c r="CH192" s="221" t="s">
        <v>589</v>
      </c>
      <c r="CI192" s="221" t="s">
        <v>589</v>
      </c>
      <c r="CJ192" s="221" t="s">
        <v>589</v>
      </c>
      <c r="CK192" s="221" t="s">
        <v>589</v>
      </c>
      <c r="CL192" s="221" t="s">
        <v>589</v>
      </c>
      <c r="CM192" s="221" t="s">
        <v>589</v>
      </c>
      <c r="CN192" s="221" t="s">
        <v>589</v>
      </c>
      <c r="CO192" s="221" t="s">
        <v>589</v>
      </c>
      <c r="CP192" s="221" t="s">
        <v>589</v>
      </c>
      <c r="CQ192" s="221" t="s">
        <v>589</v>
      </c>
      <c r="CR192" s="221" t="s">
        <v>589</v>
      </c>
      <c r="CS192" s="221" t="s">
        <v>589</v>
      </c>
      <c r="CT192" s="221" t="s">
        <v>589</v>
      </c>
      <c r="CU192" s="221" t="s">
        <v>589</v>
      </c>
      <c r="CV192" s="221" t="s">
        <v>589</v>
      </c>
      <c r="CW192" s="221" t="s">
        <v>589</v>
      </c>
      <c r="CX192" s="221" t="s">
        <v>589</v>
      </c>
    </row>
    <row r="193" spans="1:102" ht="78.75">
      <c r="A193" s="219" t="s">
        <v>1023</v>
      </c>
      <c r="B193" s="220" t="s">
        <v>1033</v>
      </c>
      <c r="C193" s="221" t="s">
        <v>589</v>
      </c>
      <c r="D193" s="221" t="s">
        <v>589</v>
      </c>
      <c r="E193" s="221" t="s">
        <v>589</v>
      </c>
      <c r="F193" s="221" t="s">
        <v>589</v>
      </c>
      <c r="G193" s="221" t="s">
        <v>589</v>
      </c>
      <c r="H193" s="221" t="s">
        <v>589</v>
      </c>
      <c r="I193" s="221" t="s">
        <v>589</v>
      </c>
      <c r="J193" s="221" t="s">
        <v>589</v>
      </c>
      <c r="K193" s="221" t="s">
        <v>589</v>
      </c>
      <c r="L193" s="221" t="s">
        <v>589</v>
      </c>
      <c r="M193" s="221" t="s">
        <v>589</v>
      </c>
      <c r="N193" s="221" t="s">
        <v>589</v>
      </c>
      <c r="O193" s="221" t="s">
        <v>589</v>
      </c>
      <c r="P193" s="221" t="s">
        <v>589</v>
      </c>
      <c r="Q193" s="221" t="s">
        <v>589</v>
      </c>
      <c r="R193" s="221" t="s">
        <v>589</v>
      </c>
      <c r="S193" s="221" t="s">
        <v>589</v>
      </c>
      <c r="T193" s="221" t="s">
        <v>589</v>
      </c>
      <c r="U193" s="221" t="s">
        <v>589</v>
      </c>
      <c r="V193" s="221" t="s">
        <v>589</v>
      </c>
      <c r="W193" s="221" t="s">
        <v>589</v>
      </c>
      <c r="X193" s="221" t="s">
        <v>589</v>
      </c>
      <c r="Y193" s="221" t="s">
        <v>589</v>
      </c>
      <c r="Z193" s="221" t="s">
        <v>589</v>
      </c>
      <c r="AA193" s="221" t="s">
        <v>589</v>
      </c>
      <c r="AB193" s="221" t="s">
        <v>589</v>
      </c>
      <c r="AC193" s="221" t="s">
        <v>589</v>
      </c>
      <c r="AD193" s="221" t="s">
        <v>589</v>
      </c>
      <c r="AE193" s="221" t="s">
        <v>589</v>
      </c>
      <c r="AF193" s="221" t="s">
        <v>589</v>
      </c>
      <c r="AG193" s="221" t="s">
        <v>589</v>
      </c>
      <c r="AH193" s="221" t="s">
        <v>589</v>
      </c>
      <c r="AI193" s="221" t="s">
        <v>589</v>
      </c>
      <c r="AJ193" s="221" t="s">
        <v>589</v>
      </c>
      <c r="AK193" s="221" t="s">
        <v>589</v>
      </c>
      <c r="AL193" s="221" t="s">
        <v>589</v>
      </c>
      <c r="AM193" s="221" t="s">
        <v>589</v>
      </c>
      <c r="AN193" s="221" t="s">
        <v>589</v>
      </c>
      <c r="AO193" s="221" t="s">
        <v>589</v>
      </c>
      <c r="AP193" s="221" t="s">
        <v>589</v>
      </c>
      <c r="AQ193" s="221" t="s">
        <v>589</v>
      </c>
      <c r="AR193" s="221" t="s">
        <v>589</v>
      </c>
      <c r="AS193" s="221" t="s">
        <v>589</v>
      </c>
      <c r="AT193" s="221" t="s">
        <v>589</v>
      </c>
      <c r="AU193" s="221" t="s">
        <v>589</v>
      </c>
      <c r="AV193" s="221" t="s">
        <v>589</v>
      </c>
      <c r="AW193" s="221" t="s">
        <v>589</v>
      </c>
      <c r="AX193" s="221" t="s">
        <v>589</v>
      </c>
      <c r="AY193" s="221" t="s">
        <v>589</v>
      </c>
      <c r="AZ193" s="221" t="s">
        <v>589</v>
      </c>
      <c r="BA193" s="221" t="s">
        <v>589</v>
      </c>
      <c r="BB193" s="221" t="s">
        <v>589</v>
      </c>
      <c r="BC193" s="221" t="s">
        <v>589</v>
      </c>
      <c r="BD193" s="221" t="s">
        <v>589</v>
      </c>
      <c r="BE193" s="221" t="s">
        <v>589</v>
      </c>
      <c r="BF193" s="221" t="s">
        <v>589</v>
      </c>
      <c r="BG193" s="221" t="s">
        <v>589</v>
      </c>
      <c r="BH193" s="221" t="s">
        <v>589</v>
      </c>
      <c r="BI193" s="221" t="s">
        <v>589</v>
      </c>
      <c r="BJ193" s="221" t="s">
        <v>589</v>
      </c>
      <c r="BK193" s="221" t="s">
        <v>589</v>
      </c>
      <c r="BL193" s="221" t="s">
        <v>589</v>
      </c>
      <c r="BM193" s="221" t="s">
        <v>589</v>
      </c>
      <c r="BN193" s="221" t="s">
        <v>589</v>
      </c>
      <c r="BO193" s="221" t="s">
        <v>589</v>
      </c>
      <c r="BP193" s="221" t="s">
        <v>589</v>
      </c>
      <c r="BQ193" s="221" t="s">
        <v>589</v>
      </c>
      <c r="BR193" s="221" t="s">
        <v>589</v>
      </c>
      <c r="BS193" s="221" t="s">
        <v>589</v>
      </c>
      <c r="BT193" s="221" t="s">
        <v>589</v>
      </c>
      <c r="BU193" s="221" t="s">
        <v>589</v>
      </c>
      <c r="BV193" s="221" t="s">
        <v>589</v>
      </c>
      <c r="BW193" s="221" t="s">
        <v>589</v>
      </c>
      <c r="BX193" s="221" t="s">
        <v>589</v>
      </c>
      <c r="BY193" s="221" t="s">
        <v>589</v>
      </c>
      <c r="BZ193" s="221" t="s">
        <v>589</v>
      </c>
      <c r="CA193" s="221" t="s">
        <v>589</v>
      </c>
      <c r="CB193" s="221" t="s">
        <v>589</v>
      </c>
      <c r="CC193" s="221" t="s">
        <v>589</v>
      </c>
      <c r="CD193" s="221" t="s">
        <v>589</v>
      </c>
      <c r="CE193" s="221" t="s">
        <v>589</v>
      </c>
      <c r="CF193" s="221" t="s">
        <v>589</v>
      </c>
      <c r="CG193" s="221" t="s">
        <v>589</v>
      </c>
      <c r="CH193" s="221" t="s">
        <v>589</v>
      </c>
      <c r="CI193" s="221" t="s">
        <v>589</v>
      </c>
      <c r="CJ193" s="221" t="s">
        <v>589</v>
      </c>
      <c r="CK193" s="221" t="s">
        <v>589</v>
      </c>
      <c r="CL193" s="221" t="s">
        <v>589</v>
      </c>
      <c r="CM193" s="221" t="s">
        <v>589</v>
      </c>
      <c r="CN193" s="221" t="s">
        <v>589</v>
      </c>
      <c r="CO193" s="221" t="s">
        <v>589</v>
      </c>
      <c r="CP193" s="221" t="s">
        <v>589</v>
      </c>
      <c r="CQ193" s="221" t="s">
        <v>589</v>
      </c>
      <c r="CR193" s="221" t="s">
        <v>589</v>
      </c>
      <c r="CS193" s="221" t="s">
        <v>589</v>
      </c>
      <c r="CT193" s="221" t="s">
        <v>589</v>
      </c>
      <c r="CU193" s="221" t="s">
        <v>589</v>
      </c>
      <c r="CV193" s="221" t="s">
        <v>589</v>
      </c>
      <c r="CW193" s="221" t="s">
        <v>589</v>
      </c>
      <c r="CX193" s="221" t="s">
        <v>589</v>
      </c>
    </row>
    <row r="194" spans="1:102" ht="78.75">
      <c r="A194" s="219" t="s">
        <v>1024</v>
      </c>
      <c r="B194" s="220" t="s">
        <v>1034</v>
      </c>
      <c r="C194" s="221" t="s">
        <v>589</v>
      </c>
      <c r="D194" s="221" t="s">
        <v>589</v>
      </c>
      <c r="E194" s="221" t="s">
        <v>589</v>
      </c>
      <c r="F194" s="221" t="s">
        <v>589</v>
      </c>
      <c r="G194" s="221" t="s">
        <v>589</v>
      </c>
      <c r="H194" s="221" t="s">
        <v>589</v>
      </c>
      <c r="I194" s="221" t="s">
        <v>589</v>
      </c>
      <c r="J194" s="221" t="s">
        <v>589</v>
      </c>
      <c r="K194" s="221" t="s">
        <v>589</v>
      </c>
      <c r="L194" s="221" t="s">
        <v>589</v>
      </c>
      <c r="M194" s="221" t="s">
        <v>589</v>
      </c>
      <c r="N194" s="221" t="s">
        <v>589</v>
      </c>
      <c r="O194" s="221" t="s">
        <v>589</v>
      </c>
      <c r="P194" s="221" t="s">
        <v>589</v>
      </c>
      <c r="Q194" s="221" t="s">
        <v>589</v>
      </c>
      <c r="R194" s="221" t="s">
        <v>589</v>
      </c>
      <c r="S194" s="221" t="s">
        <v>589</v>
      </c>
      <c r="T194" s="221" t="s">
        <v>589</v>
      </c>
      <c r="U194" s="221" t="s">
        <v>589</v>
      </c>
      <c r="V194" s="221" t="s">
        <v>589</v>
      </c>
      <c r="W194" s="221" t="s">
        <v>589</v>
      </c>
      <c r="X194" s="221" t="s">
        <v>589</v>
      </c>
      <c r="Y194" s="221" t="s">
        <v>589</v>
      </c>
      <c r="Z194" s="221" t="s">
        <v>589</v>
      </c>
      <c r="AA194" s="221" t="s">
        <v>589</v>
      </c>
      <c r="AB194" s="221" t="s">
        <v>589</v>
      </c>
      <c r="AC194" s="221" t="s">
        <v>589</v>
      </c>
      <c r="AD194" s="221" t="s">
        <v>589</v>
      </c>
      <c r="AE194" s="221" t="s">
        <v>589</v>
      </c>
      <c r="AF194" s="221" t="s">
        <v>589</v>
      </c>
      <c r="AG194" s="221" t="s">
        <v>589</v>
      </c>
      <c r="AH194" s="221" t="s">
        <v>589</v>
      </c>
      <c r="AI194" s="221" t="s">
        <v>589</v>
      </c>
      <c r="AJ194" s="221" t="s">
        <v>589</v>
      </c>
      <c r="AK194" s="221" t="s">
        <v>589</v>
      </c>
      <c r="AL194" s="221" t="s">
        <v>589</v>
      </c>
      <c r="AM194" s="221" t="s">
        <v>589</v>
      </c>
      <c r="AN194" s="221" t="s">
        <v>589</v>
      </c>
      <c r="AO194" s="221" t="s">
        <v>589</v>
      </c>
      <c r="AP194" s="221" t="s">
        <v>589</v>
      </c>
      <c r="AQ194" s="221" t="s">
        <v>589</v>
      </c>
      <c r="AR194" s="221" t="s">
        <v>589</v>
      </c>
      <c r="AS194" s="221" t="s">
        <v>589</v>
      </c>
      <c r="AT194" s="221" t="s">
        <v>589</v>
      </c>
      <c r="AU194" s="221" t="s">
        <v>589</v>
      </c>
      <c r="AV194" s="221" t="s">
        <v>589</v>
      </c>
      <c r="AW194" s="221" t="s">
        <v>589</v>
      </c>
      <c r="AX194" s="221" t="s">
        <v>589</v>
      </c>
      <c r="AY194" s="221" t="s">
        <v>589</v>
      </c>
      <c r="AZ194" s="221" t="s">
        <v>589</v>
      </c>
      <c r="BA194" s="221" t="s">
        <v>589</v>
      </c>
      <c r="BB194" s="221" t="s">
        <v>589</v>
      </c>
      <c r="BC194" s="221" t="s">
        <v>589</v>
      </c>
      <c r="BD194" s="221" t="s">
        <v>589</v>
      </c>
      <c r="BE194" s="221" t="s">
        <v>589</v>
      </c>
      <c r="BF194" s="221" t="s">
        <v>589</v>
      </c>
      <c r="BG194" s="221" t="s">
        <v>589</v>
      </c>
      <c r="BH194" s="221" t="s">
        <v>589</v>
      </c>
      <c r="BI194" s="221" t="s">
        <v>589</v>
      </c>
      <c r="BJ194" s="221" t="s">
        <v>589</v>
      </c>
      <c r="BK194" s="221" t="s">
        <v>589</v>
      </c>
      <c r="BL194" s="221" t="s">
        <v>589</v>
      </c>
      <c r="BM194" s="221" t="s">
        <v>589</v>
      </c>
      <c r="BN194" s="221" t="s">
        <v>589</v>
      </c>
      <c r="BO194" s="221" t="s">
        <v>589</v>
      </c>
      <c r="BP194" s="221" t="s">
        <v>589</v>
      </c>
      <c r="BQ194" s="221" t="s">
        <v>589</v>
      </c>
      <c r="BR194" s="221" t="s">
        <v>589</v>
      </c>
      <c r="BS194" s="221" t="s">
        <v>589</v>
      </c>
      <c r="BT194" s="221" t="s">
        <v>589</v>
      </c>
      <c r="BU194" s="221" t="s">
        <v>589</v>
      </c>
      <c r="BV194" s="221" t="s">
        <v>589</v>
      </c>
      <c r="BW194" s="221" t="s">
        <v>589</v>
      </c>
      <c r="BX194" s="221" t="s">
        <v>589</v>
      </c>
      <c r="BY194" s="221" t="s">
        <v>589</v>
      </c>
      <c r="BZ194" s="221" t="s">
        <v>589</v>
      </c>
      <c r="CA194" s="221" t="s">
        <v>589</v>
      </c>
      <c r="CB194" s="221" t="s">
        <v>589</v>
      </c>
      <c r="CC194" s="221" t="s">
        <v>589</v>
      </c>
      <c r="CD194" s="221" t="s">
        <v>589</v>
      </c>
      <c r="CE194" s="221" t="s">
        <v>589</v>
      </c>
      <c r="CF194" s="221" t="s">
        <v>589</v>
      </c>
      <c r="CG194" s="221" t="s">
        <v>589</v>
      </c>
      <c r="CH194" s="221" t="s">
        <v>589</v>
      </c>
      <c r="CI194" s="221" t="s">
        <v>589</v>
      </c>
      <c r="CJ194" s="221" t="s">
        <v>589</v>
      </c>
      <c r="CK194" s="221" t="s">
        <v>589</v>
      </c>
      <c r="CL194" s="221" t="s">
        <v>589</v>
      </c>
      <c r="CM194" s="221" t="s">
        <v>589</v>
      </c>
      <c r="CN194" s="221" t="s">
        <v>589</v>
      </c>
      <c r="CO194" s="221" t="s">
        <v>589</v>
      </c>
      <c r="CP194" s="221" t="s">
        <v>589</v>
      </c>
      <c r="CQ194" s="221" t="s">
        <v>589</v>
      </c>
      <c r="CR194" s="221" t="s">
        <v>589</v>
      </c>
      <c r="CS194" s="221" t="s">
        <v>589</v>
      </c>
      <c r="CT194" s="221" t="s">
        <v>589</v>
      </c>
      <c r="CU194" s="221" t="s">
        <v>589</v>
      </c>
      <c r="CV194" s="221" t="s">
        <v>589</v>
      </c>
      <c r="CW194" s="221" t="s">
        <v>589</v>
      </c>
      <c r="CX194" s="221" t="s">
        <v>589</v>
      </c>
    </row>
    <row r="195" spans="1:102" ht="94.5">
      <c r="A195" s="219" t="s">
        <v>1025</v>
      </c>
      <c r="B195" s="220" t="s">
        <v>1035</v>
      </c>
      <c r="C195" s="221" t="s">
        <v>589</v>
      </c>
      <c r="D195" s="221" t="s">
        <v>589</v>
      </c>
      <c r="E195" s="221" t="s">
        <v>589</v>
      </c>
      <c r="F195" s="221" t="s">
        <v>589</v>
      </c>
      <c r="G195" s="221" t="s">
        <v>589</v>
      </c>
      <c r="H195" s="221" t="s">
        <v>589</v>
      </c>
      <c r="I195" s="221" t="s">
        <v>589</v>
      </c>
      <c r="J195" s="221" t="s">
        <v>589</v>
      </c>
      <c r="K195" s="221" t="s">
        <v>589</v>
      </c>
      <c r="L195" s="221" t="s">
        <v>589</v>
      </c>
      <c r="M195" s="221" t="s">
        <v>589</v>
      </c>
      <c r="N195" s="221" t="s">
        <v>589</v>
      </c>
      <c r="O195" s="221" t="s">
        <v>589</v>
      </c>
      <c r="P195" s="221" t="s">
        <v>589</v>
      </c>
      <c r="Q195" s="221" t="s">
        <v>589</v>
      </c>
      <c r="R195" s="221" t="s">
        <v>589</v>
      </c>
      <c r="S195" s="221" t="s">
        <v>589</v>
      </c>
      <c r="T195" s="221" t="s">
        <v>589</v>
      </c>
      <c r="U195" s="221" t="s">
        <v>589</v>
      </c>
      <c r="V195" s="221" t="s">
        <v>589</v>
      </c>
      <c r="W195" s="221" t="s">
        <v>589</v>
      </c>
      <c r="X195" s="221" t="s">
        <v>589</v>
      </c>
      <c r="Y195" s="221" t="s">
        <v>589</v>
      </c>
      <c r="Z195" s="221" t="s">
        <v>589</v>
      </c>
      <c r="AA195" s="221" t="s">
        <v>589</v>
      </c>
      <c r="AB195" s="221" t="s">
        <v>589</v>
      </c>
      <c r="AC195" s="221" t="s">
        <v>589</v>
      </c>
      <c r="AD195" s="221" t="s">
        <v>589</v>
      </c>
      <c r="AE195" s="221" t="s">
        <v>589</v>
      </c>
      <c r="AF195" s="221" t="s">
        <v>589</v>
      </c>
      <c r="AG195" s="221" t="s">
        <v>589</v>
      </c>
      <c r="AH195" s="221" t="s">
        <v>589</v>
      </c>
      <c r="AI195" s="221" t="s">
        <v>589</v>
      </c>
      <c r="AJ195" s="221" t="s">
        <v>589</v>
      </c>
      <c r="AK195" s="221" t="s">
        <v>589</v>
      </c>
      <c r="AL195" s="221" t="s">
        <v>589</v>
      </c>
      <c r="AM195" s="221" t="s">
        <v>589</v>
      </c>
      <c r="AN195" s="221" t="s">
        <v>589</v>
      </c>
      <c r="AO195" s="221" t="s">
        <v>589</v>
      </c>
      <c r="AP195" s="221" t="s">
        <v>589</v>
      </c>
      <c r="AQ195" s="221" t="s">
        <v>589</v>
      </c>
      <c r="AR195" s="221" t="s">
        <v>589</v>
      </c>
      <c r="AS195" s="221" t="s">
        <v>589</v>
      </c>
      <c r="AT195" s="221" t="s">
        <v>589</v>
      </c>
      <c r="AU195" s="221" t="s">
        <v>589</v>
      </c>
      <c r="AV195" s="221" t="s">
        <v>589</v>
      </c>
      <c r="AW195" s="221" t="s">
        <v>589</v>
      </c>
      <c r="AX195" s="221" t="s">
        <v>589</v>
      </c>
      <c r="AY195" s="221" t="s">
        <v>589</v>
      </c>
      <c r="AZ195" s="221" t="s">
        <v>589</v>
      </c>
      <c r="BA195" s="221" t="s">
        <v>589</v>
      </c>
      <c r="BB195" s="221" t="s">
        <v>589</v>
      </c>
      <c r="BC195" s="221" t="s">
        <v>589</v>
      </c>
      <c r="BD195" s="221" t="s">
        <v>589</v>
      </c>
      <c r="BE195" s="221" t="s">
        <v>589</v>
      </c>
      <c r="BF195" s="221" t="s">
        <v>589</v>
      </c>
      <c r="BG195" s="221" t="s">
        <v>589</v>
      </c>
      <c r="BH195" s="221" t="s">
        <v>589</v>
      </c>
      <c r="BI195" s="221" t="s">
        <v>589</v>
      </c>
      <c r="BJ195" s="221" t="s">
        <v>589</v>
      </c>
      <c r="BK195" s="221" t="s">
        <v>589</v>
      </c>
      <c r="BL195" s="221" t="s">
        <v>589</v>
      </c>
      <c r="BM195" s="221" t="s">
        <v>589</v>
      </c>
      <c r="BN195" s="221" t="s">
        <v>589</v>
      </c>
      <c r="BO195" s="221" t="s">
        <v>589</v>
      </c>
      <c r="BP195" s="221" t="s">
        <v>589</v>
      </c>
      <c r="BQ195" s="221" t="s">
        <v>589</v>
      </c>
      <c r="BR195" s="221" t="s">
        <v>589</v>
      </c>
      <c r="BS195" s="221" t="s">
        <v>589</v>
      </c>
      <c r="BT195" s="221" t="s">
        <v>589</v>
      </c>
      <c r="BU195" s="221" t="s">
        <v>589</v>
      </c>
      <c r="BV195" s="221" t="s">
        <v>589</v>
      </c>
      <c r="BW195" s="221" t="s">
        <v>589</v>
      </c>
      <c r="BX195" s="221" t="s">
        <v>589</v>
      </c>
      <c r="BY195" s="221" t="s">
        <v>589</v>
      </c>
      <c r="BZ195" s="221" t="s">
        <v>589</v>
      </c>
      <c r="CA195" s="221" t="s">
        <v>589</v>
      </c>
      <c r="CB195" s="221" t="s">
        <v>589</v>
      </c>
      <c r="CC195" s="221" t="s">
        <v>589</v>
      </c>
      <c r="CD195" s="221" t="s">
        <v>589</v>
      </c>
      <c r="CE195" s="221" t="s">
        <v>589</v>
      </c>
      <c r="CF195" s="221" t="s">
        <v>589</v>
      </c>
      <c r="CG195" s="221" t="s">
        <v>589</v>
      </c>
      <c r="CH195" s="221" t="s">
        <v>589</v>
      </c>
      <c r="CI195" s="221" t="s">
        <v>589</v>
      </c>
      <c r="CJ195" s="221" t="s">
        <v>589</v>
      </c>
      <c r="CK195" s="221" t="s">
        <v>589</v>
      </c>
      <c r="CL195" s="221" t="s">
        <v>589</v>
      </c>
      <c r="CM195" s="221" t="s">
        <v>589</v>
      </c>
      <c r="CN195" s="221" t="s">
        <v>589</v>
      </c>
      <c r="CO195" s="221" t="s">
        <v>589</v>
      </c>
      <c r="CP195" s="221" t="s">
        <v>589</v>
      </c>
      <c r="CQ195" s="221" t="s">
        <v>589</v>
      </c>
      <c r="CR195" s="221" t="s">
        <v>589</v>
      </c>
      <c r="CS195" s="221" t="s">
        <v>589</v>
      </c>
      <c r="CT195" s="221" t="s">
        <v>589</v>
      </c>
      <c r="CU195" s="221" t="s">
        <v>589</v>
      </c>
      <c r="CV195" s="221" t="s">
        <v>589</v>
      </c>
      <c r="CW195" s="221" t="s">
        <v>589</v>
      </c>
      <c r="CX195" s="221" t="s">
        <v>589</v>
      </c>
    </row>
  </sheetData>
  <sheetProtection password="84F4" sheet="1" objects="1" scenarios="1"/>
  <mergeCells count="37">
    <mergeCell ref="A6:AS6"/>
    <mergeCell ref="A7:AS7"/>
    <mergeCell ref="R15:AE16"/>
    <mergeCell ref="AT15:CW15"/>
    <mergeCell ref="A5:AS5"/>
    <mergeCell ref="A11:AS11"/>
    <mergeCell ref="A12:AS12"/>
    <mergeCell ref="A13:AS13"/>
    <mergeCell ref="AF15:AS15"/>
    <mergeCell ref="A15:A18"/>
    <mergeCell ref="A14:CW14"/>
    <mergeCell ref="AT16:BG16"/>
    <mergeCell ref="CJ16:CW16"/>
    <mergeCell ref="CQ17:CW17"/>
    <mergeCell ref="BH17:BN17"/>
    <mergeCell ref="BO17:BU17"/>
    <mergeCell ref="A10:AS10"/>
    <mergeCell ref="AF16:AS16"/>
    <mergeCell ref="BH16:BU16"/>
    <mergeCell ref="A8:AS8"/>
    <mergeCell ref="A9:AS9"/>
    <mergeCell ref="CX15:CX18"/>
    <mergeCell ref="D15:Q16"/>
    <mergeCell ref="C15:C18"/>
    <mergeCell ref="B15:B18"/>
    <mergeCell ref="K17:Q17"/>
    <mergeCell ref="AF17:AL17"/>
    <mergeCell ref="AM17:AS17"/>
    <mergeCell ref="AT17:AZ17"/>
    <mergeCell ref="BA17:BG17"/>
    <mergeCell ref="CJ17:CP17"/>
    <mergeCell ref="R17:X17"/>
    <mergeCell ref="Y17:AE17"/>
    <mergeCell ref="D17:J17"/>
    <mergeCell ref="BV16:CI16"/>
    <mergeCell ref="BV17:CB17"/>
    <mergeCell ref="CC17:CI17"/>
  </mergeCells>
  <pageMargins left="0.70866141732283472" right="0.70866141732283472" top="0.74803149606299213" bottom="0.74803149606299213" header="0.31496062992125984" footer="0.31496062992125984"/>
  <pageSetup paperSize="8" scale="58" fitToWidth="2" orientation="landscape" r:id="rId1"/>
  <headerFooter differentFirst="1">
    <oddHeader>&amp;C&amp;P</oddHeader>
    <oddFooter>&amp;C&amp;G</oddFooter>
    <firstFooter>&amp;C&amp;G</firstFooter>
  </headerFooter>
  <colBreaks count="1" manualBreakCount="1">
    <brk id="45" min="1" max="279" man="1"/>
  </colBreaks>
  <drawing r:id="rId2"/>
  <legacyDrawingHF r:id="rId3"/>
</worksheet>
</file>

<file path=xl/worksheets/sheet9.xml><?xml version="1.0" encoding="utf-8"?>
<worksheet xmlns="http://schemas.openxmlformats.org/spreadsheetml/2006/main" xmlns:r="http://schemas.openxmlformats.org/officeDocument/2006/relationships">
  <sheetPr>
    <tabColor theme="8" tint="0.79998168889431442"/>
    <pageSetUpPr fitToPage="1"/>
  </sheetPr>
  <dimension ref="A1:AS69"/>
  <sheetViews>
    <sheetView view="pageBreakPreview" zoomScale="70" zoomScaleNormal="100" zoomScaleSheetLayoutView="70" workbookViewId="0"/>
  </sheetViews>
  <sheetFormatPr defaultColWidth="9" defaultRowHeight="15.75"/>
  <cols>
    <col min="1" max="1" width="11.375" style="1" customWidth="1"/>
    <col min="2" max="2" width="31.5" style="1" customWidth="1"/>
    <col min="3" max="3" width="17.25" style="1" customWidth="1"/>
    <col min="4" max="4" width="15.375" style="1" customWidth="1"/>
    <col min="5" max="6" width="5.25" style="1" bestFit="1" customWidth="1"/>
    <col min="7" max="9" width="5.25" style="1" customWidth="1"/>
    <col min="10" max="24" width="6" style="1" customWidth="1"/>
    <col min="25" max="29" width="6" style="248" customWidth="1"/>
    <col min="30" max="34" width="6" style="1" customWidth="1"/>
    <col min="35" max="35" width="5.75" style="1" customWidth="1"/>
    <col min="36" max="36" width="16.125" style="1" customWidth="1"/>
    <col min="37" max="37" width="21.25" style="1" customWidth="1"/>
    <col min="38" max="38" width="12.625" style="1" customWidth="1"/>
    <col min="39" max="39" width="22.375" style="1" customWidth="1"/>
    <col min="40" max="40" width="10.875" style="1" customWidth="1"/>
    <col min="41" max="41" width="17.375" style="1" customWidth="1"/>
    <col min="42" max="43" width="4.125" style="1" customWidth="1"/>
    <col min="44" max="44" width="3.75" style="1" customWidth="1"/>
    <col min="45" max="45" width="3.875" style="1" customWidth="1"/>
    <col min="46" max="46" width="4.5" style="1" customWidth="1"/>
    <col min="47" max="47" width="5" style="1" customWidth="1"/>
    <col min="48" max="48" width="5.5" style="1" customWidth="1"/>
    <col min="49" max="49" width="5.75" style="1" customWidth="1"/>
    <col min="50" max="50" width="5.5" style="1" customWidth="1"/>
    <col min="51" max="52" width="5" style="1" customWidth="1"/>
    <col min="53" max="53" width="12.875" style="1" customWidth="1"/>
    <col min="54" max="63" width="5" style="1" customWidth="1"/>
    <col min="64" max="16384" width="9" style="1"/>
  </cols>
  <sheetData>
    <row r="1" spans="1:45" s="279" customFormat="1" ht="54" customHeight="1"/>
    <row r="2" spans="1:45" ht="18.75">
      <c r="Q2" s="2"/>
      <c r="R2" s="2"/>
      <c r="S2" s="2"/>
      <c r="T2" s="2"/>
      <c r="U2" s="2"/>
      <c r="V2" s="2"/>
      <c r="W2" s="2"/>
      <c r="X2" s="2"/>
      <c r="Y2" s="79"/>
      <c r="Z2" s="79"/>
      <c r="AA2" s="79"/>
      <c r="AB2" s="79"/>
      <c r="AC2" s="79"/>
      <c r="AH2" s="24" t="s">
        <v>330</v>
      </c>
    </row>
    <row r="3" spans="1:45" ht="18.75">
      <c r="Q3" s="2"/>
      <c r="R3" s="2"/>
      <c r="S3" s="2"/>
      <c r="T3" s="2"/>
      <c r="U3" s="2"/>
      <c r="V3" s="2"/>
      <c r="W3" s="2"/>
      <c r="X3" s="2"/>
      <c r="Y3" s="79"/>
      <c r="Z3" s="79"/>
      <c r="AA3" s="79"/>
      <c r="AB3" s="79"/>
      <c r="AC3" s="79"/>
      <c r="AH3" s="14" t="s">
        <v>1</v>
      </c>
    </row>
    <row r="4" spans="1:45" ht="18.75">
      <c r="Q4" s="2"/>
      <c r="R4" s="2"/>
      <c r="S4" s="2"/>
      <c r="T4" s="2"/>
      <c r="U4" s="2"/>
      <c r="V4" s="2"/>
      <c r="W4" s="2"/>
      <c r="X4" s="2"/>
      <c r="Y4" s="79"/>
      <c r="Z4" s="79"/>
      <c r="AA4" s="79"/>
      <c r="AB4" s="79"/>
      <c r="AC4" s="79"/>
      <c r="AH4" s="14" t="s">
        <v>815</v>
      </c>
    </row>
    <row r="5" spans="1:45">
      <c r="A5" s="403" t="s">
        <v>376</v>
      </c>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row>
    <row r="7" spans="1:45">
      <c r="A7" s="417" t="s">
        <v>756</v>
      </c>
      <c r="B7" s="417"/>
      <c r="C7" s="417"/>
      <c r="D7" s="417"/>
      <c r="E7" s="417"/>
      <c r="F7" s="417"/>
      <c r="G7" s="417"/>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row>
    <row r="8" spans="1:45">
      <c r="A8" s="358" t="s">
        <v>292</v>
      </c>
      <c r="B8" s="358"/>
      <c r="C8" s="358"/>
      <c r="D8" s="358"/>
      <c r="E8" s="358"/>
      <c r="F8" s="358"/>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row>
    <row r="9" spans="1:45">
      <c r="A9" s="120"/>
      <c r="B9" s="120"/>
      <c r="C9" s="120"/>
      <c r="D9" s="120"/>
      <c r="E9" s="120"/>
      <c r="F9" s="120"/>
      <c r="G9" s="120"/>
      <c r="H9" s="120"/>
      <c r="I9" s="120"/>
      <c r="J9" s="120"/>
      <c r="K9" s="120"/>
      <c r="L9" s="120"/>
      <c r="M9" s="120"/>
      <c r="N9" s="120"/>
      <c r="O9" s="120"/>
      <c r="P9" s="120"/>
      <c r="Q9" s="120"/>
      <c r="R9" s="120"/>
      <c r="S9" s="120"/>
      <c r="T9" s="120"/>
      <c r="U9" s="120"/>
      <c r="V9" s="120"/>
      <c r="W9" s="120"/>
      <c r="X9" s="120"/>
      <c r="Y9" s="247"/>
      <c r="Z9" s="247"/>
      <c r="AA9" s="247"/>
      <c r="AB9" s="247"/>
      <c r="AC9" s="247"/>
      <c r="AD9" s="120"/>
      <c r="AE9" s="120"/>
      <c r="AF9" s="120"/>
      <c r="AG9" s="120"/>
      <c r="AH9" s="120"/>
    </row>
    <row r="10" spans="1:45" ht="18.75" customHeight="1">
      <c r="A10" s="359" t="s">
        <v>1125</v>
      </c>
      <c r="B10" s="359"/>
      <c r="C10" s="359"/>
      <c r="D10" s="359"/>
      <c r="E10" s="359"/>
      <c r="F10" s="359"/>
      <c r="G10" s="359"/>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row>
    <row r="11" spans="1:45">
      <c r="A11" s="413"/>
      <c r="B11" s="413"/>
      <c r="C11" s="413"/>
      <c r="D11" s="413"/>
      <c r="E11" s="413"/>
      <c r="F11" s="413"/>
      <c r="G11" s="413"/>
      <c r="H11" s="413"/>
      <c r="I11" s="413"/>
      <c r="J11" s="413"/>
      <c r="K11" s="413"/>
      <c r="L11" s="413"/>
      <c r="M11" s="413"/>
      <c r="N11" s="413"/>
      <c r="O11" s="413"/>
      <c r="P11" s="413"/>
      <c r="Q11" s="413"/>
      <c r="R11" s="413"/>
      <c r="S11" s="413"/>
      <c r="T11" s="413"/>
      <c r="U11" s="413"/>
      <c r="V11" s="413"/>
      <c r="W11" s="413"/>
      <c r="X11" s="413"/>
      <c r="Y11" s="253"/>
      <c r="Z11" s="253"/>
      <c r="AA11" s="253"/>
      <c r="AB11" s="253"/>
      <c r="AC11" s="253"/>
      <c r="AD11" s="12"/>
      <c r="AE11" s="2"/>
      <c r="AF11" s="2"/>
      <c r="AG11" s="2"/>
      <c r="AH11" s="2"/>
      <c r="AI11" s="2"/>
      <c r="AJ11" s="2"/>
      <c r="AK11" s="2"/>
      <c r="AL11" s="2"/>
      <c r="AM11" s="2"/>
      <c r="AN11" s="2"/>
      <c r="AO11" s="2"/>
      <c r="AP11" s="2"/>
      <c r="AQ11" s="2"/>
      <c r="AR11" s="2"/>
      <c r="AS11" s="2"/>
    </row>
    <row r="12" spans="1:45" ht="15.75" customHeight="1">
      <c r="A12" s="402" t="s">
        <v>162</v>
      </c>
      <c r="B12" s="402" t="s">
        <v>30</v>
      </c>
      <c r="C12" s="402" t="s">
        <v>4</v>
      </c>
      <c r="D12" s="402" t="s">
        <v>494</v>
      </c>
      <c r="E12" s="402" t="s">
        <v>966</v>
      </c>
      <c r="F12" s="402"/>
      <c r="G12" s="402"/>
      <c r="H12" s="402"/>
      <c r="I12" s="402"/>
      <c r="J12" s="418" t="s">
        <v>50</v>
      </c>
      <c r="K12" s="418"/>
      <c r="L12" s="418"/>
      <c r="M12" s="418"/>
      <c r="N12" s="418"/>
      <c r="O12" s="418"/>
      <c r="P12" s="418"/>
      <c r="Q12" s="418"/>
      <c r="R12" s="418"/>
      <c r="S12" s="418"/>
      <c r="T12" s="418"/>
      <c r="U12" s="418"/>
      <c r="V12" s="418"/>
      <c r="W12" s="418"/>
      <c r="X12" s="418"/>
      <c r="Y12" s="418"/>
      <c r="Z12" s="418"/>
      <c r="AA12" s="418"/>
      <c r="AB12" s="418"/>
      <c r="AC12" s="418"/>
      <c r="AD12" s="418"/>
      <c r="AE12" s="418"/>
      <c r="AF12" s="418"/>
      <c r="AG12" s="418"/>
      <c r="AH12" s="418"/>
      <c r="AI12" s="79"/>
      <c r="AJ12" s="79"/>
      <c r="AK12" s="79"/>
      <c r="AL12" s="79"/>
      <c r="AM12" s="79"/>
      <c r="AN12" s="79"/>
      <c r="AO12" s="79"/>
      <c r="AP12" s="79"/>
      <c r="AQ12" s="79"/>
      <c r="AR12" s="79"/>
      <c r="AS12" s="79"/>
    </row>
    <row r="13" spans="1:45" ht="65.25" customHeight="1">
      <c r="A13" s="402"/>
      <c r="B13" s="402"/>
      <c r="C13" s="402"/>
      <c r="D13" s="402"/>
      <c r="E13" s="402"/>
      <c r="F13" s="402"/>
      <c r="G13" s="402"/>
      <c r="H13" s="402"/>
      <c r="I13" s="402"/>
      <c r="J13" s="401" t="s">
        <v>836</v>
      </c>
      <c r="K13" s="401"/>
      <c r="L13" s="401"/>
      <c r="M13" s="401"/>
      <c r="N13" s="401"/>
      <c r="O13" s="401" t="s">
        <v>884</v>
      </c>
      <c r="P13" s="401"/>
      <c r="Q13" s="401"/>
      <c r="R13" s="401"/>
      <c r="S13" s="401"/>
      <c r="T13" s="401" t="s">
        <v>885</v>
      </c>
      <c r="U13" s="401"/>
      <c r="V13" s="401"/>
      <c r="W13" s="401"/>
      <c r="X13" s="401"/>
      <c r="Y13" s="401" t="s">
        <v>886</v>
      </c>
      <c r="Z13" s="401"/>
      <c r="AA13" s="401"/>
      <c r="AB13" s="401"/>
      <c r="AC13" s="401"/>
      <c r="AD13" s="402" t="s">
        <v>3</v>
      </c>
      <c r="AE13" s="402"/>
      <c r="AF13" s="402"/>
      <c r="AG13" s="402"/>
      <c r="AH13" s="402"/>
      <c r="AI13" s="2"/>
      <c r="AJ13" s="2"/>
      <c r="AK13" s="2"/>
      <c r="AL13" s="2"/>
      <c r="AM13" s="2"/>
      <c r="AN13" s="2"/>
      <c r="AO13" s="2"/>
      <c r="AP13" s="2"/>
      <c r="AQ13" s="2"/>
      <c r="AR13" s="2"/>
      <c r="AS13" s="2"/>
    </row>
    <row r="14" spans="1:45" ht="60.75" customHeight="1">
      <c r="A14" s="402"/>
      <c r="B14" s="402"/>
      <c r="C14" s="402"/>
      <c r="D14" s="402"/>
      <c r="E14" s="401" t="s">
        <v>473</v>
      </c>
      <c r="F14" s="401"/>
      <c r="G14" s="401"/>
      <c r="H14" s="401"/>
      <c r="I14" s="401"/>
      <c r="J14" s="401" t="s">
        <v>473</v>
      </c>
      <c r="K14" s="401"/>
      <c r="L14" s="401"/>
      <c r="M14" s="401"/>
      <c r="N14" s="401"/>
      <c r="O14" s="401" t="s">
        <v>473</v>
      </c>
      <c r="P14" s="401"/>
      <c r="Q14" s="401"/>
      <c r="R14" s="401"/>
      <c r="S14" s="401"/>
      <c r="T14" s="401" t="s">
        <v>473</v>
      </c>
      <c r="U14" s="401"/>
      <c r="V14" s="401"/>
      <c r="W14" s="401"/>
      <c r="X14" s="401"/>
      <c r="Y14" s="401" t="s">
        <v>473</v>
      </c>
      <c r="Z14" s="401"/>
      <c r="AA14" s="401"/>
      <c r="AB14" s="401"/>
      <c r="AC14" s="401"/>
      <c r="AD14" s="401" t="s">
        <v>19</v>
      </c>
      <c r="AE14" s="401"/>
      <c r="AF14" s="401"/>
      <c r="AG14" s="401"/>
      <c r="AH14" s="401"/>
      <c r="AI14" s="2"/>
      <c r="AJ14" s="2"/>
      <c r="AK14" s="2"/>
      <c r="AL14" s="2"/>
      <c r="AM14" s="2"/>
      <c r="AN14" s="2"/>
      <c r="AO14" s="2"/>
      <c r="AP14" s="2"/>
      <c r="AQ14" s="2"/>
      <c r="AR14" s="2"/>
      <c r="AS14" s="2"/>
    </row>
    <row r="15" spans="1:45" ht="65.25" customHeight="1">
      <c r="A15" s="402"/>
      <c r="B15" s="402"/>
      <c r="C15" s="402"/>
      <c r="D15" s="402"/>
      <c r="E15" s="74" t="s">
        <v>5</v>
      </c>
      <c r="F15" s="74" t="s">
        <v>6</v>
      </c>
      <c r="G15" s="74" t="s">
        <v>247</v>
      </c>
      <c r="H15" s="74" t="s">
        <v>2</v>
      </c>
      <c r="I15" s="74" t="s">
        <v>140</v>
      </c>
      <c r="J15" s="74" t="s">
        <v>5</v>
      </c>
      <c r="K15" s="74" t="s">
        <v>6</v>
      </c>
      <c r="L15" s="74" t="s">
        <v>247</v>
      </c>
      <c r="M15" s="74" t="s">
        <v>2</v>
      </c>
      <c r="N15" s="74" t="s">
        <v>140</v>
      </c>
      <c r="O15" s="74" t="s">
        <v>5</v>
      </c>
      <c r="P15" s="74" t="s">
        <v>6</v>
      </c>
      <c r="Q15" s="74" t="s">
        <v>247</v>
      </c>
      <c r="R15" s="74" t="s">
        <v>2</v>
      </c>
      <c r="S15" s="74" t="s">
        <v>140</v>
      </c>
      <c r="T15" s="74" t="s">
        <v>5</v>
      </c>
      <c r="U15" s="74" t="s">
        <v>6</v>
      </c>
      <c r="V15" s="74" t="s">
        <v>247</v>
      </c>
      <c r="W15" s="74" t="s">
        <v>2</v>
      </c>
      <c r="X15" s="74" t="s">
        <v>140</v>
      </c>
      <c r="Y15" s="74" t="s">
        <v>5</v>
      </c>
      <c r="Z15" s="74" t="s">
        <v>6</v>
      </c>
      <c r="AA15" s="74" t="s">
        <v>247</v>
      </c>
      <c r="AB15" s="74" t="s">
        <v>2</v>
      </c>
      <c r="AC15" s="74" t="s">
        <v>140</v>
      </c>
      <c r="AD15" s="74" t="s">
        <v>5</v>
      </c>
      <c r="AE15" s="74" t="s">
        <v>6</v>
      </c>
      <c r="AF15" s="74" t="s">
        <v>247</v>
      </c>
      <c r="AG15" s="74" t="s">
        <v>2</v>
      </c>
      <c r="AH15" s="74" t="s">
        <v>140</v>
      </c>
      <c r="AI15" s="2"/>
      <c r="AJ15" s="2"/>
      <c r="AK15" s="2"/>
      <c r="AL15" s="2"/>
      <c r="AM15" s="2"/>
      <c r="AN15" s="2"/>
      <c r="AO15" s="2"/>
      <c r="AP15" s="2"/>
      <c r="AQ15" s="2"/>
      <c r="AR15" s="2"/>
      <c r="AS15" s="2"/>
    </row>
    <row r="16" spans="1:45">
      <c r="A16" s="160">
        <v>1</v>
      </c>
      <c r="B16" s="160">
        <v>2</v>
      </c>
      <c r="C16" s="160">
        <v>3</v>
      </c>
      <c r="D16" s="160">
        <v>4</v>
      </c>
      <c r="E16" s="119" t="s">
        <v>194</v>
      </c>
      <c r="F16" s="119" t="s">
        <v>195</v>
      </c>
      <c r="G16" s="119" t="s">
        <v>196</v>
      </c>
      <c r="H16" s="119" t="s">
        <v>197</v>
      </c>
      <c r="I16" s="119" t="s">
        <v>198</v>
      </c>
      <c r="J16" s="119" t="s">
        <v>232</v>
      </c>
      <c r="K16" s="119" t="s">
        <v>233</v>
      </c>
      <c r="L16" s="119" t="s">
        <v>234</v>
      </c>
      <c r="M16" s="119" t="s">
        <v>235</v>
      </c>
      <c r="N16" s="119" t="s">
        <v>236</v>
      </c>
      <c r="O16" s="119" t="s">
        <v>239</v>
      </c>
      <c r="P16" s="119" t="s">
        <v>240</v>
      </c>
      <c r="Q16" s="119" t="s">
        <v>241</v>
      </c>
      <c r="R16" s="119" t="s">
        <v>242</v>
      </c>
      <c r="S16" s="119" t="s">
        <v>243</v>
      </c>
      <c r="T16" s="119" t="s">
        <v>248</v>
      </c>
      <c r="U16" s="119" t="s">
        <v>249</v>
      </c>
      <c r="V16" s="119" t="s">
        <v>250</v>
      </c>
      <c r="W16" s="119" t="s">
        <v>251</v>
      </c>
      <c r="X16" s="119" t="s">
        <v>252</v>
      </c>
      <c r="Y16" s="119" t="s">
        <v>248</v>
      </c>
      <c r="Z16" s="119" t="s">
        <v>249</v>
      </c>
      <c r="AA16" s="119" t="s">
        <v>250</v>
      </c>
      <c r="AB16" s="119" t="s">
        <v>251</v>
      </c>
      <c r="AC16" s="119" t="s">
        <v>252</v>
      </c>
      <c r="AD16" s="119" t="s">
        <v>276</v>
      </c>
      <c r="AE16" s="119" t="s">
        <v>277</v>
      </c>
      <c r="AF16" s="119" t="s">
        <v>278</v>
      </c>
      <c r="AG16" s="119" t="s">
        <v>279</v>
      </c>
      <c r="AH16" s="119" t="s">
        <v>280</v>
      </c>
      <c r="AI16" s="2"/>
      <c r="AJ16" s="2"/>
      <c r="AK16" s="2"/>
      <c r="AL16" s="2"/>
      <c r="AM16" s="2"/>
      <c r="AN16" s="2"/>
      <c r="AO16" s="2"/>
      <c r="AP16" s="2"/>
      <c r="AQ16" s="2"/>
      <c r="AR16" s="2"/>
      <c r="AS16" s="2"/>
    </row>
    <row r="17" spans="1:34" s="168" customFormat="1" ht="31.5">
      <c r="A17" s="165" t="s">
        <v>634</v>
      </c>
      <c r="B17" s="166" t="s">
        <v>635</v>
      </c>
      <c r="C17" s="167" t="s">
        <v>700</v>
      </c>
      <c r="D17" s="167" t="s">
        <v>589</v>
      </c>
      <c r="E17" s="167" t="s">
        <v>589</v>
      </c>
      <c r="F17" s="167" t="s">
        <v>589</v>
      </c>
      <c r="G17" s="167" t="s">
        <v>589</v>
      </c>
      <c r="H17" s="167" t="s">
        <v>589</v>
      </c>
      <c r="I17" s="167" t="s">
        <v>589</v>
      </c>
      <c r="J17" s="204" t="str">
        <f>J19</f>
        <v>нд</v>
      </c>
      <c r="K17" s="167" t="s">
        <v>589</v>
      </c>
      <c r="L17" s="167" t="str">
        <f t="shared" ref="L17:AF17" si="0">L19</f>
        <v>нд</v>
      </c>
      <c r="M17" s="167" t="s">
        <v>589</v>
      </c>
      <c r="N17" s="167" t="s">
        <v>589</v>
      </c>
      <c r="O17" s="167" t="str">
        <f t="shared" si="0"/>
        <v>нд</v>
      </c>
      <c r="P17" s="167" t="s">
        <v>589</v>
      </c>
      <c r="Q17" s="167" t="str">
        <f t="shared" si="0"/>
        <v>нд</v>
      </c>
      <c r="R17" s="167" t="s">
        <v>589</v>
      </c>
      <c r="S17" s="167" t="s">
        <v>589</v>
      </c>
      <c r="T17" s="167" t="str">
        <f t="shared" si="0"/>
        <v>нд</v>
      </c>
      <c r="U17" s="167" t="str">
        <f t="shared" si="0"/>
        <v>нд</v>
      </c>
      <c r="V17" s="167" t="str">
        <f t="shared" si="0"/>
        <v>нд</v>
      </c>
      <c r="W17" s="167" t="str">
        <f t="shared" si="0"/>
        <v>нд</v>
      </c>
      <c r="X17" s="167" t="str">
        <f t="shared" si="0"/>
        <v>нд</v>
      </c>
      <c r="Y17" s="167" t="str">
        <f t="shared" ref="Y17:AC17" si="1">Y19</f>
        <v>нд</v>
      </c>
      <c r="Z17" s="167" t="str">
        <f t="shared" si="1"/>
        <v>нд</v>
      </c>
      <c r="AA17" s="167" t="str">
        <f t="shared" si="1"/>
        <v>нд</v>
      </c>
      <c r="AB17" s="167" t="str">
        <f t="shared" si="1"/>
        <v>нд</v>
      </c>
      <c r="AC17" s="167" t="str">
        <f t="shared" si="1"/>
        <v>нд</v>
      </c>
      <c r="AD17" s="167" t="str">
        <f t="shared" si="0"/>
        <v>нд</v>
      </c>
      <c r="AE17" s="167" t="s">
        <v>589</v>
      </c>
      <c r="AF17" s="167" t="str">
        <f t="shared" si="0"/>
        <v>нд</v>
      </c>
      <c r="AG17" s="167" t="s">
        <v>589</v>
      </c>
      <c r="AH17" s="167" t="s">
        <v>589</v>
      </c>
    </row>
    <row r="18" spans="1:34" ht="31.5">
      <c r="A18" s="67" t="s">
        <v>636</v>
      </c>
      <c r="B18" s="113" t="s">
        <v>637</v>
      </c>
      <c r="C18" s="90" t="s">
        <v>700</v>
      </c>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row>
    <row r="19" spans="1:34" s="168" customFormat="1" ht="47.25">
      <c r="A19" s="165" t="s">
        <v>638</v>
      </c>
      <c r="B19" s="166" t="s">
        <v>639</v>
      </c>
      <c r="C19" s="167" t="s">
        <v>700</v>
      </c>
      <c r="D19" s="167" t="s">
        <v>589</v>
      </c>
      <c r="E19" s="167" t="s">
        <v>589</v>
      </c>
      <c r="F19" s="167" t="s">
        <v>589</v>
      </c>
      <c r="G19" s="167" t="s">
        <v>589</v>
      </c>
      <c r="H19" s="167" t="s">
        <v>589</v>
      </c>
      <c r="I19" s="167" t="s">
        <v>589</v>
      </c>
      <c r="J19" s="204" t="str">
        <f>J24</f>
        <v>нд</v>
      </c>
      <c r="K19" s="167" t="s">
        <v>589</v>
      </c>
      <c r="L19" s="167" t="str">
        <f t="shared" ref="L19:AF19" si="2">L24</f>
        <v>нд</v>
      </c>
      <c r="M19" s="167" t="s">
        <v>589</v>
      </c>
      <c r="N19" s="167" t="s">
        <v>589</v>
      </c>
      <c r="O19" s="167" t="str">
        <f t="shared" si="2"/>
        <v>нд</v>
      </c>
      <c r="P19" s="167" t="s">
        <v>589</v>
      </c>
      <c r="Q19" s="167" t="str">
        <f t="shared" si="2"/>
        <v>нд</v>
      </c>
      <c r="R19" s="167" t="s">
        <v>589</v>
      </c>
      <c r="S19" s="167" t="s">
        <v>589</v>
      </c>
      <c r="T19" s="167" t="str">
        <f t="shared" si="2"/>
        <v>нд</v>
      </c>
      <c r="U19" s="167" t="str">
        <f t="shared" si="2"/>
        <v>нд</v>
      </c>
      <c r="V19" s="167" t="str">
        <f t="shared" si="2"/>
        <v>нд</v>
      </c>
      <c r="W19" s="167" t="str">
        <f t="shared" si="2"/>
        <v>нд</v>
      </c>
      <c r="X19" s="167" t="str">
        <f t="shared" si="2"/>
        <v>нд</v>
      </c>
      <c r="Y19" s="167" t="str">
        <f t="shared" ref="Y19:AC19" si="3">Y24</f>
        <v>нд</v>
      </c>
      <c r="Z19" s="167" t="str">
        <f t="shared" si="3"/>
        <v>нд</v>
      </c>
      <c r="AA19" s="167" t="str">
        <f t="shared" si="3"/>
        <v>нд</v>
      </c>
      <c r="AB19" s="167" t="str">
        <f t="shared" si="3"/>
        <v>нд</v>
      </c>
      <c r="AC19" s="167" t="str">
        <f t="shared" si="3"/>
        <v>нд</v>
      </c>
      <c r="AD19" s="167" t="str">
        <f t="shared" si="2"/>
        <v>нд</v>
      </c>
      <c r="AE19" s="167" t="s">
        <v>589</v>
      </c>
      <c r="AF19" s="167" t="str">
        <f t="shared" si="2"/>
        <v>нд</v>
      </c>
      <c r="AG19" s="167" t="s">
        <v>589</v>
      </c>
      <c r="AH19" s="167" t="s">
        <v>589</v>
      </c>
    </row>
    <row r="20" spans="1:34" ht="78.75">
      <c r="A20" s="67" t="s">
        <v>640</v>
      </c>
      <c r="B20" s="113" t="s">
        <v>641</v>
      </c>
      <c r="C20" s="90" t="s">
        <v>700</v>
      </c>
      <c r="D20" s="90" t="s">
        <v>589</v>
      </c>
      <c r="E20" s="90" t="s">
        <v>589</v>
      </c>
      <c r="F20" s="90" t="s">
        <v>589</v>
      </c>
      <c r="G20" s="90" t="s">
        <v>589</v>
      </c>
      <c r="H20" s="90" t="s">
        <v>589</v>
      </c>
      <c r="I20" s="90" t="s">
        <v>589</v>
      </c>
      <c r="J20" s="90" t="s">
        <v>589</v>
      </c>
      <c r="K20" s="90" t="s">
        <v>589</v>
      </c>
      <c r="L20" s="90" t="s">
        <v>589</v>
      </c>
      <c r="M20" s="90" t="s">
        <v>589</v>
      </c>
      <c r="N20" s="90" t="s">
        <v>589</v>
      </c>
      <c r="O20" s="90" t="s">
        <v>589</v>
      </c>
      <c r="P20" s="90" t="s">
        <v>589</v>
      </c>
      <c r="Q20" s="90" t="s">
        <v>589</v>
      </c>
      <c r="R20" s="90" t="s">
        <v>589</v>
      </c>
      <c r="S20" s="90" t="s">
        <v>589</v>
      </c>
      <c r="T20" s="90" t="s">
        <v>589</v>
      </c>
      <c r="U20" s="90" t="s">
        <v>589</v>
      </c>
      <c r="V20" s="90" t="s">
        <v>589</v>
      </c>
      <c r="W20" s="90" t="s">
        <v>589</v>
      </c>
      <c r="X20" s="90" t="s">
        <v>589</v>
      </c>
      <c r="Y20" s="90" t="s">
        <v>589</v>
      </c>
      <c r="Z20" s="90" t="s">
        <v>589</v>
      </c>
      <c r="AA20" s="90" t="s">
        <v>589</v>
      </c>
      <c r="AB20" s="90" t="s">
        <v>589</v>
      </c>
      <c r="AC20" s="90" t="s">
        <v>589</v>
      </c>
      <c r="AD20" s="90" t="s">
        <v>589</v>
      </c>
      <c r="AE20" s="90" t="s">
        <v>589</v>
      </c>
      <c r="AF20" s="90" t="s">
        <v>589</v>
      </c>
      <c r="AG20" s="90" t="s">
        <v>589</v>
      </c>
      <c r="AH20" s="90" t="s">
        <v>589</v>
      </c>
    </row>
    <row r="21" spans="1:34" ht="47.25">
      <c r="A21" s="67" t="s">
        <v>642</v>
      </c>
      <c r="B21" s="113" t="s">
        <v>643</v>
      </c>
      <c r="C21" s="90" t="s">
        <v>700</v>
      </c>
      <c r="D21" s="90" t="s">
        <v>589</v>
      </c>
      <c r="E21" s="90" t="s">
        <v>589</v>
      </c>
      <c r="F21" s="90" t="s">
        <v>589</v>
      </c>
      <c r="G21" s="90" t="s">
        <v>589</v>
      </c>
      <c r="H21" s="90" t="s">
        <v>589</v>
      </c>
      <c r="I21" s="90" t="s">
        <v>589</v>
      </c>
      <c r="J21" s="90" t="s">
        <v>589</v>
      </c>
      <c r="K21" s="90" t="s">
        <v>589</v>
      </c>
      <c r="L21" s="90" t="s">
        <v>589</v>
      </c>
      <c r="M21" s="90" t="s">
        <v>589</v>
      </c>
      <c r="N21" s="90" t="s">
        <v>589</v>
      </c>
      <c r="O21" s="90" t="s">
        <v>589</v>
      </c>
      <c r="P21" s="90" t="s">
        <v>589</v>
      </c>
      <c r="Q21" s="90" t="s">
        <v>589</v>
      </c>
      <c r="R21" s="90" t="s">
        <v>589</v>
      </c>
      <c r="S21" s="90" t="s">
        <v>589</v>
      </c>
      <c r="T21" s="90" t="s">
        <v>589</v>
      </c>
      <c r="U21" s="90" t="s">
        <v>589</v>
      </c>
      <c r="V21" s="90" t="s">
        <v>589</v>
      </c>
      <c r="W21" s="90" t="s">
        <v>589</v>
      </c>
      <c r="X21" s="90" t="s">
        <v>589</v>
      </c>
      <c r="Y21" s="90" t="s">
        <v>589</v>
      </c>
      <c r="Z21" s="90" t="s">
        <v>589</v>
      </c>
      <c r="AA21" s="90" t="s">
        <v>589</v>
      </c>
      <c r="AB21" s="90" t="s">
        <v>589</v>
      </c>
      <c r="AC21" s="90" t="s">
        <v>589</v>
      </c>
      <c r="AD21" s="90" t="s">
        <v>589</v>
      </c>
      <c r="AE21" s="90" t="s">
        <v>589</v>
      </c>
      <c r="AF21" s="90" t="s">
        <v>589</v>
      </c>
      <c r="AG21" s="90" t="s">
        <v>589</v>
      </c>
      <c r="AH21" s="90" t="s">
        <v>589</v>
      </c>
    </row>
    <row r="22" spans="1:34" ht="47.25">
      <c r="A22" s="67" t="s">
        <v>644</v>
      </c>
      <c r="B22" s="113" t="s">
        <v>645</v>
      </c>
      <c r="C22" s="90" t="s">
        <v>700</v>
      </c>
      <c r="D22" s="90" t="s">
        <v>589</v>
      </c>
      <c r="E22" s="90" t="s">
        <v>589</v>
      </c>
      <c r="F22" s="90" t="s">
        <v>589</v>
      </c>
      <c r="G22" s="90" t="s">
        <v>589</v>
      </c>
      <c r="H22" s="90" t="s">
        <v>589</v>
      </c>
      <c r="I22" s="90" t="s">
        <v>589</v>
      </c>
      <c r="J22" s="90" t="s">
        <v>589</v>
      </c>
      <c r="K22" s="90" t="s">
        <v>589</v>
      </c>
      <c r="L22" s="90" t="s">
        <v>589</v>
      </c>
      <c r="M22" s="90" t="s">
        <v>589</v>
      </c>
      <c r="N22" s="90" t="s">
        <v>589</v>
      </c>
      <c r="O22" s="90" t="s">
        <v>589</v>
      </c>
      <c r="P22" s="90" t="s">
        <v>589</v>
      </c>
      <c r="Q22" s="90" t="s">
        <v>589</v>
      </c>
      <c r="R22" s="90" t="s">
        <v>589</v>
      </c>
      <c r="S22" s="90" t="s">
        <v>589</v>
      </c>
      <c r="T22" s="90" t="s">
        <v>589</v>
      </c>
      <c r="U22" s="90" t="s">
        <v>589</v>
      </c>
      <c r="V22" s="90" t="s">
        <v>589</v>
      </c>
      <c r="W22" s="90" t="s">
        <v>589</v>
      </c>
      <c r="X22" s="90" t="s">
        <v>589</v>
      </c>
      <c r="Y22" s="90" t="s">
        <v>589</v>
      </c>
      <c r="Z22" s="90" t="s">
        <v>589</v>
      </c>
      <c r="AA22" s="90" t="s">
        <v>589</v>
      </c>
      <c r="AB22" s="90" t="s">
        <v>589</v>
      </c>
      <c r="AC22" s="90" t="s">
        <v>589</v>
      </c>
      <c r="AD22" s="90" t="s">
        <v>589</v>
      </c>
      <c r="AE22" s="90" t="s">
        <v>589</v>
      </c>
      <c r="AF22" s="90" t="s">
        <v>589</v>
      </c>
      <c r="AG22" s="90" t="s">
        <v>589</v>
      </c>
      <c r="AH22" s="90" t="s">
        <v>589</v>
      </c>
    </row>
    <row r="23" spans="1:34" ht="31.5">
      <c r="A23" s="67" t="s">
        <v>646</v>
      </c>
      <c r="B23" s="113" t="s">
        <v>647</v>
      </c>
      <c r="C23" s="90" t="s">
        <v>700</v>
      </c>
      <c r="D23" s="90" t="s">
        <v>589</v>
      </c>
      <c r="E23" s="90" t="s">
        <v>589</v>
      </c>
      <c r="F23" s="90" t="s">
        <v>589</v>
      </c>
      <c r="G23" s="90" t="s">
        <v>589</v>
      </c>
      <c r="H23" s="90" t="s">
        <v>589</v>
      </c>
      <c r="I23" s="90" t="s">
        <v>589</v>
      </c>
      <c r="J23" s="90" t="s">
        <v>589</v>
      </c>
      <c r="K23" s="90" t="s">
        <v>589</v>
      </c>
      <c r="L23" s="90" t="s">
        <v>589</v>
      </c>
      <c r="M23" s="90" t="s">
        <v>589</v>
      </c>
      <c r="N23" s="90" t="s">
        <v>589</v>
      </c>
      <c r="O23" s="90" t="s">
        <v>589</v>
      </c>
      <c r="P23" s="90" t="s">
        <v>589</v>
      </c>
      <c r="Q23" s="90" t="s">
        <v>589</v>
      </c>
      <c r="R23" s="90" t="s">
        <v>589</v>
      </c>
      <c r="S23" s="90" t="s">
        <v>589</v>
      </c>
      <c r="T23" s="90" t="s">
        <v>589</v>
      </c>
      <c r="U23" s="90" t="s">
        <v>589</v>
      </c>
      <c r="V23" s="90" t="s">
        <v>589</v>
      </c>
      <c r="W23" s="90" t="s">
        <v>589</v>
      </c>
      <c r="X23" s="90" t="s">
        <v>589</v>
      </c>
      <c r="Y23" s="90" t="s">
        <v>589</v>
      </c>
      <c r="Z23" s="90" t="s">
        <v>589</v>
      </c>
      <c r="AA23" s="90" t="s">
        <v>589</v>
      </c>
      <c r="AB23" s="90" t="s">
        <v>589</v>
      </c>
      <c r="AC23" s="90" t="s">
        <v>589</v>
      </c>
      <c r="AD23" s="90" t="s">
        <v>589</v>
      </c>
      <c r="AE23" s="90" t="s">
        <v>589</v>
      </c>
      <c r="AF23" s="90" t="s">
        <v>589</v>
      </c>
      <c r="AG23" s="90" t="s">
        <v>589</v>
      </c>
      <c r="AH23" s="90" t="s">
        <v>589</v>
      </c>
    </row>
    <row r="24" spans="1:34" s="168" customFormat="1" ht="24" customHeight="1">
      <c r="A24" s="165" t="s">
        <v>511</v>
      </c>
      <c r="B24" s="166" t="s">
        <v>808</v>
      </c>
      <c r="C24" s="167" t="s">
        <v>700</v>
      </c>
      <c r="D24" s="167" t="s">
        <v>589</v>
      </c>
      <c r="E24" s="167" t="s">
        <v>589</v>
      </c>
      <c r="F24" s="167" t="s">
        <v>589</v>
      </c>
      <c r="G24" s="167" t="s">
        <v>589</v>
      </c>
      <c r="H24" s="167" t="s">
        <v>589</v>
      </c>
      <c r="I24" s="167" t="s">
        <v>589</v>
      </c>
      <c r="J24" s="167" t="str">
        <f>J45</f>
        <v>нд</v>
      </c>
      <c r="K24" s="167" t="s">
        <v>589</v>
      </c>
      <c r="L24" s="167" t="str">
        <f t="shared" ref="L24:AF24" si="4">L45</f>
        <v>нд</v>
      </c>
      <c r="M24" s="167" t="s">
        <v>589</v>
      </c>
      <c r="N24" s="167" t="s">
        <v>589</v>
      </c>
      <c r="O24" s="167" t="str">
        <f t="shared" si="4"/>
        <v>нд</v>
      </c>
      <c r="P24" s="167" t="s">
        <v>589</v>
      </c>
      <c r="Q24" s="167" t="str">
        <f t="shared" si="4"/>
        <v>нд</v>
      </c>
      <c r="R24" s="167" t="s">
        <v>589</v>
      </c>
      <c r="S24" s="167" t="s">
        <v>589</v>
      </c>
      <c r="T24" s="167" t="str">
        <f t="shared" si="4"/>
        <v>нд</v>
      </c>
      <c r="U24" s="167" t="str">
        <f t="shared" si="4"/>
        <v>нд</v>
      </c>
      <c r="V24" s="167" t="str">
        <f t="shared" si="4"/>
        <v>нд</v>
      </c>
      <c r="W24" s="167" t="str">
        <f t="shared" si="4"/>
        <v>нд</v>
      </c>
      <c r="X24" s="167" t="str">
        <f t="shared" si="4"/>
        <v>нд</v>
      </c>
      <c r="Y24" s="167" t="str">
        <f t="shared" ref="Y24:AC24" si="5">Y45</f>
        <v>нд</v>
      </c>
      <c r="Z24" s="167" t="str">
        <f t="shared" si="5"/>
        <v>нд</v>
      </c>
      <c r="AA24" s="167" t="str">
        <f t="shared" si="5"/>
        <v>нд</v>
      </c>
      <c r="AB24" s="167" t="str">
        <f t="shared" si="5"/>
        <v>нд</v>
      </c>
      <c r="AC24" s="167" t="str">
        <f t="shared" si="5"/>
        <v>нд</v>
      </c>
      <c r="AD24" s="204" t="str">
        <f t="shared" si="4"/>
        <v>нд</v>
      </c>
      <c r="AE24" s="167" t="s">
        <v>589</v>
      </c>
      <c r="AF24" s="167" t="str">
        <f t="shared" si="4"/>
        <v>нд</v>
      </c>
      <c r="AG24" s="167" t="s">
        <v>589</v>
      </c>
      <c r="AH24" s="167" t="s">
        <v>589</v>
      </c>
    </row>
    <row r="25" spans="1:34" ht="31.5">
      <c r="A25" s="67" t="s">
        <v>512</v>
      </c>
      <c r="B25" s="113" t="s">
        <v>648</v>
      </c>
      <c r="C25" s="90" t="s">
        <v>700</v>
      </c>
      <c r="D25" s="90" t="s">
        <v>589</v>
      </c>
      <c r="E25" s="90" t="s">
        <v>589</v>
      </c>
      <c r="F25" s="90" t="s">
        <v>589</v>
      </c>
      <c r="G25" s="90" t="s">
        <v>589</v>
      </c>
      <c r="H25" s="90" t="s">
        <v>589</v>
      </c>
      <c r="I25" s="90" t="s">
        <v>589</v>
      </c>
      <c r="J25" s="90" t="s">
        <v>589</v>
      </c>
      <c r="K25" s="90" t="s">
        <v>589</v>
      </c>
      <c r="L25" s="90" t="s">
        <v>589</v>
      </c>
      <c r="M25" s="90" t="s">
        <v>589</v>
      </c>
      <c r="N25" s="90" t="s">
        <v>589</v>
      </c>
      <c r="O25" s="90" t="s">
        <v>589</v>
      </c>
      <c r="P25" s="90" t="s">
        <v>589</v>
      </c>
      <c r="Q25" s="90" t="s">
        <v>589</v>
      </c>
      <c r="R25" s="90" t="s">
        <v>589</v>
      </c>
      <c r="S25" s="90" t="s">
        <v>589</v>
      </c>
      <c r="T25" s="90" t="s">
        <v>589</v>
      </c>
      <c r="U25" s="90" t="s">
        <v>589</v>
      </c>
      <c r="V25" s="90" t="s">
        <v>589</v>
      </c>
      <c r="W25" s="90" t="s">
        <v>589</v>
      </c>
      <c r="X25" s="90" t="s">
        <v>589</v>
      </c>
      <c r="Y25" s="90" t="s">
        <v>589</v>
      </c>
      <c r="Z25" s="90" t="s">
        <v>589</v>
      </c>
      <c r="AA25" s="90" t="s">
        <v>589</v>
      </c>
      <c r="AB25" s="90" t="s">
        <v>589</v>
      </c>
      <c r="AC25" s="90" t="s">
        <v>589</v>
      </c>
      <c r="AD25" s="90" t="s">
        <v>589</v>
      </c>
      <c r="AE25" s="90" t="s">
        <v>589</v>
      </c>
      <c r="AF25" s="90" t="s">
        <v>589</v>
      </c>
      <c r="AG25" s="90" t="s">
        <v>589</v>
      </c>
      <c r="AH25" s="90" t="s">
        <v>589</v>
      </c>
    </row>
    <row r="26" spans="1:34" ht="47.25">
      <c r="A26" s="67" t="s">
        <v>514</v>
      </c>
      <c r="B26" s="113" t="s">
        <v>649</v>
      </c>
      <c r="C26" s="90" t="s">
        <v>700</v>
      </c>
      <c r="D26" s="90" t="s">
        <v>589</v>
      </c>
      <c r="E26" s="90" t="s">
        <v>589</v>
      </c>
      <c r="F26" s="90" t="s">
        <v>589</v>
      </c>
      <c r="G26" s="90" t="s">
        <v>589</v>
      </c>
      <c r="H26" s="90" t="s">
        <v>589</v>
      </c>
      <c r="I26" s="90" t="s">
        <v>589</v>
      </c>
      <c r="J26" s="90" t="s">
        <v>589</v>
      </c>
      <c r="K26" s="90" t="s">
        <v>589</v>
      </c>
      <c r="L26" s="90" t="s">
        <v>589</v>
      </c>
      <c r="M26" s="90" t="s">
        <v>589</v>
      </c>
      <c r="N26" s="90" t="s">
        <v>589</v>
      </c>
      <c r="O26" s="90" t="s">
        <v>589</v>
      </c>
      <c r="P26" s="90" t="s">
        <v>589</v>
      </c>
      <c r="Q26" s="90" t="s">
        <v>589</v>
      </c>
      <c r="R26" s="90" t="s">
        <v>589</v>
      </c>
      <c r="S26" s="90" t="s">
        <v>589</v>
      </c>
      <c r="T26" s="90" t="s">
        <v>589</v>
      </c>
      <c r="U26" s="90" t="s">
        <v>589</v>
      </c>
      <c r="V26" s="90" t="s">
        <v>589</v>
      </c>
      <c r="W26" s="90" t="s">
        <v>589</v>
      </c>
      <c r="X26" s="90" t="s">
        <v>589</v>
      </c>
      <c r="Y26" s="90" t="s">
        <v>589</v>
      </c>
      <c r="Z26" s="90" t="s">
        <v>589</v>
      </c>
      <c r="AA26" s="90" t="s">
        <v>589</v>
      </c>
      <c r="AB26" s="90" t="s">
        <v>589</v>
      </c>
      <c r="AC26" s="90" t="s">
        <v>589</v>
      </c>
      <c r="AD26" s="90" t="s">
        <v>589</v>
      </c>
      <c r="AE26" s="90" t="s">
        <v>589</v>
      </c>
      <c r="AF26" s="90" t="s">
        <v>589</v>
      </c>
      <c r="AG26" s="90" t="s">
        <v>589</v>
      </c>
      <c r="AH26" s="90" t="s">
        <v>589</v>
      </c>
    </row>
    <row r="27" spans="1:34" ht="78.75">
      <c r="A27" s="67" t="s">
        <v>537</v>
      </c>
      <c r="B27" s="113" t="s">
        <v>650</v>
      </c>
      <c r="C27" s="90" t="s">
        <v>700</v>
      </c>
      <c r="D27" s="90" t="s">
        <v>589</v>
      </c>
      <c r="E27" s="90" t="s">
        <v>589</v>
      </c>
      <c r="F27" s="90" t="s">
        <v>589</v>
      </c>
      <c r="G27" s="90" t="s">
        <v>589</v>
      </c>
      <c r="H27" s="90" t="s">
        <v>589</v>
      </c>
      <c r="I27" s="90" t="s">
        <v>589</v>
      </c>
      <c r="J27" s="90" t="s">
        <v>589</v>
      </c>
      <c r="K27" s="90" t="s">
        <v>589</v>
      </c>
      <c r="L27" s="90" t="s">
        <v>589</v>
      </c>
      <c r="M27" s="90" t="s">
        <v>589</v>
      </c>
      <c r="N27" s="90" t="s">
        <v>589</v>
      </c>
      <c r="O27" s="90" t="s">
        <v>589</v>
      </c>
      <c r="P27" s="90" t="s">
        <v>589</v>
      </c>
      <c r="Q27" s="90" t="s">
        <v>589</v>
      </c>
      <c r="R27" s="90" t="s">
        <v>589</v>
      </c>
      <c r="S27" s="90" t="s">
        <v>589</v>
      </c>
      <c r="T27" s="90" t="s">
        <v>589</v>
      </c>
      <c r="U27" s="90" t="s">
        <v>589</v>
      </c>
      <c r="V27" s="90" t="s">
        <v>589</v>
      </c>
      <c r="W27" s="90" t="s">
        <v>589</v>
      </c>
      <c r="X27" s="90" t="s">
        <v>589</v>
      </c>
      <c r="Y27" s="90" t="s">
        <v>589</v>
      </c>
      <c r="Z27" s="90" t="s">
        <v>589</v>
      </c>
      <c r="AA27" s="90" t="s">
        <v>589</v>
      </c>
      <c r="AB27" s="90" t="s">
        <v>589</v>
      </c>
      <c r="AC27" s="90" t="s">
        <v>589</v>
      </c>
      <c r="AD27" s="90" t="s">
        <v>589</v>
      </c>
      <c r="AE27" s="90" t="s">
        <v>589</v>
      </c>
      <c r="AF27" s="90" t="s">
        <v>589</v>
      </c>
      <c r="AG27" s="90" t="s">
        <v>589</v>
      </c>
      <c r="AH27" s="90" t="s">
        <v>589</v>
      </c>
    </row>
    <row r="28" spans="1:34" ht="78.75">
      <c r="A28" s="67" t="s">
        <v>538</v>
      </c>
      <c r="B28" s="113" t="s">
        <v>651</v>
      </c>
      <c r="C28" s="90" t="s">
        <v>700</v>
      </c>
      <c r="D28" s="90" t="s">
        <v>589</v>
      </c>
      <c r="E28" s="90" t="s">
        <v>589</v>
      </c>
      <c r="F28" s="90" t="s">
        <v>589</v>
      </c>
      <c r="G28" s="90" t="s">
        <v>589</v>
      </c>
      <c r="H28" s="90" t="s">
        <v>589</v>
      </c>
      <c r="I28" s="90" t="s">
        <v>589</v>
      </c>
      <c r="J28" s="90" t="s">
        <v>589</v>
      </c>
      <c r="K28" s="90" t="s">
        <v>589</v>
      </c>
      <c r="L28" s="90" t="s">
        <v>589</v>
      </c>
      <c r="M28" s="90" t="s">
        <v>589</v>
      </c>
      <c r="N28" s="90" t="s">
        <v>589</v>
      </c>
      <c r="O28" s="90" t="s">
        <v>589</v>
      </c>
      <c r="P28" s="90" t="s">
        <v>589</v>
      </c>
      <c r="Q28" s="90" t="s">
        <v>589</v>
      </c>
      <c r="R28" s="90" t="s">
        <v>589</v>
      </c>
      <c r="S28" s="90" t="s">
        <v>589</v>
      </c>
      <c r="T28" s="90" t="s">
        <v>589</v>
      </c>
      <c r="U28" s="90" t="s">
        <v>589</v>
      </c>
      <c r="V28" s="90" t="s">
        <v>589</v>
      </c>
      <c r="W28" s="90" t="s">
        <v>589</v>
      </c>
      <c r="X28" s="90" t="s">
        <v>589</v>
      </c>
      <c r="Y28" s="90" t="s">
        <v>589</v>
      </c>
      <c r="Z28" s="90" t="s">
        <v>589</v>
      </c>
      <c r="AA28" s="90" t="s">
        <v>589</v>
      </c>
      <c r="AB28" s="90" t="s">
        <v>589</v>
      </c>
      <c r="AC28" s="90" t="s">
        <v>589</v>
      </c>
      <c r="AD28" s="90" t="s">
        <v>589</v>
      </c>
      <c r="AE28" s="90" t="s">
        <v>589</v>
      </c>
      <c r="AF28" s="90" t="s">
        <v>589</v>
      </c>
      <c r="AG28" s="90" t="s">
        <v>589</v>
      </c>
      <c r="AH28" s="90" t="s">
        <v>589</v>
      </c>
    </row>
    <row r="29" spans="1:34" ht="63">
      <c r="A29" s="67" t="s">
        <v>539</v>
      </c>
      <c r="B29" s="113" t="s">
        <v>652</v>
      </c>
      <c r="C29" s="90" t="s">
        <v>700</v>
      </c>
      <c r="D29" s="90" t="s">
        <v>589</v>
      </c>
      <c r="E29" s="90" t="s">
        <v>589</v>
      </c>
      <c r="F29" s="90" t="s">
        <v>589</v>
      </c>
      <c r="G29" s="90" t="s">
        <v>589</v>
      </c>
      <c r="H29" s="90" t="s">
        <v>589</v>
      </c>
      <c r="I29" s="90" t="s">
        <v>589</v>
      </c>
      <c r="J29" s="90" t="s">
        <v>589</v>
      </c>
      <c r="K29" s="90" t="s">
        <v>589</v>
      </c>
      <c r="L29" s="90" t="s">
        <v>589</v>
      </c>
      <c r="M29" s="90" t="s">
        <v>589</v>
      </c>
      <c r="N29" s="90" t="s">
        <v>589</v>
      </c>
      <c r="O29" s="90" t="s">
        <v>589</v>
      </c>
      <c r="P29" s="90" t="s">
        <v>589</v>
      </c>
      <c r="Q29" s="90" t="s">
        <v>589</v>
      </c>
      <c r="R29" s="90" t="s">
        <v>589</v>
      </c>
      <c r="S29" s="90" t="s">
        <v>589</v>
      </c>
      <c r="T29" s="90" t="s">
        <v>589</v>
      </c>
      <c r="U29" s="90" t="s">
        <v>589</v>
      </c>
      <c r="V29" s="90" t="s">
        <v>589</v>
      </c>
      <c r="W29" s="90" t="s">
        <v>589</v>
      </c>
      <c r="X29" s="90" t="s">
        <v>589</v>
      </c>
      <c r="Y29" s="90" t="s">
        <v>589</v>
      </c>
      <c r="Z29" s="90" t="s">
        <v>589</v>
      </c>
      <c r="AA29" s="90" t="s">
        <v>589</v>
      </c>
      <c r="AB29" s="90" t="s">
        <v>589</v>
      </c>
      <c r="AC29" s="90" t="s">
        <v>589</v>
      </c>
      <c r="AD29" s="90" t="s">
        <v>589</v>
      </c>
      <c r="AE29" s="90" t="s">
        <v>589</v>
      </c>
      <c r="AF29" s="90" t="s">
        <v>589</v>
      </c>
      <c r="AG29" s="90" t="s">
        <v>589</v>
      </c>
      <c r="AH29" s="90" t="s">
        <v>589</v>
      </c>
    </row>
    <row r="30" spans="1:34" ht="47.25">
      <c r="A30" s="67" t="s">
        <v>515</v>
      </c>
      <c r="B30" s="113" t="s">
        <v>653</v>
      </c>
      <c r="C30" s="90" t="s">
        <v>700</v>
      </c>
      <c r="D30" s="90" t="s">
        <v>589</v>
      </c>
      <c r="E30" s="90" t="s">
        <v>589</v>
      </c>
      <c r="F30" s="90" t="s">
        <v>589</v>
      </c>
      <c r="G30" s="90" t="s">
        <v>589</v>
      </c>
      <c r="H30" s="90" t="s">
        <v>589</v>
      </c>
      <c r="I30" s="90" t="s">
        <v>589</v>
      </c>
      <c r="J30" s="90" t="s">
        <v>589</v>
      </c>
      <c r="K30" s="90" t="s">
        <v>589</v>
      </c>
      <c r="L30" s="90" t="s">
        <v>589</v>
      </c>
      <c r="M30" s="90" t="s">
        <v>589</v>
      </c>
      <c r="N30" s="90" t="s">
        <v>589</v>
      </c>
      <c r="O30" s="90" t="s">
        <v>589</v>
      </c>
      <c r="P30" s="90" t="s">
        <v>589</v>
      </c>
      <c r="Q30" s="90" t="s">
        <v>589</v>
      </c>
      <c r="R30" s="90" t="s">
        <v>589</v>
      </c>
      <c r="S30" s="90" t="s">
        <v>589</v>
      </c>
      <c r="T30" s="90" t="s">
        <v>589</v>
      </c>
      <c r="U30" s="90" t="s">
        <v>589</v>
      </c>
      <c r="V30" s="90" t="s">
        <v>589</v>
      </c>
      <c r="W30" s="90" t="s">
        <v>589</v>
      </c>
      <c r="X30" s="90" t="s">
        <v>589</v>
      </c>
      <c r="Y30" s="90" t="s">
        <v>589</v>
      </c>
      <c r="Z30" s="90" t="s">
        <v>589</v>
      </c>
      <c r="AA30" s="90" t="s">
        <v>589</v>
      </c>
      <c r="AB30" s="90" t="s">
        <v>589</v>
      </c>
      <c r="AC30" s="90" t="s">
        <v>589</v>
      </c>
      <c r="AD30" s="90" t="s">
        <v>589</v>
      </c>
      <c r="AE30" s="90" t="s">
        <v>589</v>
      </c>
      <c r="AF30" s="90" t="s">
        <v>589</v>
      </c>
      <c r="AG30" s="90" t="s">
        <v>589</v>
      </c>
      <c r="AH30" s="90" t="s">
        <v>589</v>
      </c>
    </row>
    <row r="31" spans="1:34" ht="78.75">
      <c r="A31" s="67" t="s">
        <v>541</v>
      </c>
      <c r="B31" s="113" t="s">
        <v>654</v>
      </c>
      <c r="C31" s="90" t="s">
        <v>700</v>
      </c>
      <c r="D31" s="90" t="s">
        <v>589</v>
      </c>
      <c r="E31" s="90" t="s">
        <v>589</v>
      </c>
      <c r="F31" s="90" t="s">
        <v>589</v>
      </c>
      <c r="G31" s="90" t="s">
        <v>589</v>
      </c>
      <c r="H31" s="90" t="s">
        <v>589</v>
      </c>
      <c r="I31" s="90" t="s">
        <v>589</v>
      </c>
      <c r="J31" s="90" t="s">
        <v>589</v>
      </c>
      <c r="K31" s="90" t="s">
        <v>589</v>
      </c>
      <c r="L31" s="90" t="s">
        <v>589</v>
      </c>
      <c r="M31" s="90" t="s">
        <v>589</v>
      </c>
      <c r="N31" s="90" t="s">
        <v>589</v>
      </c>
      <c r="O31" s="90" t="s">
        <v>589</v>
      </c>
      <c r="P31" s="90" t="s">
        <v>589</v>
      </c>
      <c r="Q31" s="90" t="s">
        <v>589</v>
      </c>
      <c r="R31" s="90" t="s">
        <v>589</v>
      </c>
      <c r="S31" s="90" t="s">
        <v>589</v>
      </c>
      <c r="T31" s="90" t="s">
        <v>589</v>
      </c>
      <c r="U31" s="90" t="s">
        <v>589</v>
      </c>
      <c r="V31" s="90" t="s">
        <v>589</v>
      </c>
      <c r="W31" s="90" t="s">
        <v>589</v>
      </c>
      <c r="X31" s="90" t="s">
        <v>589</v>
      </c>
      <c r="Y31" s="90" t="s">
        <v>589</v>
      </c>
      <c r="Z31" s="90" t="s">
        <v>589</v>
      </c>
      <c r="AA31" s="90" t="s">
        <v>589</v>
      </c>
      <c r="AB31" s="90" t="s">
        <v>589</v>
      </c>
      <c r="AC31" s="90" t="s">
        <v>589</v>
      </c>
      <c r="AD31" s="90" t="s">
        <v>589</v>
      </c>
      <c r="AE31" s="90" t="s">
        <v>589</v>
      </c>
      <c r="AF31" s="90" t="s">
        <v>589</v>
      </c>
      <c r="AG31" s="90" t="s">
        <v>589</v>
      </c>
      <c r="AH31" s="90" t="s">
        <v>589</v>
      </c>
    </row>
    <row r="32" spans="1:34" ht="63">
      <c r="A32" s="67" t="s">
        <v>542</v>
      </c>
      <c r="B32" s="113" t="s">
        <v>655</v>
      </c>
      <c r="C32" s="90" t="s">
        <v>700</v>
      </c>
      <c r="D32" s="90" t="s">
        <v>589</v>
      </c>
      <c r="E32" s="90" t="s">
        <v>589</v>
      </c>
      <c r="F32" s="90" t="s">
        <v>589</v>
      </c>
      <c r="G32" s="90" t="s">
        <v>589</v>
      </c>
      <c r="H32" s="90" t="s">
        <v>589</v>
      </c>
      <c r="I32" s="90" t="s">
        <v>589</v>
      </c>
      <c r="J32" s="90" t="s">
        <v>589</v>
      </c>
      <c r="K32" s="90" t="s">
        <v>589</v>
      </c>
      <c r="L32" s="90" t="s">
        <v>589</v>
      </c>
      <c r="M32" s="90" t="s">
        <v>589</v>
      </c>
      <c r="N32" s="90" t="s">
        <v>589</v>
      </c>
      <c r="O32" s="90" t="s">
        <v>589</v>
      </c>
      <c r="P32" s="90" t="s">
        <v>589</v>
      </c>
      <c r="Q32" s="90" t="s">
        <v>589</v>
      </c>
      <c r="R32" s="90" t="s">
        <v>589</v>
      </c>
      <c r="S32" s="90" t="s">
        <v>589</v>
      </c>
      <c r="T32" s="90" t="s">
        <v>589</v>
      </c>
      <c r="U32" s="90" t="s">
        <v>589</v>
      </c>
      <c r="V32" s="90" t="s">
        <v>589</v>
      </c>
      <c r="W32" s="90" t="s">
        <v>589</v>
      </c>
      <c r="X32" s="90" t="s">
        <v>589</v>
      </c>
      <c r="Y32" s="90" t="s">
        <v>589</v>
      </c>
      <c r="Z32" s="90" t="s">
        <v>589</v>
      </c>
      <c r="AA32" s="90" t="s">
        <v>589</v>
      </c>
      <c r="AB32" s="90" t="s">
        <v>589</v>
      </c>
      <c r="AC32" s="90" t="s">
        <v>589</v>
      </c>
      <c r="AD32" s="90" t="s">
        <v>589</v>
      </c>
      <c r="AE32" s="90" t="s">
        <v>589</v>
      </c>
      <c r="AF32" s="90" t="s">
        <v>589</v>
      </c>
      <c r="AG32" s="90" t="s">
        <v>589</v>
      </c>
      <c r="AH32" s="90" t="s">
        <v>589</v>
      </c>
    </row>
    <row r="33" spans="1:34" ht="63">
      <c r="A33" s="67" t="s">
        <v>516</v>
      </c>
      <c r="B33" s="113" t="s">
        <v>656</v>
      </c>
      <c r="C33" s="90" t="s">
        <v>700</v>
      </c>
      <c r="D33" s="90" t="s">
        <v>589</v>
      </c>
      <c r="E33" s="90" t="s">
        <v>589</v>
      </c>
      <c r="F33" s="90" t="s">
        <v>589</v>
      </c>
      <c r="G33" s="90" t="s">
        <v>589</v>
      </c>
      <c r="H33" s="90" t="s">
        <v>589</v>
      </c>
      <c r="I33" s="90" t="s">
        <v>589</v>
      </c>
      <c r="J33" s="90" t="s">
        <v>589</v>
      </c>
      <c r="K33" s="90" t="s">
        <v>589</v>
      </c>
      <c r="L33" s="90" t="s">
        <v>589</v>
      </c>
      <c r="M33" s="90" t="s">
        <v>589</v>
      </c>
      <c r="N33" s="90" t="s">
        <v>589</v>
      </c>
      <c r="O33" s="90" t="s">
        <v>589</v>
      </c>
      <c r="P33" s="90" t="s">
        <v>589</v>
      </c>
      <c r="Q33" s="90" t="s">
        <v>589</v>
      </c>
      <c r="R33" s="90" t="s">
        <v>589</v>
      </c>
      <c r="S33" s="90" t="s">
        <v>589</v>
      </c>
      <c r="T33" s="90" t="s">
        <v>589</v>
      </c>
      <c r="U33" s="90" t="s">
        <v>589</v>
      </c>
      <c r="V33" s="90" t="s">
        <v>589</v>
      </c>
      <c r="W33" s="90" t="s">
        <v>589</v>
      </c>
      <c r="X33" s="90" t="s">
        <v>589</v>
      </c>
      <c r="Y33" s="90" t="s">
        <v>589</v>
      </c>
      <c r="Z33" s="90" t="s">
        <v>589</v>
      </c>
      <c r="AA33" s="90" t="s">
        <v>589</v>
      </c>
      <c r="AB33" s="90" t="s">
        <v>589</v>
      </c>
      <c r="AC33" s="90" t="s">
        <v>589</v>
      </c>
      <c r="AD33" s="90" t="s">
        <v>589</v>
      </c>
      <c r="AE33" s="90" t="s">
        <v>589</v>
      </c>
      <c r="AF33" s="90" t="s">
        <v>589</v>
      </c>
      <c r="AG33" s="90" t="s">
        <v>589</v>
      </c>
      <c r="AH33" s="90" t="s">
        <v>589</v>
      </c>
    </row>
    <row r="34" spans="1:34" ht="47.25">
      <c r="A34" s="67" t="s">
        <v>545</v>
      </c>
      <c r="B34" s="113" t="s">
        <v>657</v>
      </c>
      <c r="C34" s="90" t="s">
        <v>700</v>
      </c>
      <c r="D34" s="90" t="s">
        <v>589</v>
      </c>
      <c r="E34" s="90" t="s">
        <v>589</v>
      </c>
      <c r="F34" s="90" t="s">
        <v>589</v>
      </c>
      <c r="G34" s="90" t="s">
        <v>589</v>
      </c>
      <c r="H34" s="90" t="s">
        <v>589</v>
      </c>
      <c r="I34" s="90" t="s">
        <v>589</v>
      </c>
      <c r="J34" s="90" t="s">
        <v>589</v>
      </c>
      <c r="K34" s="90" t="s">
        <v>589</v>
      </c>
      <c r="L34" s="90" t="s">
        <v>589</v>
      </c>
      <c r="M34" s="90" t="s">
        <v>589</v>
      </c>
      <c r="N34" s="90" t="s">
        <v>589</v>
      </c>
      <c r="O34" s="90" t="s">
        <v>589</v>
      </c>
      <c r="P34" s="90" t="s">
        <v>589</v>
      </c>
      <c r="Q34" s="90" t="s">
        <v>589</v>
      </c>
      <c r="R34" s="90" t="s">
        <v>589</v>
      </c>
      <c r="S34" s="90" t="s">
        <v>589</v>
      </c>
      <c r="T34" s="90" t="s">
        <v>589</v>
      </c>
      <c r="U34" s="90" t="s">
        <v>589</v>
      </c>
      <c r="V34" s="90" t="s">
        <v>589</v>
      </c>
      <c r="W34" s="90" t="s">
        <v>589</v>
      </c>
      <c r="X34" s="90" t="s">
        <v>589</v>
      </c>
      <c r="Y34" s="90" t="s">
        <v>589</v>
      </c>
      <c r="Z34" s="90" t="s">
        <v>589</v>
      </c>
      <c r="AA34" s="90" t="s">
        <v>589</v>
      </c>
      <c r="AB34" s="90" t="s">
        <v>589</v>
      </c>
      <c r="AC34" s="90" t="s">
        <v>589</v>
      </c>
      <c r="AD34" s="90" t="s">
        <v>589</v>
      </c>
      <c r="AE34" s="90" t="s">
        <v>589</v>
      </c>
      <c r="AF34" s="90" t="s">
        <v>589</v>
      </c>
      <c r="AG34" s="90" t="s">
        <v>589</v>
      </c>
      <c r="AH34" s="90" t="s">
        <v>589</v>
      </c>
    </row>
    <row r="35" spans="1:34" ht="141.75">
      <c r="A35" s="67" t="s">
        <v>545</v>
      </c>
      <c r="B35" s="113" t="s">
        <v>658</v>
      </c>
      <c r="C35" s="90" t="s">
        <v>700</v>
      </c>
      <c r="D35" s="90" t="s">
        <v>589</v>
      </c>
      <c r="E35" s="90" t="s">
        <v>589</v>
      </c>
      <c r="F35" s="90" t="s">
        <v>589</v>
      </c>
      <c r="G35" s="90" t="s">
        <v>589</v>
      </c>
      <c r="H35" s="90" t="s">
        <v>589</v>
      </c>
      <c r="I35" s="90" t="s">
        <v>589</v>
      </c>
      <c r="J35" s="90" t="s">
        <v>589</v>
      </c>
      <c r="K35" s="90" t="s">
        <v>589</v>
      </c>
      <c r="L35" s="90" t="s">
        <v>589</v>
      </c>
      <c r="M35" s="90" t="s">
        <v>589</v>
      </c>
      <c r="N35" s="90" t="s">
        <v>589</v>
      </c>
      <c r="O35" s="90" t="s">
        <v>589</v>
      </c>
      <c r="P35" s="90" t="s">
        <v>589</v>
      </c>
      <c r="Q35" s="90" t="s">
        <v>589</v>
      </c>
      <c r="R35" s="90" t="s">
        <v>589</v>
      </c>
      <c r="S35" s="90" t="s">
        <v>589</v>
      </c>
      <c r="T35" s="90" t="s">
        <v>589</v>
      </c>
      <c r="U35" s="90" t="s">
        <v>589</v>
      </c>
      <c r="V35" s="90" t="s">
        <v>589</v>
      </c>
      <c r="W35" s="90" t="s">
        <v>589</v>
      </c>
      <c r="X35" s="90" t="s">
        <v>589</v>
      </c>
      <c r="Y35" s="90" t="s">
        <v>589</v>
      </c>
      <c r="Z35" s="90" t="s">
        <v>589</v>
      </c>
      <c r="AA35" s="90" t="s">
        <v>589</v>
      </c>
      <c r="AB35" s="90" t="s">
        <v>589</v>
      </c>
      <c r="AC35" s="90" t="s">
        <v>589</v>
      </c>
      <c r="AD35" s="90" t="s">
        <v>589</v>
      </c>
      <c r="AE35" s="90" t="s">
        <v>589</v>
      </c>
      <c r="AF35" s="90" t="s">
        <v>589</v>
      </c>
      <c r="AG35" s="90" t="s">
        <v>589</v>
      </c>
      <c r="AH35" s="90" t="s">
        <v>589</v>
      </c>
    </row>
    <row r="36" spans="1:34" ht="126">
      <c r="A36" s="67" t="s">
        <v>545</v>
      </c>
      <c r="B36" s="113" t="s">
        <v>659</v>
      </c>
      <c r="C36" s="90" t="s">
        <v>700</v>
      </c>
      <c r="D36" s="90" t="s">
        <v>589</v>
      </c>
      <c r="E36" s="90" t="s">
        <v>589</v>
      </c>
      <c r="F36" s="90" t="s">
        <v>589</v>
      </c>
      <c r="G36" s="90" t="s">
        <v>589</v>
      </c>
      <c r="H36" s="90" t="s">
        <v>589</v>
      </c>
      <c r="I36" s="90" t="s">
        <v>589</v>
      </c>
      <c r="J36" s="90" t="s">
        <v>589</v>
      </c>
      <c r="K36" s="90" t="s">
        <v>589</v>
      </c>
      <c r="L36" s="90" t="s">
        <v>589</v>
      </c>
      <c r="M36" s="90" t="s">
        <v>589</v>
      </c>
      <c r="N36" s="90" t="s">
        <v>589</v>
      </c>
      <c r="O36" s="90" t="s">
        <v>589</v>
      </c>
      <c r="P36" s="90" t="s">
        <v>589</v>
      </c>
      <c r="Q36" s="90" t="s">
        <v>589</v>
      </c>
      <c r="R36" s="90" t="s">
        <v>589</v>
      </c>
      <c r="S36" s="90" t="s">
        <v>589</v>
      </c>
      <c r="T36" s="90" t="s">
        <v>589</v>
      </c>
      <c r="U36" s="90" t="s">
        <v>589</v>
      </c>
      <c r="V36" s="90" t="s">
        <v>589</v>
      </c>
      <c r="W36" s="90" t="s">
        <v>589</v>
      </c>
      <c r="X36" s="90" t="s">
        <v>589</v>
      </c>
      <c r="Y36" s="90" t="s">
        <v>589</v>
      </c>
      <c r="Z36" s="90" t="s">
        <v>589</v>
      </c>
      <c r="AA36" s="90" t="s">
        <v>589</v>
      </c>
      <c r="AB36" s="90" t="s">
        <v>589</v>
      </c>
      <c r="AC36" s="90" t="s">
        <v>589</v>
      </c>
      <c r="AD36" s="90" t="s">
        <v>589</v>
      </c>
      <c r="AE36" s="90" t="s">
        <v>589</v>
      </c>
      <c r="AF36" s="90" t="s">
        <v>589</v>
      </c>
      <c r="AG36" s="90" t="s">
        <v>589</v>
      </c>
      <c r="AH36" s="90" t="s">
        <v>589</v>
      </c>
    </row>
    <row r="37" spans="1:34" ht="126">
      <c r="A37" s="67" t="s">
        <v>545</v>
      </c>
      <c r="B37" s="113" t="s">
        <v>660</v>
      </c>
      <c r="C37" s="90" t="s">
        <v>700</v>
      </c>
      <c r="D37" s="90" t="s">
        <v>589</v>
      </c>
      <c r="E37" s="90" t="s">
        <v>589</v>
      </c>
      <c r="F37" s="90" t="s">
        <v>589</v>
      </c>
      <c r="G37" s="90" t="s">
        <v>589</v>
      </c>
      <c r="H37" s="90" t="s">
        <v>589</v>
      </c>
      <c r="I37" s="90" t="s">
        <v>589</v>
      </c>
      <c r="J37" s="90" t="s">
        <v>589</v>
      </c>
      <c r="K37" s="90" t="s">
        <v>589</v>
      </c>
      <c r="L37" s="90" t="s">
        <v>589</v>
      </c>
      <c r="M37" s="90" t="s">
        <v>589</v>
      </c>
      <c r="N37" s="90" t="s">
        <v>589</v>
      </c>
      <c r="O37" s="90" t="s">
        <v>589</v>
      </c>
      <c r="P37" s="90" t="s">
        <v>589</v>
      </c>
      <c r="Q37" s="90" t="s">
        <v>589</v>
      </c>
      <c r="R37" s="90" t="s">
        <v>589</v>
      </c>
      <c r="S37" s="90" t="s">
        <v>589</v>
      </c>
      <c r="T37" s="90" t="s">
        <v>589</v>
      </c>
      <c r="U37" s="90" t="s">
        <v>589</v>
      </c>
      <c r="V37" s="90" t="s">
        <v>589</v>
      </c>
      <c r="W37" s="90" t="s">
        <v>589</v>
      </c>
      <c r="X37" s="90" t="s">
        <v>589</v>
      </c>
      <c r="Y37" s="90" t="s">
        <v>589</v>
      </c>
      <c r="Z37" s="90" t="s">
        <v>589</v>
      </c>
      <c r="AA37" s="90" t="s">
        <v>589</v>
      </c>
      <c r="AB37" s="90" t="s">
        <v>589</v>
      </c>
      <c r="AC37" s="90" t="s">
        <v>589</v>
      </c>
      <c r="AD37" s="90" t="s">
        <v>589</v>
      </c>
      <c r="AE37" s="90" t="s">
        <v>589</v>
      </c>
      <c r="AF37" s="90" t="s">
        <v>589</v>
      </c>
      <c r="AG37" s="90" t="s">
        <v>589</v>
      </c>
      <c r="AH37" s="90" t="s">
        <v>589</v>
      </c>
    </row>
    <row r="38" spans="1:34" ht="47.25">
      <c r="A38" s="67" t="s">
        <v>546</v>
      </c>
      <c r="B38" s="113" t="s">
        <v>657</v>
      </c>
      <c r="C38" s="90" t="s">
        <v>700</v>
      </c>
      <c r="D38" s="90" t="s">
        <v>589</v>
      </c>
      <c r="E38" s="90" t="s">
        <v>589</v>
      </c>
      <c r="F38" s="90" t="s">
        <v>589</v>
      </c>
      <c r="G38" s="90" t="s">
        <v>589</v>
      </c>
      <c r="H38" s="90" t="s">
        <v>589</v>
      </c>
      <c r="I38" s="90" t="s">
        <v>589</v>
      </c>
      <c r="J38" s="90" t="s">
        <v>589</v>
      </c>
      <c r="K38" s="90" t="s">
        <v>589</v>
      </c>
      <c r="L38" s="90" t="s">
        <v>589</v>
      </c>
      <c r="M38" s="90" t="s">
        <v>589</v>
      </c>
      <c r="N38" s="90" t="s">
        <v>589</v>
      </c>
      <c r="O38" s="90" t="s">
        <v>589</v>
      </c>
      <c r="P38" s="90" t="s">
        <v>589</v>
      </c>
      <c r="Q38" s="90" t="s">
        <v>589</v>
      </c>
      <c r="R38" s="90" t="s">
        <v>589</v>
      </c>
      <c r="S38" s="90" t="s">
        <v>589</v>
      </c>
      <c r="T38" s="90" t="s">
        <v>589</v>
      </c>
      <c r="U38" s="90" t="s">
        <v>589</v>
      </c>
      <c r="V38" s="90" t="s">
        <v>589</v>
      </c>
      <c r="W38" s="90" t="s">
        <v>589</v>
      </c>
      <c r="X38" s="90" t="s">
        <v>589</v>
      </c>
      <c r="Y38" s="90" t="s">
        <v>589</v>
      </c>
      <c r="Z38" s="90" t="s">
        <v>589</v>
      </c>
      <c r="AA38" s="90" t="s">
        <v>589</v>
      </c>
      <c r="AB38" s="90" t="s">
        <v>589</v>
      </c>
      <c r="AC38" s="90" t="s">
        <v>589</v>
      </c>
      <c r="AD38" s="90" t="s">
        <v>589</v>
      </c>
      <c r="AE38" s="90" t="s">
        <v>589</v>
      </c>
      <c r="AF38" s="90" t="s">
        <v>589</v>
      </c>
      <c r="AG38" s="90" t="s">
        <v>589</v>
      </c>
      <c r="AH38" s="90" t="s">
        <v>589</v>
      </c>
    </row>
    <row r="39" spans="1:34" ht="141.75">
      <c r="A39" s="67" t="s">
        <v>546</v>
      </c>
      <c r="B39" s="113" t="s">
        <v>658</v>
      </c>
      <c r="C39" s="90" t="s">
        <v>700</v>
      </c>
      <c r="D39" s="90" t="s">
        <v>589</v>
      </c>
      <c r="E39" s="90" t="s">
        <v>589</v>
      </c>
      <c r="F39" s="90" t="s">
        <v>589</v>
      </c>
      <c r="G39" s="90" t="s">
        <v>589</v>
      </c>
      <c r="H39" s="90" t="s">
        <v>589</v>
      </c>
      <c r="I39" s="90" t="s">
        <v>589</v>
      </c>
      <c r="J39" s="90" t="s">
        <v>589</v>
      </c>
      <c r="K39" s="90" t="s">
        <v>589</v>
      </c>
      <c r="L39" s="90" t="s">
        <v>589</v>
      </c>
      <c r="M39" s="90" t="s">
        <v>589</v>
      </c>
      <c r="N39" s="90" t="s">
        <v>589</v>
      </c>
      <c r="O39" s="90" t="s">
        <v>589</v>
      </c>
      <c r="P39" s="90" t="s">
        <v>589</v>
      </c>
      <c r="Q39" s="90" t="s">
        <v>589</v>
      </c>
      <c r="R39" s="90" t="s">
        <v>589</v>
      </c>
      <c r="S39" s="90" t="s">
        <v>589</v>
      </c>
      <c r="T39" s="90" t="s">
        <v>589</v>
      </c>
      <c r="U39" s="90" t="s">
        <v>589</v>
      </c>
      <c r="V39" s="90" t="s">
        <v>589</v>
      </c>
      <c r="W39" s="90" t="s">
        <v>589</v>
      </c>
      <c r="X39" s="90" t="s">
        <v>589</v>
      </c>
      <c r="Y39" s="90" t="s">
        <v>589</v>
      </c>
      <c r="Z39" s="90" t="s">
        <v>589</v>
      </c>
      <c r="AA39" s="90" t="s">
        <v>589</v>
      </c>
      <c r="AB39" s="90" t="s">
        <v>589</v>
      </c>
      <c r="AC39" s="90" t="s">
        <v>589</v>
      </c>
      <c r="AD39" s="90" t="s">
        <v>589</v>
      </c>
      <c r="AE39" s="90" t="s">
        <v>589</v>
      </c>
      <c r="AF39" s="90" t="s">
        <v>589</v>
      </c>
      <c r="AG39" s="90" t="s">
        <v>589</v>
      </c>
      <c r="AH39" s="90" t="s">
        <v>589</v>
      </c>
    </row>
    <row r="40" spans="1:34" ht="126">
      <c r="A40" s="67" t="s">
        <v>546</v>
      </c>
      <c r="B40" s="113" t="s">
        <v>659</v>
      </c>
      <c r="C40" s="90" t="s">
        <v>700</v>
      </c>
      <c r="D40" s="90" t="s">
        <v>589</v>
      </c>
      <c r="E40" s="90" t="s">
        <v>589</v>
      </c>
      <c r="F40" s="90" t="s">
        <v>589</v>
      </c>
      <c r="G40" s="90" t="s">
        <v>589</v>
      </c>
      <c r="H40" s="90" t="s">
        <v>589</v>
      </c>
      <c r="I40" s="90" t="s">
        <v>589</v>
      </c>
      <c r="J40" s="90" t="s">
        <v>589</v>
      </c>
      <c r="K40" s="90" t="s">
        <v>589</v>
      </c>
      <c r="L40" s="90" t="s">
        <v>589</v>
      </c>
      <c r="M40" s="90" t="s">
        <v>589</v>
      </c>
      <c r="N40" s="90" t="s">
        <v>589</v>
      </c>
      <c r="O40" s="90" t="s">
        <v>589</v>
      </c>
      <c r="P40" s="90" t="s">
        <v>589</v>
      </c>
      <c r="Q40" s="90" t="s">
        <v>589</v>
      </c>
      <c r="R40" s="90" t="s">
        <v>589</v>
      </c>
      <c r="S40" s="90" t="s">
        <v>589</v>
      </c>
      <c r="T40" s="90" t="s">
        <v>589</v>
      </c>
      <c r="U40" s="90" t="s">
        <v>589</v>
      </c>
      <c r="V40" s="90" t="s">
        <v>589</v>
      </c>
      <c r="W40" s="90" t="s">
        <v>589</v>
      </c>
      <c r="X40" s="90" t="s">
        <v>589</v>
      </c>
      <c r="Y40" s="90" t="s">
        <v>589</v>
      </c>
      <c r="Z40" s="90" t="s">
        <v>589</v>
      </c>
      <c r="AA40" s="90" t="s">
        <v>589</v>
      </c>
      <c r="AB40" s="90" t="s">
        <v>589</v>
      </c>
      <c r="AC40" s="90" t="s">
        <v>589</v>
      </c>
      <c r="AD40" s="90" t="s">
        <v>589</v>
      </c>
      <c r="AE40" s="90" t="s">
        <v>589</v>
      </c>
      <c r="AF40" s="90" t="s">
        <v>589</v>
      </c>
      <c r="AG40" s="90" t="s">
        <v>589</v>
      </c>
      <c r="AH40" s="90" t="s">
        <v>589</v>
      </c>
    </row>
    <row r="41" spans="1:34" ht="126">
      <c r="A41" s="67" t="s">
        <v>546</v>
      </c>
      <c r="B41" s="113" t="s">
        <v>661</v>
      </c>
      <c r="C41" s="90" t="s">
        <v>700</v>
      </c>
      <c r="D41" s="90" t="s">
        <v>589</v>
      </c>
      <c r="E41" s="90" t="s">
        <v>589</v>
      </c>
      <c r="F41" s="90" t="s">
        <v>589</v>
      </c>
      <c r="G41" s="90" t="s">
        <v>589</v>
      </c>
      <c r="H41" s="90" t="s">
        <v>589</v>
      </c>
      <c r="I41" s="90" t="s">
        <v>589</v>
      </c>
      <c r="J41" s="90" t="s">
        <v>589</v>
      </c>
      <c r="K41" s="90" t="s">
        <v>589</v>
      </c>
      <c r="L41" s="90" t="s">
        <v>589</v>
      </c>
      <c r="M41" s="90" t="s">
        <v>589</v>
      </c>
      <c r="N41" s="90" t="s">
        <v>589</v>
      </c>
      <c r="O41" s="90" t="s">
        <v>589</v>
      </c>
      <c r="P41" s="90" t="s">
        <v>589</v>
      </c>
      <c r="Q41" s="90" t="s">
        <v>589</v>
      </c>
      <c r="R41" s="90" t="s">
        <v>589</v>
      </c>
      <c r="S41" s="90" t="s">
        <v>589</v>
      </c>
      <c r="T41" s="90" t="s">
        <v>589</v>
      </c>
      <c r="U41" s="90" t="s">
        <v>589</v>
      </c>
      <c r="V41" s="90" t="s">
        <v>589</v>
      </c>
      <c r="W41" s="90" t="s">
        <v>589</v>
      </c>
      <c r="X41" s="90" t="s">
        <v>589</v>
      </c>
      <c r="Y41" s="90" t="s">
        <v>589</v>
      </c>
      <c r="Z41" s="90" t="s">
        <v>589</v>
      </c>
      <c r="AA41" s="90" t="s">
        <v>589</v>
      </c>
      <c r="AB41" s="90" t="s">
        <v>589</v>
      </c>
      <c r="AC41" s="90" t="s">
        <v>589</v>
      </c>
      <c r="AD41" s="90" t="s">
        <v>589</v>
      </c>
      <c r="AE41" s="90" t="s">
        <v>589</v>
      </c>
      <c r="AF41" s="90" t="s">
        <v>589</v>
      </c>
      <c r="AG41" s="90" t="s">
        <v>589</v>
      </c>
      <c r="AH41" s="90" t="s">
        <v>589</v>
      </c>
    </row>
    <row r="42" spans="1:34" ht="110.25">
      <c r="A42" s="67" t="s">
        <v>517</v>
      </c>
      <c r="B42" s="113" t="s">
        <v>662</v>
      </c>
      <c r="C42" s="90" t="s">
        <v>700</v>
      </c>
      <c r="D42" s="90" t="s">
        <v>589</v>
      </c>
      <c r="E42" s="90" t="s">
        <v>589</v>
      </c>
      <c r="F42" s="90" t="s">
        <v>589</v>
      </c>
      <c r="G42" s="90" t="s">
        <v>589</v>
      </c>
      <c r="H42" s="90" t="s">
        <v>589</v>
      </c>
      <c r="I42" s="90" t="s">
        <v>589</v>
      </c>
      <c r="J42" s="90" t="s">
        <v>589</v>
      </c>
      <c r="K42" s="90" t="s">
        <v>589</v>
      </c>
      <c r="L42" s="90" t="s">
        <v>589</v>
      </c>
      <c r="M42" s="90" t="s">
        <v>589</v>
      </c>
      <c r="N42" s="90" t="s">
        <v>589</v>
      </c>
      <c r="O42" s="90" t="s">
        <v>589</v>
      </c>
      <c r="P42" s="90" t="s">
        <v>589</v>
      </c>
      <c r="Q42" s="90" t="s">
        <v>589</v>
      </c>
      <c r="R42" s="90" t="s">
        <v>589</v>
      </c>
      <c r="S42" s="90" t="s">
        <v>589</v>
      </c>
      <c r="T42" s="90" t="s">
        <v>589</v>
      </c>
      <c r="U42" s="90" t="s">
        <v>589</v>
      </c>
      <c r="V42" s="90" t="s">
        <v>589</v>
      </c>
      <c r="W42" s="90" t="s">
        <v>589</v>
      </c>
      <c r="X42" s="90" t="s">
        <v>589</v>
      </c>
      <c r="Y42" s="90" t="s">
        <v>589</v>
      </c>
      <c r="Z42" s="90" t="s">
        <v>589</v>
      </c>
      <c r="AA42" s="90" t="s">
        <v>589</v>
      </c>
      <c r="AB42" s="90" t="s">
        <v>589</v>
      </c>
      <c r="AC42" s="90" t="s">
        <v>589</v>
      </c>
      <c r="AD42" s="90" t="s">
        <v>589</v>
      </c>
      <c r="AE42" s="90" t="s">
        <v>589</v>
      </c>
      <c r="AF42" s="90" t="s">
        <v>589</v>
      </c>
      <c r="AG42" s="90" t="s">
        <v>589</v>
      </c>
      <c r="AH42" s="90" t="s">
        <v>589</v>
      </c>
    </row>
    <row r="43" spans="1:34" ht="94.5">
      <c r="A43" s="67" t="s">
        <v>549</v>
      </c>
      <c r="B43" s="113" t="s">
        <v>663</v>
      </c>
      <c r="C43" s="90" t="s">
        <v>700</v>
      </c>
      <c r="D43" s="90" t="s">
        <v>589</v>
      </c>
      <c r="E43" s="90" t="s">
        <v>589</v>
      </c>
      <c r="F43" s="90" t="s">
        <v>589</v>
      </c>
      <c r="G43" s="90" t="s">
        <v>589</v>
      </c>
      <c r="H43" s="90" t="s">
        <v>589</v>
      </c>
      <c r="I43" s="90" t="s">
        <v>589</v>
      </c>
      <c r="J43" s="90" t="s">
        <v>589</v>
      </c>
      <c r="K43" s="90" t="s">
        <v>589</v>
      </c>
      <c r="L43" s="90" t="s">
        <v>589</v>
      </c>
      <c r="M43" s="90" t="s">
        <v>589</v>
      </c>
      <c r="N43" s="90" t="s">
        <v>589</v>
      </c>
      <c r="O43" s="90" t="s">
        <v>589</v>
      </c>
      <c r="P43" s="90" t="s">
        <v>589</v>
      </c>
      <c r="Q43" s="90" t="s">
        <v>589</v>
      </c>
      <c r="R43" s="90" t="s">
        <v>589</v>
      </c>
      <c r="S43" s="90" t="s">
        <v>589</v>
      </c>
      <c r="T43" s="90" t="s">
        <v>589</v>
      </c>
      <c r="U43" s="90" t="s">
        <v>589</v>
      </c>
      <c r="V43" s="90" t="s">
        <v>589</v>
      </c>
      <c r="W43" s="90" t="s">
        <v>589</v>
      </c>
      <c r="X43" s="90" t="s">
        <v>589</v>
      </c>
      <c r="Y43" s="90" t="s">
        <v>589</v>
      </c>
      <c r="Z43" s="90" t="s">
        <v>589</v>
      </c>
      <c r="AA43" s="90" t="s">
        <v>589</v>
      </c>
      <c r="AB43" s="90" t="s">
        <v>589</v>
      </c>
      <c r="AC43" s="90" t="s">
        <v>589</v>
      </c>
      <c r="AD43" s="90" t="s">
        <v>589</v>
      </c>
      <c r="AE43" s="90" t="s">
        <v>589</v>
      </c>
      <c r="AF43" s="90" t="s">
        <v>589</v>
      </c>
      <c r="AG43" s="90" t="s">
        <v>589</v>
      </c>
      <c r="AH43" s="90" t="s">
        <v>589</v>
      </c>
    </row>
    <row r="44" spans="1:34" ht="110.25">
      <c r="A44" s="67" t="s">
        <v>550</v>
      </c>
      <c r="B44" s="113" t="s">
        <v>664</v>
      </c>
      <c r="C44" s="90" t="s">
        <v>700</v>
      </c>
      <c r="D44" s="90" t="s">
        <v>589</v>
      </c>
      <c r="E44" s="90" t="s">
        <v>589</v>
      </c>
      <c r="F44" s="90" t="s">
        <v>589</v>
      </c>
      <c r="G44" s="90" t="s">
        <v>589</v>
      </c>
      <c r="H44" s="90" t="s">
        <v>589</v>
      </c>
      <c r="I44" s="90" t="s">
        <v>589</v>
      </c>
      <c r="J44" s="90" t="s">
        <v>589</v>
      </c>
      <c r="K44" s="90" t="s">
        <v>589</v>
      </c>
      <c r="L44" s="90" t="s">
        <v>589</v>
      </c>
      <c r="M44" s="90" t="s">
        <v>589</v>
      </c>
      <c r="N44" s="90" t="s">
        <v>589</v>
      </c>
      <c r="O44" s="90" t="s">
        <v>589</v>
      </c>
      <c r="P44" s="90" t="s">
        <v>589</v>
      </c>
      <c r="Q44" s="90" t="s">
        <v>589</v>
      </c>
      <c r="R44" s="90" t="s">
        <v>589</v>
      </c>
      <c r="S44" s="90" t="s">
        <v>589</v>
      </c>
      <c r="T44" s="90" t="s">
        <v>589</v>
      </c>
      <c r="U44" s="90" t="s">
        <v>589</v>
      </c>
      <c r="V44" s="90" t="s">
        <v>589</v>
      </c>
      <c r="W44" s="90" t="s">
        <v>589</v>
      </c>
      <c r="X44" s="90" t="s">
        <v>589</v>
      </c>
      <c r="Y44" s="90" t="s">
        <v>589</v>
      </c>
      <c r="Z44" s="90" t="s">
        <v>589</v>
      </c>
      <c r="AA44" s="90" t="s">
        <v>589</v>
      </c>
      <c r="AB44" s="90" t="s">
        <v>589</v>
      </c>
      <c r="AC44" s="90" t="s">
        <v>589</v>
      </c>
      <c r="AD44" s="90" t="s">
        <v>589</v>
      </c>
      <c r="AE44" s="90" t="s">
        <v>589</v>
      </c>
      <c r="AF44" s="90" t="s">
        <v>589</v>
      </c>
      <c r="AG44" s="90" t="s">
        <v>589</v>
      </c>
      <c r="AH44" s="90" t="s">
        <v>589</v>
      </c>
    </row>
    <row r="45" spans="1:34" s="168" customFormat="1" ht="47.25">
      <c r="A45" s="165" t="s">
        <v>513</v>
      </c>
      <c r="B45" s="166" t="s">
        <v>665</v>
      </c>
      <c r="C45" s="167" t="s">
        <v>700</v>
      </c>
      <c r="D45" s="167" t="s">
        <v>589</v>
      </c>
      <c r="E45" s="167" t="s">
        <v>589</v>
      </c>
      <c r="F45" s="167" t="s">
        <v>589</v>
      </c>
      <c r="G45" s="167" t="s">
        <v>589</v>
      </c>
      <c r="H45" s="167" t="s">
        <v>589</v>
      </c>
      <c r="I45" s="167" t="s">
        <v>589</v>
      </c>
      <c r="J45" s="167" t="s">
        <v>589</v>
      </c>
      <c r="K45" s="167" t="s">
        <v>589</v>
      </c>
      <c r="L45" s="167" t="s">
        <v>589</v>
      </c>
      <c r="M45" s="167" t="s">
        <v>589</v>
      </c>
      <c r="N45" s="167" t="s">
        <v>589</v>
      </c>
      <c r="O45" s="167" t="s">
        <v>589</v>
      </c>
      <c r="P45" s="167" t="s">
        <v>589</v>
      </c>
      <c r="Q45" s="167" t="s">
        <v>589</v>
      </c>
      <c r="R45" s="167" t="s">
        <v>589</v>
      </c>
      <c r="S45" s="167" t="s">
        <v>589</v>
      </c>
      <c r="T45" s="167" t="s">
        <v>589</v>
      </c>
      <c r="U45" s="167" t="s">
        <v>589</v>
      </c>
      <c r="V45" s="167" t="s">
        <v>589</v>
      </c>
      <c r="W45" s="167" t="s">
        <v>589</v>
      </c>
      <c r="X45" s="167" t="s">
        <v>589</v>
      </c>
      <c r="Y45" s="167" t="s">
        <v>589</v>
      </c>
      <c r="Z45" s="167" t="s">
        <v>589</v>
      </c>
      <c r="AA45" s="167" t="s">
        <v>589</v>
      </c>
      <c r="AB45" s="167" t="s">
        <v>589</v>
      </c>
      <c r="AC45" s="167" t="s">
        <v>589</v>
      </c>
      <c r="AD45" s="167" t="s">
        <v>589</v>
      </c>
      <c r="AE45" s="167" t="s">
        <v>589</v>
      </c>
      <c r="AF45" s="167" t="s">
        <v>589</v>
      </c>
      <c r="AG45" s="167" t="s">
        <v>589</v>
      </c>
      <c r="AH45" s="167" t="s">
        <v>589</v>
      </c>
    </row>
    <row r="46" spans="1:34" s="214" customFormat="1" ht="78.75">
      <c r="A46" s="213" t="s">
        <v>518</v>
      </c>
      <c r="B46" s="150" t="s">
        <v>666</v>
      </c>
      <c r="C46" s="212" t="s">
        <v>700</v>
      </c>
      <c r="D46" s="212" t="s">
        <v>589</v>
      </c>
      <c r="E46" s="212" t="s">
        <v>589</v>
      </c>
      <c r="F46" s="212" t="s">
        <v>589</v>
      </c>
      <c r="G46" s="212" t="s">
        <v>589</v>
      </c>
      <c r="H46" s="212" t="s">
        <v>589</v>
      </c>
      <c r="I46" s="212" t="s">
        <v>589</v>
      </c>
      <c r="J46" s="216" t="str">
        <f>J47</f>
        <v>нд</v>
      </c>
      <c r="K46" s="216" t="str">
        <f t="shared" ref="K46:AH46" si="6">K47</f>
        <v>нд</v>
      </c>
      <c r="L46" s="216" t="str">
        <f t="shared" si="6"/>
        <v>нд</v>
      </c>
      <c r="M46" s="216" t="str">
        <f t="shared" si="6"/>
        <v>нд</v>
      </c>
      <c r="N46" s="216" t="str">
        <f t="shared" si="6"/>
        <v>нд</v>
      </c>
      <c r="O46" s="212" t="str">
        <f t="shared" si="6"/>
        <v>нд</v>
      </c>
      <c r="P46" s="216" t="str">
        <f t="shared" si="6"/>
        <v>нд</v>
      </c>
      <c r="Q46" s="216" t="str">
        <f t="shared" si="6"/>
        <v>нд</v>
      </c>
      <c r="R46" s="216" t="str">
        <f t="shared" si="6"/>
        <v>нд</v>
      </c>
      <c r="S46" s="216" t="str">
        <f t="shared" si="6"/>
        <v>нд</v>
      </c>
      <c r="T46" s="212" t="s">
        <v>589</v>
      </c>
      <c r="U46" s="212" t="s">
        <v>589</v>
      </c>
      <c r="V46" s="212" t="s">
        <v>589</v>
      </c>
      <c r="W46" s="212" t="s">
        <v>589</v>
      </c>
      <c r="X46" s="212" t="s">
        <v>589</v>
      </c>
      <c r="Y46" s="212" t="s">
        <v>589</v>
      </c>
      <c r="Z46" s="212" t="s">
        <v>589</v>
      </c>
      <c r="AA46" s="212" t="s">
        <v>589</v>
      </c>
      <c r="AB46" s="212" t="s">
        <v>589</v>
      </c>
      <c r="AC46" s="212" t="s">
        <v>589</v>
      </c>
      <c r="AD46" s="212" t="str">
        <f t="shared" si="6"/>
        <v>нд</v>
      </c>
      <c r="AE46" s="216" t="str">
        <f t="shared" si="6"/>
        <v>нд</v>
      </c>
      <c r="AF46" s="216" t="str">
        <f t="shared" si="6"/>
        <v>нд</v>
      </c>
      <c r="AG46" s="216" t="str">
        <f t="shared" si="6"/>
        <v>нд</v>
      </c>
      <c r="AH46" s="216" t="str">
        <f t="shared" si="6"/>
        <v>нд</v>
      </c>
    </row>
    <row r="47" spans="1:34" s="214" customFormat="1" ht="47.25">
      <c r="A47" s="213" t="s">
        <v>560</v>
      </c>
      <c r="B47" s="150" t="s">
        <v>667</v>
      </c>
      <c r="C47" s="212" t="s">
        <v>700</v>
      </c>
      <c r="D47" s="212" t="s">
        <v>589</v>
      </c>
      <c r="E47" s="212" t="s">
        <v>589</v>
      </c>
      <c r="F47" s="212" t="s">
        <v>589</v>
      </c>
      <c r="G47" s="212" t="s">
        <v>589</v>
      </c>
      <c r="H47" s="212" t="s">
        <v>589</v>
      </c>
      <c r="I47" s="212" t="s">
        <v>589</v>
      </c>
      <c r="J47" s="212" t="s">
        <v>589</v>
      </c>
      <c r="K47" s="212" t="s">
        <v>589</v>
      </c>
      <c r="L47" s="212" t="s">
        <v>589</v>
      </c>
      <c r="M47" s="212" t="s">
        <v>589</v>
      </c>
      <c r="N47" s="212" t="s">
        <v>589</v>
      </c>
      <c r="O47" s="212" t="s">
        <v>589</v>
      </c>
      <c r="P47" s="212" t="s">
        <v>589</v>
      </c>
      <c r="Q47" s="212" t="s">
        <v>589</v>
      </c>
      <c r="R47" s="212" t="s">
        <v>589</v>
      </c>
      <c r="S47" s="212" t="s">
        <v>589</v>
      </c>
      <c r="T47" s="212" t="s">
        <v>589</v>
      </c>
      <c r="U47" s="212" t="s">
        <v>589</v>
      </c>
      <c r="V47" s="212" t="s">
        <v>589</v>
      </c>
      <c r="W47" s="212" t="s">
        <v>589</v>
      </c>
      <c r="X47" s="212" t="s">
        <v>589</v>
      </c>
      <c r="Y47" s="212" t="s">
        <v>589</v>
      </c>
      <c r="Z47" s="212" t="s">
        <v>589</v>
      </c>
      <c r="AA47" s="212" t="s">
        <v>589</v>
      </c>
      <c r="AB47" s="212" t="s">
        <v>589</v>
      </c>
      <c r="AC47" s="212" t="s">
        <v>589</v>
      </c>
      <c r="AD47" s="212" t="s">
        <v>589</v>
      </c>
      <c r="AE47" s="212" t="s">
        <v>589</v>
      </c>
      <c r="AF47" s="212" t="s">
        <v>589</v>
      </c>
      <c r="AG47" s="212" t="s">
        <v>589</v>
      </c>
      <c r="AH47" s="212" t="s">
        <v>589</v>
      </c>
    </row>
    <row r="48" spans="1:34" ht="78.75">
      <c r="A48" s="67" t="s">
        <v>561</v>
      </c>
      <c r="B48" s="150" t="s">
        <v>668</v>
      </c>
      <c r="C48" s="172" t="s">
        <v>700</v>
      </c>
      <c r="D48" s="90" t="s">
        <v>589</v>
      </c>
      <c r="E48" s="90" t="s">
        <v>589</v>
      </c>
      <c r="F48" s="90" t="s">
        <v>589</v>
      </c>
      <c r="G48" s="90" t="s">
        <v>589</v>
      </c>
      <c r="H48" s="90" t="s">
        <v>589</v>
      </c>
      <c r="I48" s="90" t="s">
        <v>589</v>
      </c>
      <c r="J48" s="90" t="s">
        <v>589</v>
      </c>
      <c r="K48" s="90" t="s">
        <v>589</v>
      </c>
      <c r="L48" s="90" t="s">
        <v>589</v>
      </c>
      <c r="M48" s="90" t="s">
        <v>589</v>
      </c>
      <c r="N48" s="90" t="s">
        <v>589</v>
      </c>
      <c r="O48" s="90" t="s">
        <v>589</v>
      </c>
      <c r="P48" s="90" t="s">
        <v>589</v>
      </c>
      <c r="Q48" s="90" t="s">
        <v>589</v>
      </c>
      <c r="R48" s="90" t="s">
        <v>589</v>
      </c>
      <c r="S48" s="90" t="s">
        <v>589</v>
      </c>
      <c r="T48" s="90" t="s">
        <v>589</v>
      </c>
      <c r="U48" s="90" t="s">
        <v>589</v>
      </c>
      <c r="V48" s="90" t="s">
        <v>589</v>
      </c>
      <c r="W48" s="90" t="s">
        <v>589</v>
      </c>
      <c r="X48" s="90" t="s">
        <v>589</v>
      </c>
      <c r="Y48" s="90" t="s">
        <v>589</v>
      </c>
      <c r="Z48" s="90" t="s">
        <v>589</v>
      </c>
      <c r="AA48" s="90" t="s">
        <v>589</v>
      </c>
      <c r="AB48" s="90" t="s">
        <v>589</v>
      </c>
      <c r="AC48" s="90" t="s">
        <v>589</v>
      </c>
      <c r="AD48" s="90" t="s">
        <v>589</v>
      </c>
      <c r="AE48" s="90" t="s">
        <v>589</v>
      </c>
      <c r="AF48" s="90" t="s">
        <v>589</v>
      </c>
      <c r="AG48" s="90" t="s">
        <v>589</v>
      </c>
      <c r="AH48" s="90" t="s">
        <v>589</v>
      </c>
    </row>
    <row r="49" spans="1:34" s="168" customFormat="1" ht="63">
      <c r="A49" s="165" t="s">
        <v>519</v>
      </c>
      <c r="B49" s="166" t="s">
        <v>669</v>
      </c>
      <c r="C49" s="202" t="s">
        <v>700</v>
      </c>
      <c r="D49" s="167" t="s">
        <v>589</v>
      </c>
      <c r="E49" s="167" t="s">
        <v>589</v>
      </c>
      <c r="F49" s="167" t="s">
        <v>589</v>
      </c>
      <c r="G49" s="167" t="s">
        <v>589</v>
      </c>
      <c r="H49" s="167" t="s">
        <v>589</v>
      </c>
      <c r="I49" s="167" t="s">
        <v>589</v>
      </c>
      <c r="J49" s="167" t="s">
        <v>589</v>
      </c>
      <c r="K49" s="167" t="s">
        <v>589</v>
      </c>
      <c r="L49" s="167" t="s">
        <v>589</v>
      </c>
      <c r="M49" s="167" t="s">
        <v>589</v>
      </c>
      <c r="N49" s="167" t="s">
        <v>589</v>
      </c>
      <c r="O49" s="167" t="s">
        <v>589</v>
      </c>
      <c r="P49" s="167" t="s">
        <v>589</v>
      </c>
      <c r="Q49" s="167" t="s">
        <v>589</v>
      </c>
      <c r="R49" s="167" t="s">
        <v>589</v>
      </c>
      <c r="S49" s="167" t="s">
        <v>589</v>
      </c>
      <c r="T49" s="167" t="s">
        <v>589</v>
      </c>
      <c r="U49" s="167" t="s">
        <v>589</v>
      </c>
      <c r="V49" s="167" t="s">
        <v>589</v>
      </c>
      <c r="W49" s="167" t="s">
        <v>589</v>
      </c>
      <c r="X49" s="167" t="s">
        <v>589</v>
      </c>
      <c r="Y49" s="167" t="s">
        <v>589</v>
      </c>
      <c r="Z49" s="167" t="s">
        <v>589</v>
      </c>
      <c r="AA49" s="167" t="s">
        <v>589</v>
      </c>
      <c r="AB49" s="167" t="s">
        <v>589</v>
      </c>
      <c r="AC49" s="167" t="s">
        <v>589</v>
      </c>
      <c r="AD49" s="167" t="s">
        <v>589</v>
      </c>
      <c r="AE49" s="167" t="s">
        <v>589</v>
      </c>
      <c r="AF49" s="167" t="s">
        <v>589</v>
      </c>
      <c r="AG49" s="167" t="s">
        <v>589</v>
      </c>
      <c r="AH49" s="167" t="s">
        <v>589</v>
      </c>
    </row>
    <row r="50" spans="1:34" s="168" customFormat="1" ht="47.25">
      <c r="A50" s="165" t="s">
        <v>564</v>
      </c>
      <c r="B50" s="166" t="s">
        <v>670</v>
      </c>
      <c r="C50" s="202" t="s">
        <v>700</v>
      </c>
      <c r="D50" s="167" t="s">
        <v>589</v>
      </c>
      <c r="E50" s="167" t="s">
        <v>589</v>
      </c>
      <c r="F50" s="167" t="s">
        <v>589</v>
      </c>
      <c r="G50" s="167" t="s">
        <v>589</v>
      </c>
      <c r="H50" s="167" t="s">
        <v>589</v>
      </c>
      <c r="I50" s="167" t="s">
        <v>589</v>
      </c>
      <c r="J50" s="167" t="s">
        <v>589</v>
      </c>
      <c r="K50" s="167" t="s">
        <v>589</v>
      </c>
      <c r="L50" s="167" t="s">
        <v>589</v>
      </c>
      <c r="M50" s="167" t="s">
        <v>589</v>
      </c>
      <c r="N50" s="167" t="s">
        <v>589</v>
      </c>
      <c r="O50" s="167" t="s">
        <v>589</v>
      </c>
      <c r="P50" s="167" t="s">
        <v>589</v>
      </c>
      <c r="Q50" s="167" t="s">
        <v>589</v>
      </c>
      <c r="R50" s="167" t="s">
        <v>589</v>
      </c>
      <c r="S50" s="167" t="s">
        <v>589</v>
      </c>
      <c r="T50" s="167" t="s">
        <v>589</v>
      </c>
      <c r="U50" s="167" t="s">
        <v>589</v>
      </c>
      <c r="V50" s="167" t="s">
        <v>589</v>
      </c>
      <c r="W50" s="167" t="s">
        <v>589</v>
      </c>
      <c r="X50" s="167" t="s">
        <v>589</v>
      </c>
      <c r="Y50" s="167" t="s">
        <v>589</v>
      </c>
      <c r="Z50" s="167" t="s">
        <v>589</v>
      </c>
      <c r="AA50" s="167" t="s">
        <v>589</v>
      </c>
      <c r="AB50" s="167" t="s">
        <v>589</v>
      </c>
      <c r="AC50" s="167" t="s">
        <v>589</v>
      </c>
      <c r="AD50" s="167" t="s">
        <v>589</v>
      </c>
      <c r="AE50" s="167" t="s">
        <v>589</v>
      </c>
      <c r="AF50" s="167" t="s">
        <v>589</v>
      </c>
      <c r="AG50" s="167" t="s">
        <v>589</v>
      </c>
      <c r="AH50" s="167" t="s">
        <v>589</v>
      </c>
    </row>
    <row r="51" spans="1:34" ht="63">
      <c r="A51" s="67" t="s">
        <v>565</v>
      </c>
      <c r="B51" s="150" t="s">
        <v>671</v>
      </c>
      <c r="C51" s="90" t="s">
        <v>700</v>
      </c>
      <c r="D51" s="90" t="s">
        <v>589</v>
      </c>
      <c r="E51" s="90" t="s">
        <v>589</v>
      </c>
      <c r="F51" s="90" t="s">
        <v>589</v>
      </c>
      <c r="G51" s="90" t="s">
        <v>589</v>
      </c>
      <c r="H51" s="90" t="s">
        <v>589</v>
      </c>
      <c r="I51" s="90" t="s">
        <v>589</v>
      </c>
      <c r="J51" s="90" t="s">
        <v>589</v>
      </c>
      <c r="K51" s="90" t="s">
        <v>589</v>
      </c>
      <c r="L51" s="90" t="s">
        <v>589</v>
      </c>
      <c r="M51" s="90" t="s">
        <v>589</v>
      </c>
      <c r="N51" s="90" t="s">
        <v>589</v>
      </c>
      <c r="O51" s="90" t="s">
        <v>589</v>
      </c>
      <c r="P51" s="90" t="s">
        <v>589</v>
      </c>
      <c r="Q51" s="90" t="s">
        <v>589</v>
      </c>
      <c r="R51" s="90" t="s">
        <v>589</v>
      </c>
      <c r="S51" s="90" t="s">
        <v>589</v>
      </c>
      <c r="T51" s="90" t="s">
        <v>589</v>
      </c>
      <c r="U51" s="90" t="s">
        <v>589</v>
      </c>
      <c r="V51" s="90" t="s">
        <v>589</v>
      </c>
      <c r="W51" s="90" t="s">
        <v>589</v>
      </c>
      <c r="X51" s="90" t="s">
        <v>589</v>
      </c>
      <c r="Y51" s="90" t="s">
        <v>589</v>
      </c>
      <c r="Z51" s="90" t="s">
        <v>589</v>
      </c>
      <c r="AA51" s="90" t="s">
        <v>589</v>
      </c>
      <c r="AB51" s="90" t="s">
        <v>589</v>
      </c>
      <c r="AC51" s="90" t="s">
        <v>589</v>
      </c>
      <c r="AD51" s="90" t="s">
        <v>589</v>
      </c>
      <c r="AE51" s="90" t="s">
        <v>589</v>
      </c>
      <c r="AF51" s="90" t="s">
        <v>589</v>
      </c>
      <c r="AG51" s="90" t="s">
        <v>589</v>
      </c>
      <c r="AH51" s="90" t="s">
        <v>589</v>
      </c>
    </row>
    <row r="52" spans="1:34" ht="47.25">
      <c r="A52" s="67" t="s">
        <v>520</v>
      </c>
      <c r="B52" s="113" t="s">
        <v>672</v>
      </c>
      <c r="C52" s="90" t="s">
        <v>700</v>
      </c>
      <c r="D52" s="90" t="s">
        <v>589</v>
      </c>
      <c r="E52" s="90" t="s">
        <v>589</v>
      </c>
      <c r="F52" s="90" t="s">
        <v>589</v>
      </c>
      <c r="G52" s="90" t="s">
        <v>589</v>
      </c>
      <c r="H52" s="90" t="s">
        <v>589</v>
      </c>
      <c r="I52" s="90" t="s">
        <v>589</v>
      </c>
      <c r="J52" s="90" t="s">
        <v>589</v>
      </c>
      <c r="K52" s="90" t="s">
        <v>589</v>
      </c>
      <c r="L52" s="90" t="s">
        <v>589</v>
      </c>
      <c r="M52" s="90" t="s">
        <v>589</v>
      </c>
      <c r="N52" s="90" t="s">
        <v>589</v>
      </c>
      <c r="O52" s="90" t="s">
        <v>589</v>
      </c>
      <c r="P52" s="90" t="s">
        <v>589</v>
      </c>
      <c r="Q52" s="90" t="s">
        <v>589</v>
      </c>
      <c r="R52" s="90" t="s">
        <v>589</v>
      </c>
      <c r="S52" s="90" t="s">
        <v>589</v>
      </c>
      <c r="T52" s="90" t="s">
        <v>589</v>
      </c>
      <c r="U52" s="90" t="s">
        <v>589</v>
      </c>
      <c r="V52" s="90" t="s">
        <v>589</v>
      </c>
      <c r="W52" s="90" t="s">
        <v>589</v>
      </c>
      <c r="X52" s="90" t="s">
        <v>589</v>
      </c>
      <c r="Y52" s="90" t="s">
        <v>589</v>
      </c>
      <c r="Z52" s="90" t="s">
        <v>589</v>
      </c>
      <c r="AA52" s="90" t="s">
        <v>589</v>
      </c>
      <c r="AB52" s="90" t="s">
        <v>589</v>
      </c>
      <c r="AC52" s="90" t="s">
        <v>589</v>
      </c>
      <c r="AD52" s="90" t="s">
        <v>589</v>
      </c>
      <c r="AE52" s="90" t="s">
        <v>589</v>
      </c>
      <c r="AF52" s="90" t="s">
        <v>589</v>
      </c>
      <c r="AG52" s="90" t="s">
        <v>589</v>
      </c>
      <c r="AH52" s="90" t="s">
        <v>589</v>
      </c>
    </row>
    <row r="53" spans="1:34" ht="47.25">
      <c r="A53" s="67" t="s">
        <v>568</v>
      </c>
      <c r="B53" s="113" t="s">
        <v>673</v>
      </c>
      <c r="C53" s="90" t="s">
        <v>700</v>
      </c>
      <c r="D53" s="90" t="s">
        <v>589</v>
      </c>
      <c r="E53" s="90" t="s">
        <v>589</v>
      </c>
      <c r="F53" s="90" t="s">
        <v>589</v>
      </c>
      <c r="G53" s="90" t="s">
        <v>589</v>
      </c>
      <c r="H53" s="90" t="s">
        <v>589</v>
      </c>
      <c r="I53" s="90" t="s">
        <v>589</v>
      </c>
      <c r="J53" s="90" t="s">
        <v>589</v>
      </c>
      <c r="K53" s="90" t="s">
        <v>589</v>
      </c>
      <c r="L53" s="90" t="s">
        <v>589</v>
      </c>
      <c r="M53" s="90" t="s">
        <v>589</v>
      </c>
      <c r="N53" s="90" t="s">
        <v>589</v>
      </c>
      <c r="O53" s="90" t="s">
        <v>589</v>
      </c>
      <c r="P53" s="90" t="s">
        <v>589</v>
      </c>
      <c r="Q53" s="90" t="s">
        <v>589</v>
      </c>
      <c r="R53" s="90" t="s">
        <v>589</v>
      </c>
      <c r="S53" s="90" t="s">
        <v>589</v>
      </c>
      <c r="T53" s="90" t="s">
        <v>589</v>
      </c>
      <c r="U53" s="90" t="s">
        <v>589</v>
      </c>
      <c r="V53" s="90" t="s">
        <v>589</v>
      </c>
      <c r="W53" s="90" t="s">
        <v>589</v>
      </c>
      <c r="X53" s="90" t="s">
        <v>589</v>
      </c>
      <c r="Y53" s="90" t="s">
        <v>589</v>
      </c>
      <c r="Z53" s="90" t="s">
        <v>589</v>
      </c>
      <c r="AA53" s="90" t="s">
        <v>589</v>
      </c>
      <c r="AB53" s="90" t="s">
        <v>589</v>
      </c>
      <c r="AC53" s="90" t="s">
        <v>589</v>
      </c>
      <c r="AD53" s="90" t="s">
        <v>589</v>
      </c>
      <c r="AE53" s="90" t="s">
        <v>589</v>
      </c>
      <c r="AF53" s="90" t="s">
        <v>589</v>
      </c>
      <c r="AG53" s="90" t="s">
        <v>589</v>
      </c>
      <c r="AH53" s="90" t="s">
        <v>589</v>
      </c>
    </row>
    <row r="54" spans="1:34" ht="47.25">
      <c r="A54" s="67" t="s">
        <v>569</v>
      </c>
      <c r="B54" s="113" t="s">
        <v>674</v>
      </c>
      <c r="C54" s="90" t="s">
        <v>700</v>
      </c>
      <c r="D54" s="90" t="s">
        <v>589</v>
      </c>
      <c r="E54" s="90" t="s">
        <v>589</v>
      </c>
      <c r="F54" s="90" t="s">
        <v>589</v>
      </c>
      <c r="G54" s="90" t="s">
        <v>589</v>
      </c>
      <c r="H54" s="90" t="s">
        <v>589</v>
      </c>
      <c r="I54" s="90" t="s">
        <v>589</v>
      </c>
      <c r="J54" s="90" t="s">
        <v>589</v>
      </c>
      <c r="K54" s="90" t="s">
        <v>589</v>
      </c>
      <c r="L54" s="90" t="s">
        <v>589</v>
      </c>
      <c r="M54" s="90" t="s">
        <v>589</v>
      </c>
      <c r="N54" s="90" t="s">
        <v>589</v>
      </c>
      <c r="O54" s="90" t="s">
        <v>589</v>
      </c>
      <c r="P54" s="90" t="s">
        <v>589</v>
      </c>
      <c r="Q54" s="90" t="s">
        <v>589</v>
      </c>
      <c r="R54" s="90" t="s">
        <v>589</v>
      </c>
      <c r="S54" s="90" t="s">
        <v>589</v>
      </c>
      <c r="T54" s="90" t="s">
        <v>589</v>
      </c>
      <c r="U54" s="90" t="s">
        <v>589</v>
      </c>
      <c r="V54" s="90" t="s">
        <v>589</v>
      </c>
      <c r="W54" s="90" t="s">
        <v>589</v>
      </c>
      <c r="X54" s="90" t="s">
        <v>589</v>
      </c>
      <c r="Y54" s="90" t="s">
        <v>589</v>
      </c>
      <c r="Z54" s="90" t="s">
        <v>589</v>
      </c>
      <c r="AA54" s="90" t="s">
        <v>589</v>
      </c>
      <c r="AB54" s="90" t="s">
        <v>589</v>
      </c>
      <c r="AC54" s="90" t="s">
        <v>589</v>
      </c>
      <c r="AD54" s="90" t="s">
        <v>589</v>
      </c>
      <c r="AE54" s="90" t="s">
        <v>589</v>
      </c>
      <c r="AF54" s="90" t="s">
        <v>589</v>
      </c>
      <c r="AG54" s="90" t="s">
        <v>589</v>
      </c>
      <c r="AH54" s="90" t="s">
        <v>589</v>
      </c>
    </row>
    <row r="55" spans="1:34" ht="47.25">
      <c r="A55" s="67" t="s">
        <v>570</v>
      </c>
      <c r="B55" s="113" t="s">
        <v>675</v>
      </c>
      <c r="C55" s="90" t="s">
        <v>700</v>
      </c>
      <c r="D55" s="90" t="s">
        <v>589</v>
      </c>
      <c r="E55" s="90" t="s">
        <v>589</v>
      </c>
      <c r="F55" s="90" t="s">
        <v>589</v>
      </c>
      <c r="G55" s="90" t="s">
        <v>589</v>
      </c>
      <c r="H55" s="90" t="s">
        <v>589</v>
      </c>
      <c r="I55" s="90" t="s">
        <v>589</v>
      </c>
      <c r="J55" s="90" t="s">
        <v>589</v>
      </c>
      <c r="K55" s="90" t="s">
        <v>589</v>
      </c>
      <c r="L55" s="90" t="s">
        <v>589</v>
      </c>
      <c r="M55" s="90" t="s">
        <v>589</v>
      </c>
      <c r="N55" s="90" t="s">
        <v>589</v>
      </c>
      <c r="O55" s="90" t="s">
        <v>589</v>
      </c>
      <c r="P55" s="90" t="s">
        <v>589</v>
      </c>
      <c r="Q55" s="90" t="s">
        <v>589</v>
      </c>
      <c r="R55" s="90" t="s">
        <v>589</v>
      </c>
      <c r="S55" s="90" t="s">
        <v>589</v>
      </c>
      <c r="T55" s="90" t="s">
        <v>589</v>
      </c>
      <c r="U55" s="90" t="s">
        <v>589</v>
      </c>
      <c r="V55" s="90" t="s">
        <v>589</v>
      </c>
      <c r="W55" s="90" t="s">
        <v>589</v>
      </c>
      <c r="X55" s="90" t="s">
        <v>589</v>
      </c>
      <c r="Y55" s="90" t="s">
        <v>589</v>
      </c>
      <c r="Z55" s="90" t="s">
        <v>589</v>
      </c>
      <c r="AA55" s="90" t="s">
        <v>589</v>
      </c>
      <c r="AB55" s="90" t="s">
        <v>589</v>
      </c>
      <c r="AC55" s="90" t="s">
        <v>589</v>
      </c>
      <c r="AD55" s="90" t="s">
        <v>589</v>
      </c>
      <c r="AE55" s="90" t="s">
        <v>589</v>
      </c>
      <c r="AF55" s="90" t="s">
        <v>589</v>
      </c>
      <c r="AG55" s="90" t="s">
        <v>589</v>
      </c>
      <c r="AH55" s="90" t="s">
        <v>589</v>
      </c>
    </row>
    <row r="56" spans="1:34" ht="47.25">
      <c r="A56" s="67" t="s">
        <v>571</v>
      </c>
      <c r="B56" s="113" t="s">
        <v>676</v>
      </c>
      <c r="C56" s="90" t="s">
        <v>700</v>
      </c>
      <c r="D56" s="90" t="s">
        <v>589</v>
      </c>
      <c r="E56" s="90" t="s">
        <v>589</v>
      </c>
      <c r="F56" s="90" t="s">
        <v>589</v>
      </c>
      <c r="G56" s="90" t="s">
        <v>589</v>
      </c>
      <c r="H56" s="90" t="s">
        <v>589</v>
      </c>
      <c r="I56" s="90" t="s">
        <v>589</v>
      </c>
      <c r="J56" s="90" t="s">
        <v>589</v>
      </c>
      <c r="K56" s="90" t="s">
        <v>589</v>
      </c>
      <c r="L56" s="90" t="s">
        <v>589</v>
      </c>
      <c r="M56" s="90" t="s">
        <v>589</v>
      </c>
      <c r="N56" s="90" t="s">
        <v>589</v>
      </c>
      <c r="O56" s="90" t="s">
        <v>589</v>
      </c>
      <c r="P56" s="90" t="s">
        <v>589</v>
      </c>
      <c r="Q56" s="90" t="s">
        <v>589</v>
      </c>
      <c r="R56" s="90" t="s">
        <v>589</v>
      </c>
      <c r="S56" s="90" t="s">
        <v>589</v>
      </c>
      <c r="T56" s="90" t="s">
        <v>589</v>
      </c>
      <c r="U56" s="90" t="s">
        <v>589</v>
      </c>
      <c r="V56" s="90" t="s">
        <v>589</v>
      </c>
      <c r="W56" s="90" t="s">
        <v>589</v>
      </c>
      <c r="X56" s="90" t="s">
        <v>589</v>
      </c>
      <c r="Y56" s="90" t="s">
        <v>589</v>
      </c>
      <c r="Z56" s="90" t="s">
        <v>589</v>
      </c>
      <c r="AA56" s="90" t="s">
        <v>589</v>
      </c>
      <c r="AB56" s="90" t="s">
        <v>589</v>
      </c>
      <c r="AC56" s="90" t="s">
        <v>589</v>
      </c>
      <c r="AD56" s="90" t="s">
        <v>589</v>
      </c>
      <c r="AE56" s="90" t="s">
        <v>589</v>
      </c>
      <c r="AF56" s="90" t="s">
        <v>589</v>
      </c>
      <c r="AG56" s="90" t="s">
        <v>589</v>
      </c>
      <c r="AH56" s="90" t="s">
        <v>589</v>
      </c>
    </row>
    <row r="57" spans="1:34" ht="63">
      <c r="A57" s="67" t="s">
        <v>677</v>
      </c>
      <c r="B57" s="113" t="s">
        <v>678</v>
      </c>
      <c r="C57" s="90" t="s">
        <v>700</v>
      </c>
      <c r="D57" s="90" t="s">
        <v>589</v>
      </c>
      <c r="E57" s="90" t="s">
        <v>589</v>
      </c>
      <c r="F57" s="90" t="s">
        <v>589</v>
      </c>
      <c r="G57" s="90" t="s">
        <v>589</v>
      </c>
      <c r="H57" s="90" t="s">
        <v>589</v>
      </c>
      <c r="I57" s="90" t="s">
        <v>589</v>
      </c>
      <c r="J57" s="90" t="s">
        <v>589</v>
      </c>
      <c r="K57" s="90" t="s">
        <v>589</v>
      </c>
      <c r="L57" s="90" t="s">
        <v>589</v>
      </c>
      <c r="M57" s="90" t="s">
        <v>589</v>
      </c>
      <c r="N57" s="90" t="s">
        <v>589</v>
      </c>
      <c r="O57" s="90" t="s">
        <v>589</v>
      </c>
      <c r="P57" s="90" t="s">
        <v>589</v>
      </c>
      <c r="Q57" s="90" t="s">
        <v>589</v>
      </c>
      <c r="R57" s="90" t="s">
        <v>589</v>
      </c>
      <c r="S57" s="90" t="s">
        <v>589</v>
      </c>
      <c r="T57" s="90" t="s">
        <v>589</v>
      </c>
      <c r="U57" s="90" t="s">
        <v>589</v>
      </c>
      <c r="V57" s="90" t="s">
        <v>589</v>
      </c>
      <c r="W57" s="90" t="s">
        <v>589</v>
      </c>
      <c r="X57" s="90" t="s">
        <v>589</v>
      </c>
      <c r="Y57" s="90" t="s">
        <v>589</v>
      </c>
      <c r="Z57" s="90" t="s">
        <v>589</v>
      </c>
      <c r="AA57" s="90" t="s">
        <v>589</v>
      </c>
      <c r="AB57" s="90" t="s">
        <v>589</v>
      </c>
      <c r="AC57" s="90" t="s">
        <v>589</v>
      </c>
      <c r="AD57" s="90" t="s">
        <v>589</v>
      </c>
      <c r="AE57" s="90" t="s">
        <v>589</v>
      </c>
      <c r="AF57" s="90" t="s">
        <v>589</v>
      </c>
      <c r="AG57" s="90" t="s">
        <v>589</v>
      </c>
      <c r="AH57" s="90" t="s">
        <v>589</v>
      </c>
    </row>
    <row r="58" spans="1:34" ht="63">
      <c r="A58" s="67" t="s">
        <v>679</v>
      </c>
      <c r="B58" s="113" t="s">
        <v>680</v>
      </c>
      <c r="C58" s="90" t="s">
        <v>700</v>
      </c>
      <c r="D58" s="90" t="s">
        <v>589</v>
      </c>
      <c r="E58" s="90" t="s">
        <v>589</v>
      </c>
      <c r="F58" s="90" t="s">
        <v>589</v>
      </c>
      <c r="G58" s="90" t="s">
        <v>589</v>
      </c>
      <c r="H58" s="90" t="s">
        <v>589</v>
      </c>
      <c r="I58" s="90" t="s">
        <v>589</v>
      </c>
      <c r="J58" s="90" t="s">
        <v>589</v>
      </c>
      <c r="K58" s="90" t="s">
        <v>589</v>
      </c>
      <c r="L58" s="90" t="s">
        <v>589</v>
      </c>
      <c r="M58" s="90" t="s">
        <v>589</v>
      </c>
      <c r="N58" s="90" t="s">
        <v>589</v>
      </c>
      <c r="O58" s="90" t="s">
        <v>589</v>
      </c>
      <c r="P58" s="90" t="s">
        <v>589</v>
      </c>
      <c r="Q58" s="90" t="s">
        <v>589</v>
      </c>
      <c r="R58" s="90" t="s">
        <v>589</v>
      </c>
      <c r="S58" s="90" t="s">
        <v>589</v>
      </c>
      <c r="T58" s="90" t="s">
        <v>589</v>
      </c>
      <c r="U58" s="90" t="s">
        <v>589</v>
      </c>
      <c r="V58" s="90" t="s">
        <v>589</v>
      </c>
      <c r="W58" s="90" t="s">
        <v>589</v>
      </c>
      <c r="X58" s="90" t="s">
        <v>589</v>
      </c>
      <c r="Y58" s="90" t="s">
        <v>589</v>
      </c>
      <c r="Z58" s="90" t="s">
        <v>589</v>
      </c>
      <c r="AA58" s="90" t="s">
        <v>589</v>
      </c>
      <c r="AB58" s="90" t="s">
        <v>589</v>
      </c>
      <c r="AC58" s="90" t="s">
        <v>589</v>
      </c>
      <c r="AD58" s="90" t="s">
        <v>589</v>
      </c>
      <c r="AE58" s="90" t="s">
        <v>589</v>
      </c>
      <c r="AF58" s="90" t="s">
        <v>589</v>
      </c>
      <c r="AG58" s="90" t="s">
        <v>589</v>
      </c>
      <c r="AH58" s="90" t="s">
        <v>589</v>
      </c>
    </row>
    <row r="59" spans="1:34" ht="63">
      <c r="A59" s="67" t="s">
        <v>681</v>
      </c>
      <c r="B59" s="113" t="s">
        <v>682</v>
      </c>
      <c r="C59" s="90" t="s">
        <v>700</v>
      </c>
      <c r="D59" s="90" t="s">
        <v>589</v>
      </c>
      <c r="E59" s="90" t="s">
        <v>589</v>
      </c>
      <c r="F59" s="90" t="s">
        <v>589</v>
      </c>
      <c r="G59" s="90" t="s">
        <v>589</v>
      </c>
      <c r="H59" s="90" t="s">
        <v>589</v>
      </c>
      <c r="I59" s="90" t="s">
        <v>589</v>
      </c>
      <c r="J59" s="90" t="s">
        <v>589</v>
      </c>
      <c r="K59" s="90" t="s">
        <v>589</v>
      </c>
      <c r="L59" s="90" t="s">
        <v>589</v>
      </c>
      <c r="M59" s="90" t="s">
        <v>589</v>
      </c>
      <c r="N59" s="90" t="s">
        <v>589</v>
      </c>
      <c r="O59" s="90" t="s">
        <v>589</v>
      </c>
      <c r="P59" s="90" t="s">
        <v>589</v>
      </c>
      <c r="Q59" s="90" t="s">
        <v>589</v>
      </c>
      <c r="R59" s="90" t="s">
        <v>589</v>
      </c>
      <c r="S59" s="90" t="s">
        <v>589</v>
      </c>
      <c r="T59" s="90" t="s">
        <v>589</v>
      </c>
      <c r="U59" s="90" t="s">
        <v>589</v>
      </c>
      <c r="V59" s="90" t="s">
        <v>589</v>
      </c>
      <c r="W59" s="90" t="s">
        <v>589</v>
      </c>
      <c r="X59" s="90" t="s">
        <v>589</v>
      </c>
      <c r="Y59" s="90" t="s">
        <v>589</v>
      </c>
      <c r="Z59" s="90" t="s">
        <v>589</v>
      </c>
      <c r="AA59" s="90" t="s">
        <v>589</v>
      </c>
      <c r="AB59" s="90" t="s">
        <v>589</v>
      </c>
      <c r="AC59" s="90" t="s">
        <v>589</v>
      </c>
      <c r="AD59" s="90" t="s">
        <v>589</v>
      </c>
      <c r="AE59" s="90" t="s">
        <v>589</v>
      </c>
      <c r="AF59" s="90" t="s">
        <v>589</v>
      </c>
      <c r="AG59" s="90" t="s">
        <v>589</v>
      </c>
      <c r="AH59" s="90" t="s">
        <v>589</v>
      </c>
    </row>
    <row r="60" spans="1:34" ht="63">
      <c r="A60" s="67" t="s">
        <v>683</v>
      </c>
      <c r="B60" s="113" t="s">
        <v>684</v>
      </c>
      <c r="C60" s="90" t="s">
        <v>700</v>
      </c>
      <c r="D60" s="90" t="s">
        <v>589</v>
      </c>
      <c r="E60" s="90" t="s">
        <v>589</v>
      </c>
      <c r="F60" s="90" t="s">
        <v>589</v>
      </c>
      <c r="G60" s="90" t="s">
        <v>589</v>
      </c>
      <c r="H60" s="90" t="s">
        <v>589</v>
      </c>
      <c r="I60" s="90" t="s">
        <v>589</v>
      </c>
      <c r="J60" s="90" t="s">
        <v>589</v>
      </c>
      <c r="K60" s="90" t="s">
        <v>589</v>
      </c>
      <c r="L60" s="90" t="s">
        <v>589</v>
      </c>
      <c r="M60" s="90" t="s">
        <v>589</v>
      </c>
      <c r="N60" s="90" t="s">
        <v>589</v>
      </c>
      <c r="O60" s="90" t="s">
        <v>589</v>
      </c>
      <c r="P60" s="90" t="s">
        <v>589</v>
      </c>
      <c r="Q60" s="90" t="s">
        <v>589</v>
      </c>
      <c r="R60" s="90" t="s">
        <v>589</v>
      </c>
      <c r="S60" s="90" t="s">
        <v>589</v>
      </c>
      <c r="T60" s="90" t="s">
        <v>589</v>
      </c>
      <c r="U60" s="90" t="s">
        <v>589</v>
      </c>
      <c r="V60" s="90" t="s">
        <v>589</v>
      </c>
      <c r="W60" s="90" t="s">
        <v>589</v>
      </c>
      <c r="X60" s="90" t="s">
        <v>589</v>
      </c>
      <c r="Y60" s="90" t="s">
        <v>589</v>
      </c>
      <c r="Z60" s="90" t="s">
        <v>589</v>
      </c>
      <c r="AA60" s="90" t="s">
        <v>589</v>
      </c>
      <c r="AB60" s="90" t="s">
        <v>589</v>
      </c>
      <c r="AC60" s="90" t="s">
        <v>589</v>
      </c>
      <c r="AD60" s="90" t="s">
        <v>589</v>
      </c>
      <c r="AE60" s="90" t="s">
        <v>589</v>
      </c>
      <c r="AF60" s="90" t="s">
        <v>589</v>
      </c>
      <c r="AG60" s="90" t="s">
        <v>589</v>
      </c>
      <c r="AH60" s="90" t="s">
        <v>589</v>
      </c>
    </row>
    <row r="61" spans="1:34" ht="63">
      <c r="A61" s="67" t="s">
        <v>521</v>
      </c>
      <c r="B61" s="113" t="s">
        <v>685</v>
      </c>
      <c r="C61" s="90" t="s">
        <v>700</v>
      </c>
      <c r="D61" s="90" t="s">
        <v>589</v>
      </c>
      <c r="E61" s="90" t="s">
        <v>589</v>
      </c>
      <c r="F61" s="90" t="s">
        <v>589</v>
      </c>
      <c r="G61" s="90" t="s">
        <v>589</v>
      </c>
      <c r="H61" s="90" t="s">
        <v>589</v>
      </c>
      <c r="I61" s="90" t="s">
        <v>589</v>
      </c>
      <c r="J61" s="90" t="s">
        <v>589</v>
      </c>
      <c r="K61" s="90" t="s">
        <v>589</v>
      </c>
      <c r="L61" s="90" t="s">
        <v>589</v>
      </c>
      <c r="M61" s="90" t="s">
        <v>589</v>
      </c>
      <c r="N61" s="90" t="s">
        <v>589</v>
      </c>
      <c r="O61" s="90" t="s">
        <v>589</v>
      </c>
      <c r="P61" s="90" t="s">
        <v>589</v>
      </c>
      <c r="Q61" s="90" t="s">
        <v>589</v>
      </c>
      <c r="R61" s="90" t="s">
        <v>589</v>
      </c>
      <c r="S61" s="90" t="s">
        <v>589</v>
      </c>
      <c r="T61" s="90" t="s">
        <v>589</v>
      </c>
      <c r="U61" s="90" t="s">
        <v>589</v>
      </c>
      <c r="V61" s="90" t="s">
        <v>589</v>
      </c>
      <c r="W61" s="90" t="s">
        <v>589</v>
      </c>
      <c r="X61" s="90" t="s">
        <v>589</v>
      </c>
      <c r="Y61" s="90" t="s">
        <v>589</v>
      </c>
      <c r="Z61" s="90" t="s">
        <v>589</v>
      </c>
      <c r="AA61" s="90" t="s">
        <v>589</v>
      </c>
      <c r="AB61" s="90" t="s">
        <v>589</v>
      </c>
      <c r="AC61" s="90" t="s">
        <v>589</v>
      </c>
      <c r="AD61" s="90" t="s">
        <v>589</v>
      </c>
      <c r="AE61" s="90" t="s">
        <v>589</v>
      </c>
      <c r="AF61" s="90" t="s">
        <v>589</v>
      </c>
      <c r="AG61" s="90" t="s">
        <v>589</v>
      </c>
      <c r="AH61" s="90" t="s">
        <v>589</v>
      </c>
    </row>
    <row r="62" spans="1:34" ht="47.25">
      <c r="A62" s="67" t="s">
        <v>572</v>
      </c>
      <c r="B62" s="113" t="s">
        <v>686</v>
      </c>
      <c r="C62" s="90" t="s">
        <v>700</v>
      </c>
      <c r="D62" s="90" t="s">
        <v>589</v>
      </c>
      <c r="E62" s="90" t="s">
        <v>589</v>
      </c>
      <c r="F62" s="90" t="s">
        <v>589</v>
      </c>
      <c r="G62" s="90" t="s">
        <v>589</v>
      </c>
      <c r="H62" s="90" t="s">
        <v>589</v>
      </c>
      <c r="I62" s="90" t="s">
        <v>589</v>
      </c>
      <c r="J62" s="90" t="s">
        <v>589</v>
      </c>
      <c r="K62" s="90" t="s">
        <v>589</v>
      </c>
      <c r="L62" s="90" t="s">
        <v>589</v>
      </c>
      <c r="M62" s="90" t="s">
        <v>589</v>
      </c>
      <c r="N62" s="90" t="s">
        <v>589</v>
      </c>
      <c r="O62" s="90" t="s">
        <v>589</v>
      </c>
      <c r="P62" s="90" t="s">
        <v>589</v>
      </c>
      <c r="Q62" s="90" t="s">
        <v>589</v>
      </c>
      <c r="R62" s="90" t="s">
        <v>589</v>
      </c>
      <c r="S62" s="90" t="s">
        <v>589</v>
      </c>
      <c r="T62" s="90" t="s">
        <v>589</v>
      </c>
      <c r="U62" s="90" t="s">
        <v>589</v>
      </c>
      <c r="V62" s="90" t="s">
        <v>589</v>
      </c>
      <c r="W62" s="90" t="s">
        <v>589</v>
      </c>
      <c r="X62" s="90" t="s">
        <v>589</v>
      </c>
      <c r="Y62" s="90" t="s">
        <v>589</v>
      </c>
      <c r="Z62" s="90" t="s">
        <v>589</v>
      </c>
      <c r="AA62" s="90" t="s">
        <v>589</v>
      </c>
      <c r="AB62" s="90" t="s">
        <v>589</v>
      </c>
      <c r="AC62" s="90" t="s">
        <v>589</v>
      </c>
      <c r="AD62" s="90" t="s">
        <v>589</v>
      </c>
      <c r="AE62" s="90" t="s">
        <v>589</v>
      </c>
      <c r="AF62" s="90" t="s">
        <v>589</v>
      </c>
      <c r="AG62" s="90" t="s">
        <v>589</v>
      </c>
      <c r="AH62" s="90" t="s">
        <v>589</v>
      </c>
    </row>
    <row r="63" spans="1:34" ht="63">
      <c r="A63" s="67" t="s">
        <v>573</v>
      </c>
      <c r="B63" s="113" t="s">
        <v>687</v>
      </c>
      <c r="C63" s="90" t="s">
        <v>700</v>
      </c>
      <c r="D63" s="90" t="s">
        <v>589</v>
      </c>
      <c r="E63" s="90" t="s">
        <v>589</v>
      </c>
      <c r="F63" s="90" t="s">
        <v>589</v>
      </c>
      <c r="G63" s="90" t="s">
        <v>589</v>
      </c>
      <c r="H63" s="90" t="s">
        <v>589</v>
      </c>
      <c r="I63" s="90" t="s">
        <v>589</v>
      </c>
      <c r="J63" s="90" t="s">
        <v>589</v>
      </c>
      <c r="K63" s="90" t="s">
        <v>589</v>
      </c>
      <c r="L63" s="90" t="s">
        <v>589</v>
      </c>
      <c r="M63" s="90" t="s">
        <v>589</v>
      </c>
      <c r="N63" s="90" t="s">
        <v>589</v>
      </c>
      <c r="O63" s="90" t="s">
        <v>589</v>
      </c>
      <c r="P63" s="90" t="s">
        <v>589</v>
      </c>
      <c r="Q63" s="90" t="s">
        <v>589</v>
      </c>
      <c r="R63" s="90" t="s">
        <v>589</v>
      </c>
      <c r="S63" s="90" t="s">
        <v>589</v>
      </c>
      <c r="T63" s="90" t="s">
        <v>589</v>
      </c>
      <c r="U63" s="90" t="s">
        <v>589</v>
      </c>
      <c r="V63" s="90" t="s">
        <v>589</v>
      </c>
      <c r="W63" s="90" t="s">
        <v>589</v>
      </c>
      <c r="X63" s="90" t="s">
        <v>589</v>
      </c>
      <c r="Y63" s="90" t="s">
        <v>589</v>
      </c>
      <c r="Z63" s="90" t="s">
        <v>589</v>
      </c>
      <c r="AA63" s="90" t="s">
        <v>589</v>
      </c>
      <c r="AB63" s="90" t="s">
        <v>589</v>
      </c>
      <c r="AC63" s="90" t="s">
        <v>589</v>
      </c>
      <c r="AD63" s="90" t="s">
        <v>589</v>
      </c>
      <c r="AE63" s="90" t="s">
        <v>589</v>
      </c>
      <c r="AF63" s="90" t="s">
        <v>589</v>
      </c>
      <c r="AG63" s="90" t="s">
        <v>589</v>
      </c>
      <c r="AH63" s="90" t="s">
        <v>589</v>
      </c>
    </row>
    <row r="64" spans="1:34" ht="94.5">
      <c r="A64" s="67" t="s">
        <v>688</v>
      </c>
      <c r="B64" s="113" t="s">
        <v>689</v>
      </c>
      <c r="C64" s="90" t="s">
        <v>700</v>
      </c>
      <c r="D64" s="90" t="s">
        <v>589</v>
      </c>
      <c r="E64" s="90" t="s">
        <v>589</v>
      </c>
      <c r="F64" s="90" t="s">
        <v>589</v>
      </c>
      <c r="G64" s="90" t="s">
        <v>589</v>
      </c>
      <c r="H64" s="90" t="s">
        <v>589</v>
      </c>
      <c r="I64" s="90" t="s">
        <v>589</v>
      </c>
      <c r="J64" s="90" t="s">
        <v>589</v>
      </c>
      <c r="K64" s="90" t="s">
        <v>589</v>
      </c>
      <c r="L64" s="90" t="s">
        <v>589</v>
      </c>
      <c r="M64" s="90" t="s">
        <v>589</v>
      </c>
      <c r="N64" s="90" t="s">
        <v>589</v>
      </c>
      <c r="O64" s="90" t="s">
        <v>589</v>
      </c>
      <c r="P64" s="90" t="s">
        <v>589</v>
      </c>
      <c r="Q64" s="90" t="s">
        <v>589</v>
      </c>
      <c r="R64" s="90" t="s">
        <v>589</v>
      </c>
      <c r="S64" s="90" t="s">
        <v>589</v>
      </c>
      <c r="T64" s="90" t="s">
        <v>589</v>
      </c>
      <c r="U64" s="90" t="s">
        <v>589</v>
      </c>
      <c r="V64" s="90" t="s">
        <v>589</v>
      </c>
      <c r="W64" s="90" t="s">
        <v>589</v>
      </c>
      <c r="X64" s="90" t="s">
        <v>589</v>
      </c>
      <c r="Y64" s="90" t="s">
        <v>589</v>
      </c>
      <c r="Z64" s="90" t="s">
        <v>589</v>
      </c>
      <c r="AA64" s="90" t="s">
        <v>589</v>
      </c>
      <c r="AB64" s="90" t="s">
        <v>589</v>
      </c>
      <c r="AC64" s="90" t="s">
        <v>589</v>
      </c>
      <c r="AD64" s="90" t="s">
        <v>589</v>
      </c>
      <c r="AE64" s="90" t="s">
        <v>589</v>
      </c>
      <c r="AF64" s="90" t="s">
        <v>589</v>
      </c>
      <c r="AG64" s="90" t="s">
        <v>589</v>
      </c>
      <c r="AH64" s="90" t="s">
        <v>589</v>
      </c>
    </row>
    <row r="65" spans="1:34" ht="78.75">
      <c r="A65" s="67" t="s">
        <v>690</v>
      </c>
      <c r="B65" s="113" t="s">
        <v>691</v>
      </c>
      <c r="C65" s="90" t="s">
        <v>700</v>
      </c>
      <c r="D65" s="90" t="s">
        <v>589</v>
      </c>
      <c r="E65" s="90" t="s">
        <v>589</v>
      </c>
      <c r="F65" s="90" t="s">
        <v>589</v>
      </c>
      <c r="G65" s="90" t="s">
        <v>589</v>
      </c>
      <c r="H65" s="90" t="s">
        <v>589</v>
      </c>
      <c r="I65" s="90" t="s">
        <v>589</v>
      </c>
      <c r="J65" s="90" t="s">
        <v>589</v>
      </c>
      <c r="K65" s="90" t="s">
        <v>589</v>
      </c>
      <c r="L65" s="90" t="s">
        <v>589</v>
      </c>
      <c r="M65" s="90" t="s">
        <v>589</v>
      </c>
      <c r="N65" s="90" t="s">
        <v>589</v>
      </c>
      <c r="O65" s="90" t="s">
        <v>589</v>
      </c>
      <c r="P65" s="90" t="s">
        <v>589</v>
      </c>
      <c r="Q65" s="90" t="s">
        <v>589</v>
      </c>
      <c r="R65" s="90" t="s">
        <v>589</v>
      </c>
      <c r="S65" s="90" t="s">
        <v>589</v>
      </c>
      <c r="T65" s="90" t="s">
        <v>589</v>
      </c>
      <c r="U65" s="90" t="s">
        <v>589</v>
      </c>
      <c r="V65" s="90" t="s">
        <v>589</v>
      </c>
      <c r="W65" s="90" t="s">
        <v>589</v>
      </c>
      <c r="X65" s="90" t="s">
        <v>589</v>
      </c>
      <c r="Y65" s="90" t="s">
        <v>589</v>
      </c>
      <c r="Z65" s="90" t="s">
        <v>589</v>
      </c>
      <c r="AA65" s="90" t="s">
        <v>589</v>
      </c>
      <c r="AB65" s="90" t="s">
        <v>589</v>
      </c>
      <c r="AC65" s="90" t="s">
        <v>589</v>
      </c>
      <c r="AD65" s="90" t="s">
        <v>589</v>
      </c>
      <c r="AE65" s="90" t="s">
        <v>589</v>
      </c>
      <c r="AF65" s="90" t="s">
        <v>589</v>
      </c>
      <c r="AG65" s="90" t="s">
        <v>589</v>
      </c>
      <c r="AH65" s="90" t="s">
        <v>589</v>
      </c>
    </row>
    <row r="66" spans="1:34" ht="78.75">
      <c r="A66" s="67" t="s">
        <v>692</v>
      </c>
      <c r="B66" s="113" t="s">
        <v>693</v>
      </c>
      <c r="C66" s="90" t="s">
        <v>700</v>
      </c>
      <c r="D66" s="90" t="s">
        <v>589</v>
      </c>
      <c r="E66" s="90" t="s">
        <v>589</v>
      </c>
      <c r="F66" s="90" t="s">
        <v>589</v>
      </c>
      <c r="G66" s="90" t="s">
        <v>589</v>
      </c>
      <c r="H66" s="90" t="s">
        <v>589</v>
      </c>
      <c r="I66" s="90" t="s">
        <v>589</v>
      </c>
      <c r="J66" s="90" t="s">
        <v>589</v>
      </c>
      <c r="K66" s="90" t="s">
        <v>589</v>
      </c>
      <c r="L66" s="90" t="s">
        <v>589</v>
      </c>
      <c r="M66" s="90" t="s">
        <v>589</v>
      </c>
      <c r="N66" s="90" t="s">
        <v>589</v>
      </c>
      <c r="O66" s="90" t="s">
        <v>589</v>
      </c>
      <c r="P66" s="90" t="s">
        <v>589</v>
      </c>
      <c r="Q66" s="90" t="s">
        <v>589</v>
      </c>
      <c r="R66" s="90" t="s">
        <v>589</v>
      </c>
      <c r="S66" s="90" t="s">
        <v>589</v>
      </c>
      <c r="T66" s="90" t="s">
        <v>589</v>
      </c>
      <c r="U66" s="90" t="s">
        <v>589</v>
      </c>
      <c r="V66" s="90" t="s">
        <v>589</v>
      </c>
      <c r="W66" s="90" t="s">
        <v>589</v>
      </c>
      <c r="X66" s="90" t="s">
        <v>589</v>
      </c>
      <c r="Y66" s="90" t="s">
        <v>589</v>
      </c>
      <c r="Z66" s="90" t="s">
        <v>589</v>
      </c>
      <c r="AA66" s="90" t="s">
        <v>589</v>
      </c>
      <c r="AB66" s="90" t="s">
        <v>589</v>
      </c>
      <c r="AC66" s="90" t="s">
        <v>589</v>
      </c>
      <c r="AD66" s="90" t="s">
        <v>589</v>
      </c>
      <c r="AE66" s="90" t="s">
        <v>589</v>
      </c>
      <c r="AF66" s="90" t="s">
        <v>589</v>
      </c>
      <c r="AG66" s="90" t="s">
        <v>589</v>
      </c>
      <c r="AH66" s="90" t="s">
        <v>589</v>
      </c>
    </row>
    <row r="67" spans="1:34" ht="47.25">
      <c r="A67" s="67" t="s">
        <v>694</v>
      </c>
      <c r="B67" s="113" t="s">
        <v>695</v>
      </c>
      <c r="C67" s="90" t="s">
        <v>700</v>
      </c>
      <c r="D67" s="90" t="s">
        <v>589</v>
      </c>
      <c r="E67" s="90" t="s">
        <v>589</v>
      </c>
      <c r="F67" s="90" t="s">
        <v>589</v>
      </c>
      <c r="G67" s="90" t="s">
        <v>589</v>
      </c>
      <c r="H67" s="90" t="s">
        <v>589</v>
      </c>
      <c r="I67" s="90" t="s">
        <v>589</v>
      </c>
      <c r="J67" s="90" t="s">
        <v>589</v>
      </c>
      <c r="K67" s="90" t="s">
        <v>589</v>
      </c>
      <c r="L67" s="90" t="s">
        <v>589</v>
      </c>
      <c r="M67" s="90" t="s">
        <v>589</v>
      </c>
      <c r="N67" s="90" t="s">
        <v>589</v>
      </c>
      <c r="O67" s="90" t="s">
        <v>589</v>
      </c>
      <c r="P67" s="90" t="s">
        <v>589</v>
      </c>
      <c r="Q67" s="90" t="s">
        <v>589</v>
      </c>
      <c r="R67" s="90" t="s">
        <v>589</v>
      </c>
      <c r="S67" s="90" t="s">
        <v>589</v>
      </c>
      <c r="T67" s="90" t="s">
        <v>589</v>
      </c>
      <c r="U67" s="90" t="s">
        <v>589</v>
      </c>
      <c r="V67" s="90" t="s">
        <v>589</v>
      </c>
      <c r="W67" s="90" t="s">
        <v>589</v>
      </c>
      <c r="X67" s="90" t="s">
        <v>589</v>
      </c>
      <c r="Y67" s="90" t="s">
        <v>589</v>
      </c>
      <c r="Z67" s="90" t="s">
        <v>589</v>
      </c>
      <c r="AA67" s="90" t="s">
        <v>589</v>
      </c>
      <c r="AB67" s="90" t="s">
        <v>589</v>
      </c>
      <c r="AC67" s="90" t="s">
        <v>589</v>
      </c>
      <c r="AD67" s="90" t="s">
        <v>589</v>
      </c>
      <c r="AE67" s="90" t="s">
        <v>589</v>
      </c>
      <c r="AF67" s="90" t="s">
        <v>589</v>
      </c>
      <c r="AG67" s="90" t="s">
        <v>589</v>
      </c>
      <c r="AH67" s="90" t="s">
        <v>589</v>
      </c>
    </row>
    <row r="68" spans="1:34" ht="63">
      <c r="A68" s="67" t="s">
        <v>696</v>
      </c>
      <c r="B68" s="113" t="s">
        <v>697</v>
      </c>
      <c r="C68" s="90" t="s">
        <v>700</v>
      </c>
      <c r="D68" s="90" t="s">
        <v>589</v>
      </c>
      <c r="E68" s="90" t="s">
        <v>589</v>
      </c>
      <c r="F68" s="90" t="s">
        <v>589</v>
      </c>
      <c r="G68" s="90" t="s">
        <v>589</v>
      </c>
      <c r="H68" s="90" t="s">
        <v>589</v>
      </c>
      <c r="I68" s="90" t="s">
        <v>589</v>
      </c>
      <c r="J68" s="90" t="s">
        <v>589</v>
      </c>
      <c r="K68" s="90" t="s">
        <v>589</v>
      </c>
      <c r="L68" s="90" t="s">
        <v>589</v>
      </c>
      <c r="M68" s="90" t="s">
        <v>589</v>
      </c>
      <c r="N68" s="90" t="s">
        <v>589</v>
      </c>
      <c r="O68" s="90" t="s">
        <v>589</v>
      </c>
      <c r="P68" s="90" t="s">
        <v>589</v>
      </c>
      <c r="Q68" s="90" t="s">
        <v>589</v>
      </c>
      <c r="R68" s="90" t="s">
        <v>589</v>
      </c>
      <c r="S68" s="90" t="s">
        <v>589</v>
      </c>
      <c r="T68" s="90" t="s">
        <v>589</v>
      </c>
      <c r="U68" s="90" t="s">
        <v>589</v>
      </c>
      <c r="V68" s="90" t="s">
        <v>589</v>
      </c>
      <c r="W68" s="90" t="s">
        <v>589</v>
      </c>
      <c r="X68" s="90" t="s">
        <v>589</v>
      </c>
      <c r="Y68" s="90" t="s">
        <v>589</v>
      </c>
      <c r="Z68" s="90" t="s">
        <v>589</v>
      </c>
      <c r="AA68" s="90" t="s">
        <v>589</v>
      </c>
      <c r="AB68" s="90" t="s">
        <v>589</v>
      </c>
      <c r="AC68" s="90" t="s">
        <v>589</v>
      </c>
      <c r="AD68" s="90" t="s">
        <v>589</v>
      </c>
      <c r="AE68" s="90" t="s">
        <v>589</v>
      </c>
      <c r="AF68" s="90" t="s">
        <v>589</v>
      </c>
      <c r="AG68" s="90" t="s">
        <v>589</v>
      </c>
      <c r="AH68" s="90" t="s">
        <v>589</v>
      </c>
    </row>
    <row r="69" spans="1:34" ht="31.5">
      <c r="A69" s="67" t="s">
        <v>698</v>
      </c>
      <c r="B69" s="113" t="s">
        <v>699</v>
      </c>
      <c r="C69" s="90" t="s">
        <v>700</v>
      </c>
      <c r="D69" s="90" t="s">
        <v>589</v>
      </c>
      <c r="E69" s="90" t="s">
        <v>589</v>
      </c>
      <c r="F69" s="90" t="s">
        <v>589</v>
      </c>
      <c r="G69" s="90" t="s">
        <v>589</v>
      </c>
      <c r="H69" s="90" t="s">
        <v>589</v>
      </c>
      <c r="I69" s="90" t="s">
        <v>589</v>
      </c>
      <c r="J69" s="90" t="s">
        <v>589</v>
      </c>
      <c r="K69" s="90" t="s">
        <v>589</v>
      </c>
      <c r="L69" s="90" t="s">
        <v>589</v>
      </c>
      <c r="M69" s="90" t="s">
        <v>589</v>
      </c>
      <c r="N69" s="90" t="s">
        <v>589</v>
      </c>
      <c r="O69" s="90" t="s">
        <v>589</v>
      </c>
      <c r="P69" s="90" t="s">
        <v>589</v>
      </c>
      <c r="Q69" s="90" t="s">
        <v>589</v>
      </c>
      <c r="R69" s="90" t="s">
        <v>589</v>
      </c>
      <c r="S69" s="90" t="s">
        <v>589</v>
      </c>
      <c r="T69" s="90" t="s">
        <v>589</v>
      </c>
      <c r="U69" s="90" t="s">
        <v>589</v>
      </c>
      <c r="V69" s="90" t="s">
        <v>589</v>
      </c>
      <c r="W69" s="90" t="s">
        <v>589</v>
      </c>
      <c r="X69" s="90" t="s">
        <v>589</v>
      </c>
      <c r="Y69" s="90" t="s">
        <v>589</v>
      </c>
      <c r="Z69" s="90" t="s">
        <v>589</v>
      </c>
      <c r="AA69" s="90" t="s">
        <v>589</v>
      </c>
      <c r="AB69" s="90" t="s">
        <v>589</v>
      </c>
      <c r="AC69" s="90" t="s">
        <v>589</v>
      </c>
      <c r="AD69" s="90" t="s">
        <v>589</v>
      </c>
      <c r="AE69" s="90" t="s">
        <v>589</v>
      </c>
      <c r="AF69" s="90" t="s">
        <v>589</v>
      </c>
      <c r="AG69" s="90" t="s">
        <v>589</v>
      </c>
      <c r="AH69" s="90" t="s">
        <v>589</v>
      </c>
    </row>
  </sheetData>
  <sheetProtection password="84F4" sheet="1" objects="1" scenarios="1"/>
  <mergeCells count="22">
    <mergeCell ref="A10:AH10"/>
    <mergeCell ref="A7:AH7"/>
    <mergeCell ref="A8:AH8"/>
    <mergeCell ref="A5:AH5"/>
    <mergeCell ref="D12:D15"/>
    <mergeCell ref="C12:C15"/>
    <mergeCell ref="B12:B15"/>
    <mergeCell ref="A12:A15"/>
    <mergeCell ref="AD13:AH13"/>
    <mergeCell ref="J14:N14"/>
    <mergeCell ref="AD14:AH14"/>
    <mergeCell ref="A11:X11"/>
    <mergeCell ref="O14:S14"/>
    <mergeCell ref="T14:X14"/>
    <mergeCell ref="J12:AH12"/>
    <mergeCell ref="J13:N13"/>
    <mergeCell ref="O13:S13"/>
    <mergeCell ref="T13:X13"/>
    <mergeCell ref="E14:I14"/>
    <mergeCell ref="Y13:AC13"/>
    <mergeCell ref="Y14:AC14"/>
    <mergeCell ref="E12:I13"/>
  </mergeCells>
  <pageMargins left="0.70866141732283472" right="0.70866141732283472" top="0.74803149606299213" bottom="0.74803149606299213" header="0.31496062992125984" footer="0.31496062992125984"/>
  <pageSetup paperSize="8" scale="19" orientation="landscape" r:id="rId1"/>
  <headerFooter>
    <oddFooter>&amp;C&amp;G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25</vt:i4>
      </vt:variant>
    </vt:vector>
  </HeadingPairs>
  <TitlesOfParts>
    <vt:vector size="48" baseType="lpstr">
      <vt:lpstr>1 на 2021</vt:lpstr>
      <vt:lpstr>1 на 2022</vt:lpstr>
      <vt:lpstr>2</vt:lpstr>
      <vt:lpstr>3</vt:lpstr>
      <vt:lpstr>4</vt:lpstr>
      <vt:lpstr>5</vt:lpstr>
      <vt:lpstr>6</vt:lpstr>
      <vt:lpstr>7</vt:lpstr>
      <vt:lpstr>8</vt:lpstr>
      <vt:lpstr>9</vt:lpstr>
      <vt:lpstr>10</vt:lpstr>
      <vt:lpstr>11.1</vt:lpstr>
      <vt:lpstr>11.2</vt:lpstr>
      <vt:lpstr>11.3</vt:lpstr>
      <vt:lpstr>12</vt:lpstr>
      <vt:lpstr>13</vt:lpstr>
      <vt:lpstr>14</vt:lpstr>
      <vt:lpstr>15</vt:lpstr>
      <vt:lpstr>16</vt:lpstr>
      <vt:lpstr>17</vt:lpstr>
      <vt:lpstr>18</vt:lpstr>
      <vt:lpstr>19</vt:lpstr>
      <vt:lpstr>Лист1</vt:lpstr>
      <vt:lpstr>'1 на 2021'!Заголовки_для_печати</vt:lpstr>
      <vt:lpstr>'11.2'!Заголовки_для_печати</vt:lpstr>
      <vt:lpstr>'11.3'!Заголовки_для_печати</vt:lpstr>
      <vt:lpstr>'1 на 2021'!Область_печати</vt:lpstr>
      <vt:lpstr>'1 на 2022'!Область_печати</vt:lpstr>
      <vt:lpstr>'10'!Область_печати</vt:lpstr>
      <vt:lpstr>'11.1'!Область_печати</vt:lpstr>
      <vt:lpstr>'11.2'!Область_печати</vt:lpstr>
      <vt:lpstr>'11.3'!Область_печати</vt:lpstr>
      <vt:lpstr>'12'!Область_печати</vt:lpstr>
      <vt:lpstr>'13'!Область_печати</vt:lpstr>
      <vt:lpstr>'14'!Область_печати</vt:lpstr>
      <vt:lpstr>'15'!Область_печати</vt:lpstr>
      <vt:lpstr>'16'!Область_печати</vt:lpstr>
      <vt:lpstr>'17'!Область_печати</vt:lpstr>
      <vt:lpstr>'18'!Область_печати</vt:lpstr>
      <vt:lpstr>'19'!Область_печати</vt:lpstr>
      <vt:lpstr>'2'!Область_печати</vt:lpstr>
      <vt:lpstr>'3'!Область_печати</vt:lpstr>
      <vt:lpstr>'4'!Область_печати</vt:lpstr>
      <vt:lpstr>'5'!Область_печати</vt:lpstr>
      <vt:lpstr>'6'!Область_печати</vt:lpstr>
      <vt:lpstr>'7'!Область_печати</vt:lpstr>
      <vt:lpstr>'8'!Область_печати</vt:lpstr>
      <vt:lpstr>'9'!Область_печати</vt:lpstr>
    </vt:vector>
  </TitlesOfParts>
  <Company>Datanium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Kudryashov_YM</dc:creator>
  <cp:lastModifiedBy>Монастыршин Алексей Павлович</cp:lastModifiedBy>
  <cp:lastPrinted>2017-02-21T06:39:42Z</cp:lastPrinted>
  <dcterms:created xsi:type="dcterms:W3CDTF">2009-07-27T10:10:26Z</dcterms:created>
  <dcterms:modified xsi:type="dcterms:W3CDTF">2021-02-26T09:12:50Z</dcterms:modified>
</cp:coreProperties>
</file>