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0.29.1.12\Volume_1\Информационная папка\Управление инвестиционно деятельности\Отдел контрольно\ПРЕСС-СЛУЖБА ИНФ\от Щегловой\"/>
    </mc:Choice>
  </mc:AlternateContent>
  <bookViews>
    <workbookView xWindow="0" yWindow="0" windowWidth="28800" windowHeight="11400" tabRatio="845" firstSheet="2" activeTab="2"/>
  </bookViews>
  <sheets>
    <sheet name="Малые закупки (ФБ)" sheetId="42" state="hidden" r:id="rId1"/>
    <sheet name="Реестр (для проверки)" sheetId="11" state="hidden" r:id="rId2"/>
    <sheet name="Контракты на сайт" sheetId="26" r:id="rId3"/>
    <sheet name="Приложение 2-потребление" sheetId="47" state="hidden" r:id="rId4"/>
    <sheet name="КУ факт 2015" sheetId="20" state="hidden" r:id="rId5"/>
    <sheet name="Лист1" sheetId="18" state="hidden" r:id="rId6"/>
    <sheet name="Лист2" sheetId="39" state="hidden" r:id="rId7"/>
    <sheet name="226 на 310,340" sheetId="40" state="hidden" r:id="rId8"/>
  </sheets>
  <externalReferences>
    <externalReference r:id="rId9"/>
    <externalReference r:id="rId10"/>
  </externalReferences>
  <definedNames>
    <definedName name="_xlnm._FilterDatabase" localSheetId="7" hidden="1">'226 на 310,340'!$A$5:$XDC$23</definedName>
    <definedName name="_xlnm._FilterDatabase" localSheetId="2" hidden="1">'Контракты на сайт'!$B$2:$J$7</definedName>
    <definedName name="_xlnm._FilterDatabase" localSheetId="0" hidden="1">'Малые закупки (ФБ)'!$A$3:$G$12</definedName>
    <definedName name="_xlnm.Print_Titles" localSheetId="2">'Контракты на сайт'!$2:$2</definedName>
    <definedName name="_xlnm.Print_Titles" localSheetId="0">'Малые закупки (ФБ)'!$2:$3</definedName>
    <definedName name="_xlnm.Print_Titles" localSheetId="1">'Реестр (для проверки)'!$2:$3</definedName>
    <definedName name="_xlnm.Print_Area" localSheetId="7">'226 на 310,340'!$A$1:$X$23</definedName>
    <definedName name="_xlnm.Print_Area" localSheetId="2">'Контракты на сайт'!$A$1:$I$2</definedName>
    <definedName name="_xlnm.Print_Area" localSheetId="0">'Малые закупки (ФБ)'!$A$1:$G$12</definedName>
    <definedName name="_xlnm.Print_Area" localSheetId="1">'Реестр (для проверки)'!$A$1:$G$89</definedName>
  </definedNames>
  <calcPr calcId="162913"/>
</workbook>
</file>

<file path=xl/calcChain.xml><?xml version="1.0" encoding="utf-8"?>
<calcChain xmlns="http://schemas.openxmlformats.org/spreadsheetml/2006/main">
  <c r="C9" i="47" l="1"/>
  <c r="C21" i="47"/>
  <c r="C13" i="47" l="1"/>
  <c r="C8" i="47" l="1"/>
  <c r="C12" i="47"/>
  <c r="C20" i="47"/>
  <c r="G12" i="42" l="1"/>
  <c r="C7" i="47" l="1"/>
  <c r="AC19" i="40"/>
  <c r="AC20" i="40"/>
  <c r="T6" i="40" l="1"/>
  <c r="U6" i="40" s="1"/>
  <c r="Q6" i="40"/>
  <c r="U19" i="40"/>
  <c r="U20" i="40"/>
  <c r="U21" i="40"/>
  <c r="AB21" i="40" s="1"/>
  <c r="U18" i="40"/>
  <c r="AB18" i="40" s="1"/>
  <c r="U7" i="40"/>
  <c r="U8" i="40"/>
  <c r="U9" i="40"/>
  <c r="U10" i="40"/>
  <c r="U11" i="40"/>
  <c r="U12" i="40"/>
  <c r="U13" i="40"/>
  <c r="U14" i="40"/>
  <c r="U15" i="40"/>
  <c r="U16" i="40"/>
  <c r="U17" i="40"/>
  <c r="M12" i="40"/>
  <c r="P12" i="40" s="1"/>
  <c r="I12" i="40"/>
  <c r="P23" i="40"/>
  <c r="S23" i="40" s="1"/>
  <c r="P22" i="40"/>
  <c r="R21" i="40"/>
  <c r="Q21" i="40"/>
  <c r="O21" i="40"/>
  <c r="N21" i="40"/>
  <c r="M21" i="40"/>
  <c r="L21" i="40"/>
  <c r="K21" i="40"/>
  <c r="J21" i="40"/>
  <c r="I21" i="40"/>
  <c r="P20" i="40"/>
  <c r="P19" i="40"/>
  <c r="R18" i="40"/>
  <c r="O18" i="40"/>
  <c r="N18" i="40"/>
  <c r="M18" i="40"/>
  <c r="L18" i="40"/>
  <c r="K18" i="40"/>
  <c r="J18" i="40"/>
  <c r="I18" i="40"/>
  <c r="P17" i="40"/>
  <c r="S17" i="40" s="1"/>
  <c r="V17" i="40" s="1"/>
  <c r="P16" i="40"/>
  <c r="S16" i="40" s="1"/>
  <c r="V16" i="40" s="1"/>
  <c r="P15" i="40"/>
  <c r="P14" i="40"/>
  <c r="S14" i="40" s="1"/>
  <c r="V14" i="40" s="1"/>
  <c r="K14" i="40"/>
  <c r="K6" i="40" s="1"/>
  <c r="J14" i="40"/>
  <c r="J6" i="40" s="1"/>
  <c r="P13" i="40"/>
  <c r="S13" i="40" s="1"/>
  <c r="V13" i="40" s="1"/>
  <c r="I6" i="40"/>
  <c r="P11" i="40"/>
  <c r="S11" i="40" s="1"/>
  <c r="V11" i="40" s="1"/>
  <c r="P10" i="40"/>
  <c r="S10" i="40" s="1"/>
  <c r="V10" i="40" s="1"/>
  <c r="P9" i="40"/>
  <c r="S9" i="40" s="1"/>
  <c r="V9" i="40" s="1"/>
  <c r="P8" i="40"/>
  <c r="S8" i="40" s="1"/>
  <c r="V8" i="40" s="1"/>
  <c r="P7" i="40"/>
  <c r="S7" i="40" s="1"/>
  <c r="V7" i="40" s="1"/>
  <c r="R6" i="40"/>
  <c r="O6" i="40"/>
  <c r="N6" i="40"/>
  <c r="L6" i="40"/>
  <c r="P18" i="40" l="1"/>
  <c r="S18" i="40" s="1"/>
  <c r="V18" i="40" s="1"/>
  <c r="AA18" i="40" s="1"/>
  <c r="AC18" i="40" s="1"/>
  <c r="P21" i="40"/>
  <c r="S21" i="40" s="1"/>
  <c r="V21" i="40" s="1"/>
  <c r="S22" i="40"/>
  <c r="M6" i="40"/>
  <c r="P6" i="40"/>
  <c r="S6" i="40" s="1"/>
  <c r="V6" i="40" s="1"/>
  <c r="AA21" i="40" l="1"/>
  <c r="AC21" i="40" s="1"/>
  <c r="X21" i="40"/>
  <c r="X18" i="40"/>
  <c r="C17" i="39"/>
  <c r="C5" i="39"/>
  <c r="F11" i="39"/>
  <c r="G11" i="39" s="1"/>
  <c r="B21" i="39"/>
  <c r="B20" i="39"/>
  <c r="B19" i="39"/>
  <c r="F28" i="39"/>
  <c r="G28" i="39" s="1"/>
  <c r="F27" i="39"/>
  <c r="G27" i="39" s="1"/>
  <c r="F26" i="39"/>
  <c r="G26" i="39" s="1"/>
  <c r="F10" i="39"/>
  <c r="G10" i="39" s="1"/>
  <c r="F9" i="39"/>
  <c r="G9" i="39" s="1"/>
  <c r="F8" i="39"/>
  <c r="G8" i="39" s="1"/>
  <c r="F7" i="39"/>
  <c r="G7" i="39" s="1"/>
  <c r="F6" i="39"/>
  <c r="G6" i="39" s="1"/>
  <c r="E5" i="39"/>
  <c r="D5" i="39"/>
  <c r="F17" i="39" l="1"/>
  <c r="F5" i="39" l="1"/>
  <c r="G17" i="39"/>
  <c r="G25" i="39" l="1"/>
  <c r="G5" i="39" s="1"/>
  <c r="C11" i="47"/>
  <c r="C19" i="47" l="1"/>
  <c r="Q20" i="40" l="1"/>
  <c r="S20" i="40" s="1"/>
  <c r="V20" i="40" s="1"/>
  <c r="Q19" i="40"/>
  <c r="S19" i="40" s="1"/>
  <c r="V19" i="40" s="1"/>
  <c r="Q12" i="40" l="1"/>
  <c r="S12" i="40" s="1"/>
  <c r="V12" i="40" s="1"/>
  <c r="G35" i="20" l="1"/>
  <c r="B35" i="20"/>
  <c r="E34" i="20"/>
  <c r="E33" i="20"/>
  <c r="C32" i="20"/>
  <c r="E32" i="20" s="1"/>
  <c r="C31" i="20"/>
  <c r="E31" i="20" s="1"/>
  <c r="C30" i="20"/>
  <c r="E30" i="20" s="1"/>
  <c r="D29" i="20"/>
  <c r="C29" i="20"/>
  <c r="E29" i="20" s="1"/>
  <c r="D28" i="20"/>
  <c r="C28" i="20"/>
  <c r="E28" i="20" s="1"/>
  <c r="D27" i="20"/>
  <c r="C27" i="20"/>
  <c r="D26" i="20"/>
  <c r="C26" i="20"/>
  <c r="E26" i="20" s="1"/>
  <c r="D25" i="20"/>
  <c r="C25" i="20"/>
  <c r="E25" i="20" s="1"/>
  <c r="D24" i="20"/>
  <c r="C24" i="20"/>
  <c r="D23" i="20"/>
  <c r="C23" i="20"/>
  <c r="D16" i="20"/>
  <c r="B16" i="20"/>
  <c r="E16" i="20" s="1"/>
  <c r="D15" i="20"/>
  <c r="B15" i="20"/>
  <c r="D14" i="20"/>
  <c r="B14" i="20"/>
  <c r="E14" i="20" s="1"/>
  <c r="D13" i="20"/>
  <c r="B13" i="20"/>
  <c r="B17" i="20" s="1"/>
  <c r="E12" i="20"/>
  <c r="E11" i="20"/>
  <c r="D10" i="20"/>
  <c r="C10" i="20"/>
  <c r="E10" i="20" s="1"/>
  <c r="D9" i="20"/>
  <c r="D17" i="20" s="1"/>
  <c r="C9" i="20"/>
  <c r="E9" i="20" s="1"/>
  <c r="E8" i="20"/>
  <c r="E7" i="20"/>
  <c r="E6" i="20"/>
  <c r="E5" i="20"/>
  <c r="D35" i="20" l="1"/>
  <c r="E15" i="20"/>
  <c r="E24" i="20"/>
  <c r="E27" i="20"/>
  <c r="C35" i="20"/>
  <c r="C17" i="20"/>
  <c r="E13" i="20"/>
  <c r="E23" i="20"/>
  <c r="E35" i="20" l="1"/>
  <c r="E17" i="20"/>
  <c r="Q15" i="40" l="1"/>
  <c r="S15" i="40" s="1"/>
  <c r="V15" i="40" s="1"/>
</calcChain>
</file>

<file path=xl/sharedStrings.xml><?xml version="1.0" encoding="utf-8"?>
<sst xmlns="http://schemas.openxmlformats.org/spreadsheetml/2006/main" count="673" uniqueCount="433">
  <si>
    <t>№ п/п</t>
  </si>
  <si>
    <t>Поставщик</t>
  </si>
  <si>
    <t>Отдел Государственной фельдъегерской службы Российской Федерации в г. Чите</t>
  </si>
  <si>
    <t>б/н</t>
  </si>
  <si>
    <t>16.1.4-9/195</t>
  </si>
  <si>
    <t>ФГУП "Почта России"</t>
  </si>
  <si>
    <t>ООО "Правовые Технологии"</t>
  </si>
  <si>
    <t>ООО "Живая вода"</t>
  </si>
  <si>
    <t>408/2014</t>
  </si>
  <si>
    <t>ООО "Чита-читай"</t>
  </si>
  <si>
    <t>ООО "Правовые Технологии" (доп. соглашение к договору от 17.03.14 № 444)</t>
  </si>
  <si>
    <t>ООО "Азия-пресс"</t>
  </si>
  <si>
    <t>Д-1-14</t>
  </si>
  <si>
    <t>ИП Богданов Г.Г.</t>
  </si>
  <si>
    <t>НОУ "МЦФЭР"</t>
  </si>
  <si>
    <t>К/0005085</t>
  </si>
  <si>
    <t>К/0005136</t>
  </si>
  <si>
    <t>ООО "ДНС Байкал"</t>
  </si>
  <si>
    <t>А-00005599</t>
  </si>
  <si>
    <t>ООО "Азбука Комфорта"</t>
  </si>
  <si>
    <t>17-03/14-01</t>
  </si>
  <si>
    <t>ОАО "Нефтемаркет"</t>
  </si>
  <si>
    <t>496-14-13</t>
  </si>
  <si>
    <t>28/2014</t>
  </si>
  <si>
    <t>ИП Остапирченко К.С.</t>
  </si>
  <si>
    <t>ЗАО "ИРТех"</t>
  </si>
  <si>
    <t>2/ЕУ-2014</t>
  </si>
  <si>
    <t xml:space="preserve">ИП Черепянко А.В. </t>
  </si>
  <si>
    <t>ООО "Граф-Люкс"</t>
  </si>
  <si>
    <t>ООО "Форком"</t>
  </si>
  <si>
    <t>№ 6-347</t>
  </si>
  <si>
    <t>ИП Кистенева Н.А.</t>
  </si>
  <si>
    <t>61ОГ</t>
  </si>
  <si>
    <t>ООО "Консина"</t>
  </si>
  <si>
    <t>ОП/619</t>
  </si>
  <si>
    <t>ЗКУИ - филиал РОСИНАС</t>
  </si>
  <si>
    <t>Договор</t>
  </si>
  <si>
    <t xml:space="preserve">Дата </t>
  </si>
  <si>
    <t xml:space="preserve">Номер </t>
  </si>
  <si>
    <t>Сумма, руб.</t>
  </si>
  <si>
    <t>ИП Баранов А.В.</t>
  </si>
  <si>
    <t>Итого</t>
  </si>
  <si>
    <t>ООО "Росгосстрах"</t>
  </si>
  <si>
    <t>ГАУ "Редакция краевой общественно-политической газеты "Забайкальский рабочий"</t>
  </si>
  <si>
    <t>Наименование</t>
  </si>
  <si>
    <t>главного распорядителя</t>
  </si>
  <si>
    <t>раздела, подраздела</t>
  </si>
  <si>
    <t>целевой статьи</t>
  </si>
  <si>
    <t>вида расхода</t>
  </si>
  <si>
    <t>операции сектора государственного управления</t>
  </si>
  <si>
    <t>дополнительная классификация</t>
  </si>
  <si>
    <t>026</t>
  </si>
  <si>
    <t>0709</t>
  </si>
  <si>
    <t>Прочие работы, услуги</t>
  </si>
  <si>
    <t>226</t>
  </si>
  <si>
    <t>244</t>
  </si>
  <si>
    <t>Увеличение стоимости материальных запасов</t>
  </si>
  <si>
    <t>0113</t>
  </si>
  <si>
    <t>Увеличение стоимости основных средств</t>
  </si>
  <si>
    <t>1006</t>
  </si>
  <si>
    <t>ЗАО "Санаторий Кука"</t>
  </si>
  <si>
    <t>ГУЗ "Забайкальские  санатории"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</si>
  <si>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</si>
  <si>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</si>
  <si>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</si>
  <si>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</si>
  <si>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</si>
  <si>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</si>
  <si>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</si>
  <si>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</si>
  <si>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</si>
  <si>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</si>
  <si>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</si>
  <si>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</si>
  <si>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</si>
  <si>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</si>
  <si>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</si>
  <si>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</si>
  <si>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</si>
  <si>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</si>
  <si>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</si>
  <si>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</si>
  <si>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</si>
  <si>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</si>
  <si>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</si>
  <si>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</si>
  <si>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</si>
  <si>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ИП Бондаренко Н.С.</t>
  </si>
  <si>
    <t>Предмет</t>
  </si>
  <si>
    <t>Услуги  федеральной фельдъегерской службы</t>
  </si>
  <si>
    <t>КБК</t>
  </si>
  <si>
    <t>026-0709-002-04-00-244-221</t>
  </si>
  <si>
    <t>026-0709-002-04-00-244-340</t>
  </si>
  <si>
    <t>Поставка  питьевой воды</t>
  </si>
  <si>
    <t>Поставка канцелярских товаров</t>
  </si>
  <si>
    <t xml:space="preserve">СПС Гарант </t>
  </si>
  <si>
    <t>026-0709-002-04-00-244-225</t>
  </si>
  <si>
    <t>Поставка хоз. товаров (поставка чистящих, моющих средств)</t>
  </si>
  <si>
    <t>026-0709-002-04-00-244-290</t>
  </si>
  <si>
    <t>Поставка почетных грамот, благодарственных писем, открыток</t>
  </si>
  <si>
    <t>026-0709-002-04-00-242-340</t>
  </si>
  <si>
    <t>Поставка ГСМ</t>
  </si>
  <si>
    <t>026-0113-092-03-00-244-226</t>
  </si>
  <si>
    <t>Изготовление и прокат телевизионных передач, подача объявлений, печать нормативно-правовых документов  в  газете «Азия экспресс»</t>
  </si>
  <si>
    <t>Россинкас</t>
  </si>
  <si>
    <t>Услуги почтовой связи</t>
  </si>
  <si>
    <t>ТО Кондиционеров</t>
  </si>
  <si>
    <t>026-0707-522-94-00-323-262</t>
  </si>
  <si>
    <t>026-0702-421-99-00-242-221</t>
  </si>
  <si>
    <t>026-1130-092-03-00-242-226</t>
  </si>
  <si>
    <t>026-0709-002-04-00-244-340 и ФБ</t>
  </si>
  <si>
    <t>026-0709-001-59-ГО-244-226</t>
  </si>
  <si>
    <t>026-0709-001-59-ГО-242-310</t>
  </si>
  <si>
    <t>026-0709-001-59-ГО-244-310</t>
  </si>
  <si>
    <t>026-0709-001-59-ГО-244-340</t>
  </si>
  <si>
    <t>026-0709-001-59-ГО-242-226</t>
  </si>
  <si>
    <t>026-0709-092-04-00-244-226</t>
  </si>
  <si>
    <t>Монитор, клавиатура, мышь, внешние накопители и т.д</t>
  </si>
  <si>
    <t>НУЗ "Дорожная клиническая больница на станции Чита-2 ОАО "РЖД"</t>
  </si>
  <si>
    <t>Диспансеризация</t>
  </si>
  <si>
    <t>109</t>
  </si>
  <si>
    <t>026-0709-002-04-00-244-226</t>
  </si>
  <si>
    <t>ИП Бекиш Алексей Александрович</t>
  </si>
  <si>
    <t xml:space="preserve">Аккумулятор </t>
  </si>
  <si>
    <t>70401БА</t>
  </si>
  <si>
    <t>ООО "Системные решения"</t>
  </si>
  <si>
    <t>Передача исключительных прав, дистрибутив</t>
  </si>
  <si>
    <t>33/14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</si>
  <si>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</si>
  <si>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</si>
  <si>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</si>
  <si>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</si>
  <si>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</si>
  <si>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</si>
  <si>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</si>
  <si>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</si>
  <si>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</si>
  <si>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026-0709-002-04-00-244-340 </t>
  </si>
  <si>
    <t>ГАУСО "Реабилитационный центр "Шиванда"Забайкальского края</t>
  </si>
  <si>
    <t>ПР0000566</t>
  </si>
  <si>
    <t>ООО "Прогресс-регион"</t>
  </si>
  <si>
    <t>Оказанеи услуг по организации курсов повышения квалификации по теме: "Контроль и надзор в сфере образования в свете нового ФЗ"Об оразовании в РФ"</t>
  </si>
  <si>
    <t>ООО "Новомир"</t>
  </si>
  <si>
    <t>Предоставление услуг телематических служб глобальной сети "Интернет"</t>
  </si>
  <si>
    <t>1318/1И</t>
  </si>
  <si>
    <t>Территориальный орган Федеральной службы госсударственной статитстики По Забайкальскому краю</t>
  </si>
  <si>
    <t>Информационные услуги в виде предоставления официальной статитстической и иной информации</t>
  </si>
  <si>
    <t>14-50/103-3Р/471</t>
  </si>
  <si>
    <t>Оказание услуг по предоставлению путевок, охрану и оздоровлению детей, проживающих на территории Забайкальского края</t>
  </si>
  <si>
    <t>026-0702-520-1200-242-221</t>
  </si>
  <si>
    <t>Программа</t>
  </si>
  <si>
    <t>Шины, диски для авто</t>
  </si>
  <si>
    <t>Реестр договоров с поставщиками на поставку товаров, выполнение работ, оказание услуг для нужд Министерства образования, науки и молодежной политики Забайкальского края</t>
  </si>
  <si>
    <t>до 100 000</t>
  </si>
  <si>
    <t>Услуги  по вывозу КГМ</t>
  </si>
  <si>
    <t>ИП Зелинский С.А.</t>
  </si>
  <si>
    <t>+</t>
  </si>
  <si>
    <t>-</t>
  </si>
  <si>
    <t>Свободные лимиты</t>
  </si>
  <si>
    <t>5140100</t>
  </si>
  <si>
    <t>оказаниеу услуг по направлению победителей Фестиваля «Забайкальская студенческая весна – 2015» для участия в Фестивале «Российская студенческая весна – 2015» в г.Владивосток</t>
  </si>
  <si>
    <t>5228000</t>
  </si>
  <si>
    <t>оказание комплекса услуг по организации проведения VII Спартакиады молодежи допризывного возраста Забайкальского края</t>
  </si>
  <si>
    <t>оказание комплекса услуг по организации проведения Всероссийской летней школы молодого ученого, педагога-исследователя и лидера в молодежной политике</t>
  </si>
  <si>
    <t>оказание комплекса услуг по организации мероприятия "Выявление уровня толерантности подростков и молодежи"</t>
  </si>
  <si>
    <t xml:space="preserve"> Государствеенный контракт от 28.05.2015  № 10</t>
  </si>
  <si>
    <t xml:space="preserve">  Государствеенный контракт от 28.05.2015  № 11</t>
  </si>
  <si>
    <t xml:space="preserve"> Государствеенный контракт от 25.06.2015 № 12</t>
  </si>
  <si>
    <t>Договор  от 30.04.2015 б/н</t>
  </si>
  <si>
    <t>Реквизиты ГК / Д</t>
  </si>
  <si>
    <t>Предмет ГК / Д</t>
  </si>
  <si>
    <t>Условия оплаты</t>
  </si>
  <si>
    <t>Аванс 30 %</t>
  </si>
  <si>
    <t>ПО</t>
  </si>
  <si>
    <t>Назначение</t>
  </si>
  <si>
    <t>оргтехника</t>
  </si>
  <si>
    <t>Договоры (п.4 ст.93)</t>
  </si>
  <si>
    <t>прибритение запасных частей к компьютерам, приобритение картриджей</t>
  </si>
  <si>
    <t>подшивка, переплет документов (договор ГПХ)</t>
  </si>
  <si>
    <t>азия-экспресс</t>
  </si>
  <si>
    <t>статистика (запрос информации)</t>
  </si>
  <si>
    <t>Оплаченная КЗ</t>
  </si>
  <si>
    <t>Поставщик (исполнитель, подрядчик)</t>
  </si>
  <si>
    <t xml:space="preserve">мебель </t>
  </si>
  <si>
    <t>канцелярия</t>
  </si>
  <si>
    <t>прочее (нотариус, семинары)</t>
  </si>
  <si>
    <t>Начисления за коммунальные услуги по административному зданию по адесу: г. Чита, ул. Бутина, 28 за 2014 год, руб.</t>
  </si>
  <si>
    <t>Месяц</t>
  </si>
  <si>
    <t>Теплоэнергия</t>
  </si>
  <si>
    <t>Вода, Стоки</t>
  </si>
  <si>
    <t>Электроэнергия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</si>
  <si>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</si>
  <si>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</si>
  <si>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</si>
  <si>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</si>
  <si>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</si>
  <si>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</si>
  <si>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</si>
  <si>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</si>
  <si>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</si>
  <si>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</si>
  <si>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</si>
  <si>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</si>
  <si>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</si>
  <si>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Начисления за коммунальные услуги по административному зданию по адесу: г. Чита, ул. Бутина, 28 за 2015 год, руб.</t>
  </si>
  <si>
    <t>Предмет контракта</t>
  </si>
  <si>
    <t>Дата заключения контракта</t>
  </si>
  <si>
    <t>Номер контракта</t>
  </si>
  <si>
    <t>Реестровый № контракта</t>
  </si>
  <si>
    <t>Реквизиты документа, подтверждающего основание заключения контракта</t>
  </si>
  <si>
    <t>Размещение сведений о контракте</t>
  </si>
  <si>
    <t>Срок исполнения контракта</t>
  </si>
  <si>
    <t>14 9 02 49300</t>
  </si>
  <si>
    <t>Госфинансы</t>
  </si>
  <si>
    <t>Оказание услуг по организации и предоставлению каналов связи между образовательными организациями Забайкальского края</t>
  </si>
  <si>
    <t>Госзаказ</t>
  </si>
  <si>
    <t>39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</si>
  <si>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</t>
  </si>
  <si>
    <t>ЗАО "Производственная фирма "СКБ Контур"</t>
  </si>
  <si>
    <t>1:С.Бухгалтерия</t>
  </si>
  <si>
    <t>Консультант-плюс</t>
  </si>
  <si>
    <t>Контур-экстерн</t>
  </si>
  <si>
    <t xml:space="preserve">Затраты на приобретение простых (неисключительных) лицензий на использование программного обеспечения по защите информации </t>
  </si>
  <si>
    <t>Уточненные лимиты на 2017 год с учетом передвижек</t>
  </si>
  <si>
    <t>Сумма на 2017 год по 44-ФЗ</t>
  </si>
  <si>
    <t>31</t>
  </si>
  <si>
    <t>26</t>
  </si>
  <si>
    <t>оргтехника, мебель</t>
  </si>
  <si>
    <t>прибритение запасных частей к компьютерам,канцелярия</t>
  </si>
  <si>
    <t xml:space="preserve">Ассигнования на 2017 год </t>
  </si>
  <si>
    <t xml:space="preserve">Ассигнованияна 2018 год </t>
  </si>
  <si>
    <t xml:space="preserve">Ассигнованияна 2019 год </t>
  </si>
  <si>
    <t>КЗ 2014-2016 года</t>
  </si>
  <si>
    <t xml:space="preserve">Лимиты на 2017 год </t>
  </si>
  <si>
    <t>Сумма БА на 2017 год</t>
  </si>
  <si>
    <t>Оказание услуг электросвязи</t>
  </si>
  <si>
    <t>Закупка товара, работы или услуги, которые относятся к сфере деятельности субъектов естественных монополий в соответствии с Федеральным законом от 17 августа 1995 г. № 147-ФЗ «О естественных монополиях» (Собрание законодательства Российской Федерации, 1995, № 34, ст. 3426), а также услуг центрального депозитария</t>
  </si>
  <si>
    <t>медосмотр</t>
  </si>
  <si>
    <t>Казарян</t>
  </si>
  <si>
    <t>Кириллова</t>
  </si>
  <si>
    <t>Соболевский</t>
  </si>
  <si>
    <t>Калугина</t>
  </si>
  <si>
    <t>ГПХ</t>
  </si>
  <si>
    <t>Остатки</t>
  </si>
  <si>
    <t>Прочие работы, услуги (226)</t>
  </si>
  <si>
    <t>ООО "Интернет Технологии и Коммуникации"</t>
  </si>
  <si>
    <t>Повышение квалификации (Инна)</t>
  </si>
  <si>
    <t>Ассигнования</t>
  </si>
  <si>
    <t>Лимимты</t>
  </si>
  <si>
    <t>Итого лимиты</t>
  </si>
  <si>
    <t>Останеться</t>
  </si>
  <si>
    <t>Нам нужно на аукцион</t>
  </si>
  <si>
    <t>Передвигаем</t>
  </si>
  <si>
    <t>на аукцион</t>
  </si>
  <si>
    <t>остались лимиты</t>
  </si>
  <si>
    <t>остатки ассигнований</t>
  </si>
  <si>
    <t>останеться итого</t>
  </si>
  <si>
    <t>Реестр договоров с поставщиками на поставку товаров, оказание услуг для нужд Министерства образования, науки и молодежной политики Забайкальского края (2018 год)</t>
  </si>
  <si>
    <t>Оказание услуг по оздоровлению детей, проживающих на территории Забайкальского края, в санаторно-оздоровительных лагерях круглогодичного действия</t>
  </si>
  <si>
    <t>Оказание услуг по аренде нежилого помещения</t>
  </si>
  <si>
    <t>Аренда нежилого здания, строения, сооружения, нежилого помещения для обеспечения федеральных нужд, нужд субъекта Российской Федерации, муниципальных нужд, а также аренда жилых помещений, находящихся на территории иностранного государства заказчиками, осуществляющими свою деятельность на территории иностранного государства</t>
  </si>
  <si>
    <t>Контракт не заключен</t>
  </si>
  <si>
    <t>Приложение 2</t>
  </si>
  <si>
    <t xml:space="preserve">Таблица № 2. Информация о потреблении энергетических ресурсах и понесенных затратах </t>
  </si>
  <si>
    <t>Вид энергетического ресурса</t>
  </si>
  <si>
    <t>ОИВ ЗК</t>
  </si>
  <si>
    <t>в подведомственных учреждениях</t>
  </si>
  <si>
    <t>потребление, кВтч/Гкал/м3</t>
  </si>
  <si>
    <t>затраты, тыс. рублей</t>
  </si>
  <si>
    <t>электрическая энергия</t>
  </si>
  <si>
    <t>за 2016 год</t>
  </si>
  <si>
    <t>за 2017 год</t>
  </si>
  <si>
    <t>за 1 полугодие 2018 года</t>
  </si>
  <si>
    <t>холодная вода</t>
  </si>
  <si>
    <t>горячая вода</t>
  </si>
  <si>
    <t>тепловая энергия</t>
  </si>
  <si>
    <t>Оказание услуг по предоставлению доступа к информационно-коммуникационной сети «Интернет»</t>
  </si>
  <si>
    <t>Оказание услуг по предоставлению доступа к информационно-коммуникационной сети Интернет по проводным сетям</t>
  </si>
  <si>
    <t>№ 2753609543018000036</t>
  </si>
  <si>
    <t>№ 2753609543018000039</t>
  </si>
  <si>
    <t xml:space="preserve">Ф.2018.590946 </t>
  </si>
  <si>
    <t>Протокол подведения итогов электронного аукциона № 0891200000618009269-2-1 от 26.11.2018</t>
  </si>
  <si>
    <t>№ 2753609543018000038</t>
  </si>
  <si>
    <t xml:space="preserve">Ф.2018.590656 </t>
  </si>
  <si>
    <t>Протокол подведения итогов электронного аукциона № 0891200000618009255-2-1 от 26.11.2018</t>
  </si>
  <si>
    <t>№ 2753609543018000037</t>
  </si>
  <si>
    <t xml:space="preserve">Ф.2018.578677 </t>
  </si>
  <si>
    <t>Закупка вследствие признания несостоявшимся электронного аукциона в соответствии частями 1 – 3.1 статьи 71 Федерального закона решения об осуществлении закупки у единственного поставщика (подрядчика, исполнителя)</t>
  </si>
  <si>
    <t>Ф.2018.604430</t>
  </si>
  <si>
    <t>Ф.2018.604342</t>
  </si>
  <si>
    <t>Ф.2018.604437</t>
  </si>
  <si>
    <t>Ф.2018.604459</t>
  </si>
  <si>
    <t>Ф.2018.611464</t>
  </si>
  <si>
    <t>603000049990</t>
  </si>
  <si>
    <t>№ 2753609543018000043</t>
  </si>
  <si>
    <t>№ 2753609543018000042</t>
  </si>
  <si>
    <t>№ 2753609543018000041</t>
  </si>
  <si>
    <t>№ 2753609543018000040</t>
  </si>
  <si>
    <t>Протокол подведения итогов электронного аукциона № 0891200000618009355-2-1 от 29.11.2018</t>
  </si>
  <si>
    <t>№ 2753609543018000044</t>
  </si>
  <si>
    <t>№ 2753609543018000045</t>
  </si>
  <si>
    <t>Протокол подведения итогов электронного аукциона № 0891200000618009264-2-1 от 03.12.2018</t>
  </si>
  <si>
    <t>№ 2753609543019000002</t>
  </si>
  <si>
    <t>Ф.2018.691962</t>
  </si>
  <si>
    <t>№ 2753609543019000001</t>
  </si>
  <si>
    <t xml:space="preserve">Ф.2018.682885 </t>
  </si>
  <si>
    <t>603000016392</t>
  </si>
  <si>
    <t>№2753609543019000003</t>
  </si>
  <si>
    <t>Закупка товара, работы или услуги, которые относятся к сфере деятельности субъектов естественных монополий в соответствии с Федеральным законом от 17 августа 1995 г. № 147-ФЗ "О естественных монополиях" (Собрание законодательства Российской Федерации, 1995, № 34, ст. 3426; 2001, № 33, ст. 3429; 2002, № 1, ст. 2; 2003, № 2, ст. 168; № 13, ст. 1181; 2004, № 27, ст. 2711; 2006, № 1, ст. 10; № 19, ст. 2063; 2007, № 1, ст. 21; № 43, ст. 5084; № 46, ст. 5557; 2008, № 52, ст. 6236; 2011, № 29, ст. 4281; № 30, ст. 4590, 4596; № 50, ст. 7343; 2012, № 26, ст. 3446; № 31, ст. 4321; № 53, ст. 7616; 2015, № 41, ст. 5629; 2017, № 31, ст. 4754, 4828)</t>
  </si>
  <si>
    <t>Поставка питьевой бутилированной воды</t>
  </si>
  <si>
    <t>Оказание услуг по проведению диспансеризации работников</t>
  </si>
  <si>
    <t>Оказание услуг по изготовлению и поставке бланков протоколов об административном правонарушении</t>
  </si>
  <si>
    <t>Оказание услуг по изготовлению и поставке медалей</t>
  </si>
  <si>
    <t>Поставка бумаги для офисной техники</t>
  </si>
  <si>
    <t>Поставка офисной мебели</t>
  </si>
  <si>
    <t xml:space="preserve">Ф.2019.75440 </t>
  </si>
  <si>
    <t>Ф.2019.63661</t>
  </si>
  <si>
    <t>Закупка вследствие признания несостоявшимся электронного аукциона в соответствии с частями 1 - 3.1 статьи 71 Федерального закона</t>
  </si>
  <si>
    <t xml:space="preserve">Ф.2019.73920 </t>
  </si>
  <si>
    <t>№ 2753609543019000006</t>
  </si>
  <si>
    <t>№ 2753609543019000008</t>
  </si>
  <si>
    <t>Ф.2019.81004</t>
  </si>
  <si>
    <t>Протокол подведения итогов электронного аукциона № 0891200000619000403-2-1 от 26.02.2019</t>
  </si>
  <si>
    <t>№ 2753609543019000007</t>
  </si>
  <si>
    <t>Ф.2019.79059</t>
  </si>
  <si>
    <t>Протокол подведения итогов электронного аукциона № 0891200000619000393-2-1 от 25.02.2019</t>
  </si>
  <si>
    <t>№2753609543019000004</t>
  </si>
  <si>
    <t>№2753609543019000005</t>
  </si>
  <si>
    <t>Реестр государственных контрактов на поставку товаров (работ, услуг) для нужд Министерства образования, науки и молодежной политики Забайкальского края (2019 год)</t>
  </si>
  <si>
    <t>Поставка кондиционеров</t>
  </si>
  <si>
    <t>Оказание образовательных услуг</t>
  </si>
  <si>
    <t>Ф.2019.115075</t>
  </si>
  <si>
    <t>№2753609543019000009</t>
  </si>
  <si>
    <t>Протокол подведения итогов электронного аукциона № 0891200000619000979-2-1 от 14.03.2019</t>
  </si>
  <si>
    <t>№2753609543019000010</t>
  </si>
  <si>
    <t xml:space="preserve">Ф.2019.149606 </t>
  </si>
  <si>
    <t>№2753609543019000012</t>
  </si>
  <si>
    <t xml:space="preserve">Ф.2019.183242 </t>
  </si>
  <si>
    <t>Протокол подведения итогов электронного аукциона № 0891200000619002260-2-1 от 08.04.2019</t>
  </si>
  <si>
    <t>№2753609543019000011</t>
  </si>
  <si>
    <t xml:space="preserve">Ф.2019.181647 </t>
  </si>
  <si>
    <t>Протокол рассмотрения единственной заявки на участие в электронном аукционе № 0891200000619002411-0 от 08.04.2019</t>
  </si>
  <si>
    <t>Поставка компьютерной и периферийной техники и комплектующих к ней</t>
  </si>
  <si>
    <t>Поставка картриджей</t>
  </si>
  <si>
    <t>№2753609543019000013</t>
  </si>
  <si>
    <t>Ф.2019.204654</t>
  </si>
  <si>
    <t>Протокол подведения итогов электронного аукциона от «15» апреля 2019 года № 2-2473-ЭА (0891200000619002380)</t>
  </si>
  <si>
    <t>№2753609543019000014</t>
  </si>
  <si>
    <t xml:space="preserve">08912000006190043180001 </t>
  </si>
  <si>
    <t xml:space="preserve">Протокол рассмотрения единственной заявки на участие в электронном аукционе № 0891200000619004318-0 от 23.05.2019 </t>
  </si>
  <si>
    <t>Поставка (передача) неисключительных прав использования базы данных</t>
  </si>
  <si>
    <t>№ 2753609543019000017</t>
  </si>
  <si>
    <t>Ф.2019.403818</t>
  </si>
  <si>
    <t>№2753609543019000015</t>
  </si>
  <si>
    <t xml:space="preserve">Ф.2019.351972 </t>
  </si>
  <si>
    <t>Протокол подведения итогов электронного аукциона № 0891200000619005362-2-1 от 11.06.2019</t>
  </si>
  <si>
    <t>№2753609543019000016</t>
  </si>
  <si>
    <t xml:space="preserve">Ф.2019.345639 </t>
  </si>
  <si>
    <t>Протокол подведения итогов электронного аукциона № 0891200000619005394-2-1 от 10.06.2019</t>
  </si>
  <si>
    <t>Ф.2019.481982</t>
  </si>
  <si>
    <t>Ф.2019.479314</t>
  </si>
  <si>
    <t>Ф.2019.478721</t>
  </si>
  <si>
    <t>Ф.2019.478621</t>
  </si>
  <si>
    <t>Ф.2019.475329</t>
  </si>
  <si>
    <t>Ф.2019.475228</t>
  </si>
  <si>
    <t>№ 2753609543019000022</t>
  </si>
  <si>
    <t>Протокол рассмотрения единственной заявки на участие в электронном аукционе № 0891200000619007684-0 от 24.07.2019</t>
  </si>
  <si>
    <t>№ 2753609543019000023</t>
  </si>
  <si>
    <t>Протокол подведения итогов электронного аукциона № 0891200000619007677-2-1 от 26.07.2019</t>
  </si>
  <si>
    <t>№ 2753609543019000021</t>
  </si>
  <si>
    <t>Протокол рассмотрения единственной заявки на участие в электронном аукционе № 0891200000619007753-0 от 25.07.2019</t>
  </si>
  <si>
    <t>№ 2753609543019000020</t>
  </si>
  <si>
    <t>Протокол рассмотрения единственной заявки на участие в электронном аукционе № 0891200000619007752-0 от 25.07.2019</t>
  </si>
  <si>
    <t>№ 2753609543019000019</t>
  </si>
  <si>
    <t>Протокол рассмотрения единственной заявки на участие в электронном аукционе № 0891200000619007682-0 от 25.07.2019</t>
  </si>
  <si>
    <t>№ 2753609543019000018</t>
  </si>
  <si>
    <t>Протокол рассмотрения единственной заявки на участие в электронном аукционе № 0891200000619007680-0 от 24.07.2019</t>
  </si>
  <si>
    <t>№2753609543019000024</t>
  </si>
  <si>
    <t>Ф.2019.549801</t>
  </si>
  <si>
    <t>Протокол рассмотрения единственной заявки на участие в электронном аукционе № 0891200000619009094-0 от 23.08.2019</t>
  </si>
  <si>
    <t>№ 2753609543019000025</t>
  </si>
  <si>
    <t xml:space="preserve">Ф.2019.569816 </t>
  </si>
  <si>
    <t>Протокол подведения итогов электронного аукциона № 0891200000619009457-2-1 от 03.09.2019</t>
  </si>
  <si>
    <t>11524-ЭА</t>
  </si>
  <si>
    <t>11525-ЭА</t>
  </si>
  <si>
    <t xml:space="preserve">Оказание услуг по заправке и восстановлению картриджей </t>
  </si>
  <si>
    <t>12100-ЭА</t>
  </si>
  <si>
    <t>12789-ЭА</t>
  </si>
  <si>
    <t>№ 2753609543019000026</t>
  </si>
  <si>
    <t xml:space="preserve">11526-ЭА </t>
  </si>
  <si>
    <t>Протокол рассмотрения единственной заявки на участие в электронном аукционе № 0891200000619011111-0 от 14.10.2019</t>
  </si>
  <si>
    <t>№ 2753609543019000028</t>
  </si>
  <si>
    <t>Протокол подведения итогов электронного аукциона № 0891200000619011108-2-1 от 16.10.2019</t>
  </si>
  <si>
    <t>№ 2753609543019000027</t>
  </si>
  <si>
    <t>Протокол рассмотрения единственной заявки на участие в электронном аукционе № 0891200000619011105-0 от 14.10.2019</t>
  </si>
  <si>
    <t>12930-КОУвЭФ</t>
  </si>
  <si>
    <t xml:space="preserve"> 12801-ЭА</t>
  </si>
  <si>
    <t>№2753609543019000029</t>
  </si>
  <si>
    <t>Протокол подведения итогов электронного аукциона № 0891200000619011602-2-1 от 29.10.2019</t>
  </si>
  <si>
    <t>№2753609543019000030</t>
  </si>
  <si>
    <t>Протокол рассмотрения единственной заявки на участие в электронном аукционе № 0891200000619012290-0 от 12.11.2019</t>
  </si>
  <si>
    <t xml:space="preserve">13702-ЭА </t>
  </si>
  <si>
    <t>14031-ЭА</t>
  </si>
  <si>
    <t>13994-ЭА</t>
  </si>
  <si>
    <t>№ 2753609543019000033</t>
  </si>
  <si>
    <t>№ 2753609543019000032</t>
  </si>
  <si>
    <t>№ 2753609543019000031</t>
  </si>
  <si>
    <t>Протокол подведения итогов электронного аукциона № 0891200000619012288-2-1 от 14.11.2019</t>
  </si>
  <si>
    <t xml:space="preserve">№ 2753609543019000035 </t>
  </si>
  <si>
    <t xml:space="preserve">№ 2753609543019000043 </t>
  </si>
  <si>
    <t xml:space="preserve">14014-ЭА </t>
  </si>
  <si>
    <t>Протокол подведения итогов электронного аукциона № 0891200000619013456-2-1 от 13.12.2019</t>
  </si>
  <si>
    <t xml:space="preserve">№ 2753609543019000042 </t>
  </si>
  <si>
    <t xml:space="preserve">14020-ЭА </t>
  </si>
  <si>
    <t>Протокол подведения итогов электронного аукциона № 0891200000619013457-2-1 от 13.12.2019</t>
  </si>
  <si>
    <t xml:space="preserve">№ 2753609543019000041 </t>
  </si>
  <si>
    <t>Протокол рассмотрения единственной заявки на участие в электронном аукционе № 0891200000619013447-0 от 11.12.2019</t>
  </si>
  <si>
    <t>№ 2753609543019000040</t>
  </si>
  <si>
    <t>№ 2753609543019000039</t>
  </si>
  <si>
    <t xml:space="preserve">№ 2753609543019000036 </t>
  </si>
  <si>
    <t xml:space="preserve">№ 2753609543019000038 </t>
  </si>
  <si>
    <t xml:space="preserve">№ 2753609543019000037 </t>
  </si>
  <si>
    <t xml:space="preserve">№ 2753609543019000034 </t>
  </si>
  <si>
    <t>Протокол подведения итогов конкурса с ограниченным участием в электронной форме № ППИ1 от 28.11.2019</t>
  </si>
  <si>
    <t xml:space="preserve">13992-ЭА </t>
  </si>
  <si>
    <t>Протокол рассмотрения единственной заявки на участие в электронном аукционе № 0891200000619013444-0 от 11.12.2019</t>
  </si>
  <si>
    <t>Протокол рассмотрения единственной заявки на участие в электронном аукционе № 0891200000619013460-0 от 11.12.2019</t>
  </si>
  <si>
    <t>Закупка товара, работы или услуги, которые относятся к сфере деятельности субъектов естественных монополий в соответствии с Федеральным законом от 17 августа 1995 г. № 147-ФЗ «О естественных монополиях» (Собрание законодательства Российской Федерации, 1995, № 34, ст. 3426; 2001, № 33, ст. 3429; 2002, № 1, ст. 2; 2003, № 2, ст. 168; № 13, ст. 1181; 2004, № 27, ст. 2711; 2006, № 1, ст. 10; № 19, ст. 2063; 2007, № 1, ст. 21; № 43, ст. 5084; № 46, ст. 5557; 2008, № 52, ст. 6236; 2011, № 29, ст. 4281; № 30, ст. 4590, 4596; № 50, ст. 7343; 2012, № 26, ст. 3446; № 31, ст. 4321; № 53, ст. 7616; 2015, № 41, ст. 5629; 2017, № 31, ст. 4754, 4828), а также услуг центрального депозитария</t>
  </si>
  <si>
    <t xml:space="preserve">14029-ЭА </t>
  </si>
  <si>
    <t>Протокол рассмотрения единственной заявки на участие в электронном аукционе № 0891200000619013459-0 от 11.12.2019</t>
  </si>
  <si>
    <t xml:space="preserve">13993-ЭА </t>
  </si>
  <si>
    <t>Протокол рассмотрения единственной заявки на участие в электронном аукционе № 0891200000619013446-0 от 11.12.2019</t>
  </si>
  <si>
    <t>Протокол рассмотрения единственной заявки на участие в электронном аукционе № 0891200000619013134-0 от 04.12.2019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</si>
</sst>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;[Red]\-#,##0.00&quot;р.&quot;"/>
    <numFmt numFmtId="165" formatCode="dd/mm/yy;@"/>
    <numFmt numFmtId="169" formatCode="#,##0.00_р_."/>
    <numFmt numFmtId="171" formatCode="#,##0.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>
      <alignment vertical="top" wrapText="1"/>
    </xf>
    <xf numFmtId="0" fontId="7" fillId="0" borderId="0"/>
    <xf numFmtId="0" fontId="8" fillId="0" borderId="0">
      <alignment wrapText="1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 applyFill="0" applyBorder="0" applyProtection="0">
      <alignment horizontal="center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"/>
    </xf>
    <xf numFmtId="164" fontId="16" fillId="0" borderId="0" applyFill="0" applyBorder="0" applyAlignment="0" applyProtection="0">
      <alignment horizontal="left"/>
    </xf>
    <xf numFmtId="4" fontId="16" fillId="0" borderId="0" applyFill="0" applyBorder="0" applyProtection="0">
      <alignment horizontal="right"/>
    </xf>
    <xf numFmtId="0" fontId="20" fillId="0" borderId="0"/>
    <xf numFmtId="0" fontId="7" fillId="0" borderId="0"/>
  </cellStyleXfs>
  <cellXfs count="181">
    <xf numFmtId="0" fontId="0" fillId="0" borderId="0" xfId="0"/>
    <xf numFmtId="0" fontId="1" fillId="0" borderId="0" xfId="0" applyFont="1"/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top" wrapText="1"/>
    </xf>
    <xf numFmtId="0" fontId="6" fillId="0" borderId="0" xfId="1" applyFont="1" applyFill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" fontId="5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11" fillId="0" borderId="0" xfId="0" applyFont="1"/>
    <xf numFmtId="0" fontId="5" fillId="0" borderId="1" xfId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1" fillId="0" borderId="0" xfId="0" applyNumberFormat="1" applyFont="1"/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wrapText="1"/>
    </xf>
    <xf numFmtId="49" fontId="6" fillId="0" borderId="6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 applyFill="1"/>
    <xf numFmtId="0" fontId="11" fillId="0" borderId="0" xfId="0" applyFont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0" fontId="6" fillId="0" borderId="1" xfId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6" fillId="0" borderId="12" xfId="1" applyNumberFormat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right" vertical="center" wrapText="1"/>
    </xf>
    <xf numFmtId="4" fontId="15" fillId="0" borderId="12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169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21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4" fontId="21" fillId="0" borderId="1" xfId="0" applyNumberFormat="1" applyFont="1" applyBorder="1" applyAlignment="1">
      <alignment horizontal="center" vertical="center"/>
    </xf>
    <xf numFmtId="171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4" fontId="21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top" wrapText="1"/>
    </xf>
  </cellXfs>
  <cellStyles count="12">
    <cellStyle name="DateStyle" xfId="5"/>
    <cellStyle name="Default" xfId="6"/>
    <cellStyle name="Heading" xfId="7"/>
    <cellStyle name="MoneyStyle" xfId="8"/>
    <cellStyle name="StandartStyle" xfId="9"/>
    <cellStyle name="Гиперссылка" xfId="4" builtinId="8"/>
    <cellStyle name="Обычный" xfId="0" builtinId="0"/>
    <cellStyle name="Обычный 10" xfId="11"/>
    <cellStyle name="Обычный 2" xfId="1"/>
    <cellStyle name="Обычный 2 2" xfId="2"/>
    <cellStyle name="Обычный 3" xfId="3"/>
    <cellStyle name="Обычный 5" xfId="1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95250</xdr:colOff>
      <xdr:row>21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5250" y="47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5;&#1077;&#1075;&#1083;&#1086;&#1074;&#1072;\&#1047;&#1072;&#1082;&#1091;&#1087;&#1082;&#108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1.10\Volume_1\&#1048;&#1085;&#1092;&#1086;&#1088;&#1084;&#1072;&#1094;&#1080;&#1086;&#1085;&#1085;&#1072;&#1103;%20&#1087;&#1072;&#1087;&#1082;&#1072;\&#1050;&#1054;&#1053;&#1058;&#1056;&#1040;&#1050;&#1058;&#1053;&#1040;&#1071;%20&#1057;&#1051;&#1059;&#1046;&#1041;&#1040;!\&#1050;&#1086;&#1085;&#1090;&#1088;&#1072;&#1082;&#1090;&#1099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дуры"/>
      <sheetName val="Малые закупки"/>
      <sheetName val="План-график"/>
      <sheetName val="Реестр (для проверки)"/>
      <sheetName val="Отчеты"/>
      <sheetName val="Извещения на сайт"/>
      <sheetName val="Контракты на сайт"/>
      <sheetName val="Кредиторка на 01.01.2016 г."/>
      <sheetName val="КУ факт 2015"/>
      <sheetName val="Лист1"/>
      <sheetName val="Кредиторка на 01.01.2015 г."/>
      <sheetName val="Бутина 28"/>
      <sheetName val="Ленина 108"/>
      <sheetName val="Кредиторка Интернет"/>
      <sheetName val="КЗ для Минфина"/>
      <sheetName val="Аренда"/>
      <sheetName val="Для 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5">
          <cell r="C55">
            <v>118.30374300000003</v>
          </cell>
          <cell r="F55">
            <v>333</v>
          </cell>
          <cell r="I55">
            <v>333</v>
          </cell>
          <cell r="L55">
            <v>28452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енда"/>
      <sheetName val="Интернет"/>
      <sheetName val="Санкур"/>
      <sheetName val="КУ"/>
      <sheetName val="Связь"/>
      <sheetName val="ПО"/>
      <sheetName val="Диспансеризация"/>
      <sheetName val="ГСМ"/>
      <sheetName val="Обучение"/>
      <sheetName val="Бланки"/>
      <sheetName val="Вода"/>
      <sheetName val="Мебель"/>
      <sheetName val="Картриджи"/>
      <sheetName val="НПА"/>
      <sheetName val="Медали"/>
      <sheetName val="Молодежка"/>
      <sheetName val="ОСАГО"/>
      <sheetName val="Итого"/>
      <sheetName val="Инет"/>
      <sheetName val="Лим инет"/>
      <sheetName val="Лим санкур"/>
    </sheetNames>
    <sheetDataSet>
      <sheetData sheetId="0">
        <row r="16">
          <cell r="B16">
            <v>2121300</v>
          </cell>
        </row>
      </sheetData>
      <sheetData sheetId="1">
        <row r="16">
          <cell r="V16">
            <v>24794666.579999994</v>
          </cell>
        </row>
      </sheetData>
      <sheetData sheetId="2"/>
      <sheetData sheetId="3">
        <row r="41">
          <cell r="F41">
            <v>1393.34</v>
          </cell>
        </row>
        <row r="42">
          <cell r="F42">
            <v>812.79</v>
          </cell>
        </row>
        <row r="43">
          <cell r="F43">
            <v>1161.1199999999999</v>
          </cell>
        </row>
        <row r="44">
          <cell r="F44">
            <v>1819.09</v>
          </cell>
        </row>
        <row r="46">
          <cell r="F46">
            <v>1857.79</v>
          </cell>
        </row>
        <row r="47">
          <cell r="F47">
            <v>1896.5</v>
          </cell>
        </row>
        <row r="48">
          <cell r="F48">
            <v>1814.46</v>
          </cell>
        </row>
        <row r="49">
          <cell r="F49">
            <v>2194.23</v>
          </cell>
        </row>
        <row r="50">
          <cell r="F50">
            <v>2067.64</v>
          </cell>
        </row>
        <row r="51">
          <cell r="F51">
            <v>2278.63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B22">
            <v>87278990.999000013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zakupki.gov.ru/epz/contract/contractCard/common-info.html?reestrNumber=2753609543019000003" TargetMode="External"/><Relationship Id="rId18" Type="http://schemas.openxmlformats.org/officeDocument/2006/relationships/hyperlink" Target="http://zakupki.gov.ru/epz/contract/contractCard/common-info.html?reestrNumber=2753609543019000005" TargetMode="External"/><Relationship Id="rId26" Type="http://schemas.openxmlformats.org/officeDocument/2006/relationships/hyperlink" Target="http://zakupki.gov.ru/epz/contract/contractCard/common-info.html?reestrNumber=2753609543019000015" TargetMode="External"/><Relationship Id="rId39" Type="http://schemas.openxmlformats.org/officeDocument/2006/relationships/hyperlink" Target="http://zakupki.gov.ru/epz/contract/contractCard/common-info.html?reestrNumber=2753609543019000029" TargetMode="External"/><Relationship Id="rId3" Type="http://schemas.openxmlformats.org/officeDocument/2006/relationships/hyperlink" Target="http://zakupki.gov.ru/epz/contract/contractCard/common-info.html?reestrNumber=2753609543018000038" TargetMode="External"/><Relationship Id="rId21" Type="http://schemas.openxmlformats.org/officeDocument/2006/relationships/hyperlink" Target="http://zakupki.gov.ru/epz/contract/contractCard/common-info.html?reestrNumber=2753609543019000012" TargetMode="External"/><Relationship Id="rId34" Type="http://schemas.openxmlformats.org/officeDocument/2006/relationships/hyperlink" Target="http://zakupki.gov.ru/epz/contract/contractCard/common-info.html?reestrNumber=2753609543019000024" TargetMode="External"/><Relationship Id="rId42" Type="http://schemas.openxmlformats.org/officeDocument/2006/relationships/hyperlink" Target="https://zakupki.gov.ru/epz/contract/contractCard/common-info.html?reestrNumber=2753609543019000032" TargetMode="External"/><Relationship Id="rId47" Type="http://schemas.openxmlformats.org/officeDocument/2006/relationships/hyperlink" Target="https://zakupki.gov.ru/epz/contract/contractCard/common-info.html?reestrNumber=2753609543019000040" TargetMode="External"/><Relationship Id="rId50" Type="http://schemas.openxmlformats.org/officeDocument/2006/relationships/hyperlink" Target="https://zakupki.gov.ru/epz/contract/contractCard/common-info.html?reestrNumber=2753609543019000038" TargetMode="External"/><Relationship Id="rId7" Type="http://schemas.openxmlformats.org/officeDocument/2006/relationships/hyperlink" Target="http://zakupki.gov.ru/epz/contract/contractCard/common-info.html?reestrNumber=2753609543018000041" TargetMode="External"/><Relationship Id="rId12" Type="http://schemas.openxmlformats.org/officeDocument/2006/relationships/hyperlink" Target="http://zakupki.gov.ru/epz/contract/contractCard/common-info.html?reestrNumber=2753609543019000001" TargetMode="External"/><Relationship Id="rId17" Type="http://schemas.openxmlformats.org/officeDocument/2006/relationships/hyperlink" Target="http://zakupki.gov.ru/epz/contract/contractCard/common-info.html?reestrNumber=2753609543019000004" TargetMode="External"/><Relationship Id="rId25" Type="http://schemas.openxmlformats.org/officeDocument/2006/relationships/hyperlink" Target="http://zakupki.gov.ru/epz/contract/contractCard/common-info.html?reestrNumber=2753609543019000017" TargetMode="External"/><Relationship Id="rId33" Type="http://schemas.openxmlformats.org/officeDocument/2006/relationships/hyperlink" Target="http://zakupki.gov.ru/epz/contract/contractCard/common-info.html?reestrNumber=2753609543019000018" TargetMode="External"/><Relationship Id="rId38" Type="http://schemas.openxmlformats.org/officeDocument/2006/relationships/hyperlink" Target="http://zakupki.gov.ru/epz/contract/contractCard/common-info.html?reestrNumber=2753609543019000027" TargetMode="External"/><Relationship Id="rId46" Type="http://schemas.openxmlformats.org/officeDocument/2006/relationships/hyperlink" Target="https://zakupki.gov.ru/epz/contract/contractCard/common-info.html?reestrNumber=2753609543019000041" TargetMode="External"/><Relationship Id="rId2" Type="http://schemas.openxmlformats.org/officeDocument/2006/relationships/hyperlink" Target="http://zakupki.gov.ru/epz/contract/contractCard/common-info.html?reestrNumber=2753609543018000039" TargetMode="External"/><Relationship Id="rId16" Type="http://schemas.openxmlformats.org/officeDocument/2006/relationships/hyperlink" Target="http://zakupki.gov.ru/epz/contract/contractCard/common-info.html?reestrNumber=2753609543019000007" TargetMode="External"/><Relationship Id="rId20" Type="http://schemas.openxmlformats.org/officeDocument/2006/relationships/hyperlink" Target="http://zakupki.gov.ru/epz/contract/contractCard/common-info.html?reestrNumber=2753609543019000010" TargetMode="External"/><Relationship Id="rId29" Type="http://schemas.openxmlformats.org/officeDocument/2006/relationships/hyperlink" Target="http://zakupki.gov.ru/epz/contract/contractCard/common-info.html?reestrNumber=2753609543019000023" TargetMode="External"/><Relationship Id="rId41" Type="http://schemas.openxmlformats.org/officeDocument/2006/relationships/hyperlink" Target="https://zakupki.gov.ru/epz/contract/contractCard/common-info.html?reestrNumber=2753609543019000033" TargetMode="External"/><Relationship Id="rId1" Type="http://schemas.openxmlformats.org/officeDocument/2006/relationships/hyperlink" Target="http://zakupki.gov.ru/epz/contract/contractCard/common-info.html?reestrNumber=2753609543018000036" TargetMode="External"/><Relationship Id="rId6" Type="http://schemas.openxmlformats.org/officeDocument/2006/relationships/hyperlink" Target="http://zakupki.gov.ru/epz/contract/contractCard/common-info.html?reestrNumber=2753609543018000042" TargetMode="External"/><Relationship Id="rId11" Type="http://schemas.openxmlformats.org/officeDocument/2006/relationships/hyperlink" Target="http://zakupki.gov.ru/epz/contract/contractCard/common-info.html?reestrNumber=2753609543019000002" TargetMode="External"/><Relationship Id="rId24" Type="http://schemas.openxmlformats.org/officeDocument/2006/relationships/hyperlink" Target="http://zakupki.gov.ru/epz/contract/contractCard/common-info.html?reestrNumber=2753609543019000014" TargetMode="External"/><Relationship Id="rId32" Type="http://schemas.openxmlformats.org/officeDocument/2006/relationships/hyperlink" Target="http://zakupki.gov.ru/epz/contract/contractCard/common-info.html?reestrNumber=2753609543019000019" TargetMode="External"/><Relationship Id="rId37" Type="http://schemas.openxmlformats.org/officeDocument/2006/relationships/hyperlink" Target="http://zakupki.gov.ru/epz/contract/contractCard/common-info.html?reestrNumber=2753609543019000028" TargetMode="External"/><Relationship Id="rId40" Type="http://schemas.openxmlformats.org/officeDocument/2006/relationships/hyperlink" Target="https://zakupki.gov.ru/epz/contract/contractCard/common-info.html?reestrNumber=2753609543019000031" TargetMode="External"/><Relationship Id="rId45" Type="http://schemas.openxmlformats.org/officeDocument/2006/relationships/hyperlink" Target="https://zakupki.gov.ru/epz/contract/contractCard/common-info.html?reestrNumber=2753609543019000042" TargetMode="External"/><Relationship Id="rId53" Type="http://schemas.openxmlformats.org/officeDocument/2006/relationships/printerSettings" Target="../printerSettings/printerSettings3.bin"/><Relationship Id="rId5" Type="http://schemas.openxmlformats.org/officeDocument/2006/relationships/hyperlink" Target="http://zakupki.gov.ru/epz/contract/contractCard/common-info.html?reestrNumber=2753609543018000043" TargetMode="External"/><Relationship Id="rId15" Type="http://schemas.openxmlformats.org/officeDocument/2006/relationships/hyperlink" Target="http://zakupki.gov.ru/epz/contract/contractCard/common-info.html?reestrNumber=2753609543019000008" TargetMode="External"/><Relationship Id="rId23" Type="http://schemas.openxmlformats.org/officeDocument/2006/relationships/hyperlink" Target="http://zakupki.gov.ru/epz/contract/contractCard/common-info.html?reestrNumber=2753609543019000013" TargetMode="External"/><Relationship Id="rId28" Type="http://schemas.openxmlformats.org/officeDocument/2006/relationships/hyperlink" Target="http://zakupki.gov.ru/epz/contract/contractCard/common-info.html?reestrNumber=2753609543019000022" TargetMode="External"/><Relationship Id="rId36" Type="http://schemas.openxmlformats.org/officeDocument/2006/relationships/hyperlink" Target="http://zakupki.gov.ru/epz/contract/contractCard/common-info.html?reestrNumber=2753609543019000026" TargetMode="External"/><Relationship Id="rId49" Type="http://schemas.openxmlformats.org/officeDocument/2006/relationships/hyperlink" Target="https://zakupki.gov.ru/epz/contract/contractCard/common-info.html?reestrNumber=2753609543019000036" TargetMode="External"/><Relationship Id="rId10" Type="http://schemas.openxmlformats.org/officeDocument/2006/relationships/hyperlink" Target="http://zakupki.gov.ru/epz/contract/contractCard/common-info.html?reestrNumber=2753609543018000045" TargetMode="External"/><Relationship Id="rId19" Type="http://schemas.openxmlformats.org/officeDocument/2006/relationships/hyperlink" Target="http://zakupki.gov.ru/epz/contract/contractCard/common-info.html?reestrNumber=2753609543019000009" TargetMode="External"/><Relationship Id="rId31" Type="http://schemas.openxmlformats.org/officeDocument/2006/relationships/hyperlink" Target="http://zakupki.gov.ru/epz/contract/contractCard/common-info.html?reestrNumber=2753609543019000020" TargetMode="External"/><Relationship Id="rId44" Type="http://schemas.openxmlformats.org/officeDocument/2006/relationships/hyperlink" Target="https://zakupki.gov.ru/epz/contract/contractCard/common-info.html?reestrNumber=2753609543019000043" TargetMode="External"/><Relationship Id="rId52" Type="http://schemas.openxmlformats.org/officeDocument/2006/relationships/hyperlink" Target="https://zakupki.gov.ru/epz/contract/contractCard/common-info.html?reestrNumber=2753609543019000034" TargetMode="External"/><Relationship Id="rId4" Type="http://schemas.openxmlformats.org/officeDocument/2006/relationships/hyperlink" Target="http://zakupki.gov.ru/epz/contract/contractCard/common-info.html?reestrNumber=2753609543018000037" TargetMode="External"/><Relationship Id="rId9" Type="http://schemas.openxmlformats.org/officeDocument/2006/relationships/hyperlink" Target="http://zakupki.gov.ru/epz/contract/contractCard/common-info.html?reestrNumber=2753609543018000044" TargetMode="External"/><Relationship Id="rId14" Type="http://schemas.openxmlformats.org/officeDocument/2006/relationships/hyperlink" Target="http://zakupki.gov.ru/epz/contract/contractCard/common-info.html?reestrNumber=2753609543019000006" TargetMode="External"/><Relationship Id="rId22" Type="http://schemas.openxmlformats.org/officeDocument/2006/relationships/hyperlink" Target="http://zakupki.gov.ru/epz/contract/contractCard/common-info.html?reestrNumber=2753609543019000011" TargetMode="External"/><Relationship Id="rId27" Type="http://schemas.openxmlformats.org/officeDocument/2006/relationships/hyperlink" Target="http://zakupki.gov.ru/epz/contract/contractCard/common-info.html?reestrNumber=2753609543019000016" TargetMode="External"/><Relationship Id="rId30" Type="http://schemas.openxmlformats.org/officeDocument/2006/relationships/hyperlink" Target="http://zakupki.gov.ru/epz/contract/contractCard/common-info.html?reestrNumber=2753609543019000021" TargetMode="External"/><Relationship Id="rId35" Type="http://schemas.openxmlformats.org/officeDocument/2006/relationships/hyperlink" Target="http://zakupki.gov.ru/epz/contract/contractCard/common-info.html?reestrNumber=2753609543019000025" TargetMode="External"/><Relationship Id="rId43" Type="http://schemas.openxmlformats.org/officeDocument/2006/relationships/hyperlink" Target="https://zakupki.gov.ru/epz/contract/contractCard/common-info.html?reestrNumber=2753609543019000035" TargetMode="External"/><Relationship Id="rId48" Type="http://schemas.openxmlformats.org/officeDocument/2006/relationships/hyperlink" Target="https://zakupki.gov.ru/epz/contract/contractCard/common-info.html?reestrNumber=2753609543019000039" TargetMode="External"/><Relationship Id="rId8" Type="http://schemas.openxmlformats.org/officeDocument/2006/relationships/hyperlink" Target="http://zakupki.gov.ru/epz/contract/contractCard/common-info.html?reestrNumber=2753609543018000040" TargetMode="External"/><Relationship Id="rId51" Type="http://schemas.openxmlformats.org/officeDocument/2006/relationships/hyperlink" Target="https://zakupki.gov.ru/epz/contract/contractCard/common-info.html?reestrNumber=275360954301900003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28" sqref="K28"/>
    </sheetView>
  </sheetViews>
  <sheetFormatPr defaultRowHeight="12.75" x14ac:dyDescent="0.2"/>
  <cols>
    <col min="1" max="1" width="6.5703125" style="31" customWidth="1"/>
    <col min="2" max="2" width="33.42578125" style="31" customWidth="1"/>
    <col min="3" max="3" width="25.28515625" style="31" customWidth="1"/>
    <col min="4" max="4" width="36" style="31" customWidth="1"/>
    <col min="5" max="5" width="19.7109375" style="72" customWidth="1"/>
    <col min="6" max="7" width="16.7109375" style="72" customWidth="1"/>
    <col min="8" max="8" width="10.140625" style="31" bestFit="1" customWidth="1"/>
    <col min="9" max="9" width="9.140625" style="31"/>
    <col min="10" max="10" width="13.85546875" style="31" customWidth="1"/>
    <col min="11" max="16384" width="9.140625" style="31"/>
  </cols>
  <sheetData>
    <row r="1" spans="1:12" x14ac:dyDescent="0.2">
      <c r="A1" s="141" t="s">
        <v>257</v>
      </c>
      <c r="B1" s="141"/>
      <c r="C1" s="141"/>
      <c r="D1" s="141"/>
      <c r="E1" s="141"/>
      <c r="F1" s="141"/>
      <c r="G1" s="141"/>
    </row>
    <row r="2" spans="1:12" ht="15" customHeight="1" x14ac:dyDescent="0.2">
      <c r="A2" s="142" t="s">
        <v>0</v>
      </c>
      <c r="B2" s="142" t="s">
        <v>90</v>
      </c>
      <c r="C2" s="143" t="s">
        <v>182</v>
      </c>
      <c r="D2" s="144" t="s">
        <v>36</v>
      </c>
      <c r="E2" s="145"/>
      <c r="F2" s="145"/>
      <c r="G2" s="145"/>
    </row>
    <row r="3" spans="1:12" ht="28.5" customHeight="1" x14ac:dyDescent="0.2">
      <c r="A3" s="142"/>
      <c r="B3" s="142"/>
      <c r="C3" s="143"/>
      <c r="D3" s="101" t="s">
        <v>88</v>
      </c>
      <c r="E3" s="101" t="s">
        <v>38</v>
      </c>
      <c r="F3" s="101" t="s">
        <v>37</v>
      </c>
      <c r="G3" s="68" t="s">
        <v>39</v>
      </c>
    </row>
    <row r="4" spans="1:12" x14ac:dyDescent="0.2">
      <c r="A4" s="97">
        <v>1</v>
      </c>
      <c r="B4" s="96"/>
      <c r="C4" s="99"/>
      <c r="D4" s="95"/>
      <c r="E4" s="102"/>
      <c r="F4" s="73"/>
      <c r="G4" s="69"/>
      <c r="H4" s="35"/>
      <c r="L4" s="35"/>
    </row>
    <row r="5" spans="1:12" x14ac:dyDescent="0.2">
      <c r="A5" s="97">
        <v>2</v>
      </c>
      <c r="B5" s="96"/>
      <c r="C5" s="99"/>
      <c r="D5" s="95"/>
      <c r="E5" s="98"/>
      <c r="F5" s="100"/>
      <c r="G5" s="69"/>
      <c r="L5" s="35"/>
    </row>
    <row r="6" spans="1:12" x14ac:dyDescent="0.2">
      <c r="A6" s="97">
        <v>3</v>
      </c>
      <c r="B6" s="96"/>
      <c r="C6" s="99"/>
      <c r="D6" s="95"/>
      <c r="E6" s="98"/>
      <c r="F6" s="100"/>
      <c r="G6" s="69"/>
      <c r="L6" s="35"/>
    </row>
    <row r="7" spans="1:12" x14ac:dyDescent="0.2">
      <c r="A7" s="97"/>
      <c r="B7" s="96"/>
      <c r="C7" s="99"/>
      <c r="D7" s="83"/>
      <c r="E7" s="83"/>
      <c r="F7" s="84"/>
      <c r="G7" s="69"/>
      <c r="L7" s="35"/>
    </row>
    <row r="8" spans="1:12" x14ac:dyDescent="0.2">
      <c r="A8" s="97"/>
      <c r="B8" s="96"/>
      <c r="C8" s="85"/>
      <c r="D8" s="83"/>
      <c r="E8" s="83"/>
      <c r="F8" s="84"/>
      <c r="G8" s="69"/>
      <c r="L8" s="35"/>
    </row>
    <row r="9" spans="1:12" x14ac:dyDescent="0.2">
      <c r="A9" s="97"/>
      <c r="B9" s="96"/>
      <c r="C9" s="85"/>
      <c r="D9" s="83"/>
      <c r="E9" s="83"/>
      <c r="F9" s="84"/>
      <c r="G9" s="69"/>
      <c r="L9" s="35"/>
    </row>
    <row r="10" spans="1:12" x14ac:dyDescent="0.2">
      <c r="A10" s="97"/>
      <c r="B10" s="96"/>
      <c r="C10" s="85"/>
      <c r="D10" s="83"/>
      <c r="E10" s="83"/>
      <c r="F10" s="84"/>
      <c r="G10" s="69"/>
      <c r="L10" s="35"/>
    </row>
    <row r="11" spans="1:12" x14ac:dyDescent="0.2">
      <c r="A11" s="97"/>
      <c r="B11" s="96"/>
      <c r="C11" s="85"/>
      <c r="D11" s="83"/>
      <c r="E11" s="83"/>
      <c r="F11" s="84"/>
      <c r="G11" s="69"/>
      <c r="L11" s="35"/>
    </row>
    <row r="12" spans="1:12" x14ac:dyDescent="0.2">
      <c r="A12" s="70"/>
      <c r="B12" s="138" t="s">
        <v>41</v>
      </c>
      <c r="C12" s="139"/>
      <c r="D12" s="139"/>
      <c r="E12" s="139"/>
      <c r="F12" s="140"/>
      <c r="G12" s="38">
        <f>SUM(G4:G11)</f>
        <v>0</v>
      </c>
    </row>
    <row r="16" spans="1:12" x14ac:dyDescent="0.2">
      <c r="B16" s="71"/>
      <c r="C16" s="71"/>
      <c r="D16" s="71"/>
      <c r="E16" s="71"/>
      <c r="F16" s="71"/>
      <c r="G16" s="71"/>
    </row>
    <row r="18" spans="1:15" x14ac:dyDescent="0.2">
      <c r="E18" s="31"/>
    </row>
    <row r="19" spans="1:15" x14ac:dyDescent="0.2">
      <c r="E19" s="31"/>
    </row>
    <row r="20" spans="1:15" s="71" customFormat="1" x14ac:dyDescent="0.2">
      <c r="A20" s="31"/>
      <c r="B20" s="31"/>
      <c r="C20" s="31"/>
      <c r="D20" s="103"/>
      <c r="E20" s="103"/>
      <c r="F20" s="103"/>
      <c r="G20" s="72"/>
      <c r="H20" s="31"/>
      <c r="I20" s="31"/>
      <c r="J20" s="31"/>
      <c r="K20" s="31"/>
      <c r="L20" s="31"/>
      <c r="M20" s="31"/>
      <c r="N20" s="31"/>
      <c r="O20" s="31"/>
    </row>
    <row r="21" spans="1:15" s="71" customFormat="1" x14ac:dyDescent="0.2">
      <c r="A21" s="31"/>
      <c r="B21" s="31"/>
      <c r="C21" s="35"/>
      <c r="D21" s="104"/>
      <c r="E21" s="103"/>
      <c r="F21" s="104"/>
      <c r="G21" s="72"/>
      <c r="H21" s="31"/>
      <c r="I21" s="31"/>
      <c r="J21" s="31"/>
      <c r="K21" s="31"/>
      <c r="L21" s="31"/>
      <c r="M21" s="31"/>
      <c r="N21" s="31"/>
      <c r="O21" s="31"/>
    </row>
    <row r="22" spans="1:15" s="71" customFormat="1" x14ac:dyDescent="0.2">
      <c r="A22" s="31"/>
      <c r="B22" s="31"/>
      <c r="C22" s="35"/>
      <c r="D22" s="103"/>
      <c r="E22" s="104"/>
      <c r="F22" s="104"/>
      <c r="G22" s="72"/>
      <c r="H22" s="31"/>
      <c r="I22" s="31"/>
      <c r="J22" s="31"/>
      <c r="K22" s="31"/>
      <c r="L22" s="31"/>
      <c r="M22" s="31"/>
      <c r="N22" s="31"/>
      <c r="O22" s="31"/>
    </row>
    <row r="23" spans="1:15" s="71" customFormat="1" x14ac:dyDescent="0.2">
      <c r="A23" s="31"/>
      <c r="B23" s="31"/>
      <c r="C23" s="35"/>
      <c r="D23" s="104"/>
      <c r="E23" s="103"/>
      <c r="F23" s="104"/>
      <c r="G23" s="72"/>
      <c r="H23" s="31"/>
      <c r="I23" s="31"/>
      <c r="J23" s="31"/>
      <c r="K23" s="31"/>
      <c r="L23" s="31"/>
      <c r="M23" s="31"/>
      <c r="N23" s="31"/>
      <c r="O23" s="31"/>
    </row>
    <row r="24" spans="1:15" s="71" customFormat="1" x14ac:dyDescent="0.2">
      <c r="A24" s="31"/>
      <c r="B24" s="31"/>
      <c r="C24" s="31"/>
      <c r="D24" s="103"/>
      <c r="E24" s="103"/>
      <c r="F24" s="105"/>
      <c r="G24" s="72"/>
      <c r="H24" s="31"/>
      <c r="I24" s="31"/>
      <c r="J24" s="31"/>
      <c r="K24" s="31"/>
      <c r="L24" s="31"/>
      <c r="M24" s="31"/>
      <c r="N24" s="31"/>
      <c r="O24" s="31"/>
    </row>
    <row r="25" spans="1:15" s="71" customFormat="1" x14ac:dyDescent="0.2">
      <c r="A25" s="31"/>
      <c r="B25" s="31"/>
      <c r="C25" s="31"/>
      <c r="D25" s="31"/>
      <c r="E25" s="31"/>
      <c r="F25" s="72"/>
      <c r="G25" s="72"/>
      <c r="H25" s="31"/>
      <c r="I25" s="31"/>
      <c r="J25" s="31"/>
      <c r="K25" s="31"/>
      <c r="L25" s="31"/>
      <c r="M25" s="31"/>
      <c r="N25" s="31"/>
      <c r="O25" s="31"/>
    </row>
    <row r="26" spans="1:15" s="71" customFormat="1" x14ac:dyDescent="0.2">
      <c r="A26" s="31"/>
      <c r="B26" s="31"/>
      <c r="C26" s="31"/>
      <c r="D26" s="31"/>
      <c r="E26" s="31"/>
      <c r="F26" s="72"/>
      <c r="G26" s="72"/>
      <c r="H26" s="31"/>
      <c r="I26" s="31"/>
      <c r="J26" s="31"/>
      <c r="K26" s="31"/>
      <c r="L26" s="31"/>
      <c r="M26" s="31"/>
      <c r="N26" s="31"/>
      <c r="O26" s="31"/>
    </row>
    <row r="27" spans="1:15" s="71" customFormat="1" x14ac:dyDescent="0.2">
      <c r="A27" s="31"/>
      <c r="B27" s="31"/>
      <c r="C27" s="31"/>
      <c r="D27" s="31"/>
      <c r="E27" s="31"/>
      <c r="F27" s="72"/>
      <c r="G27" s="72"/>
      <c r="H27" s="31"/>
      <c r="I27" s="31"/>
      <c r="J27" s="31"/>
      <c r="K27" s="31"/>
      <c r="L27" s="31"/>
      <c r="M27" s="31"/>
      <c r="N27" s="31"/>
      <c r="O27" s="31"/>
    </row>
    <row r="28" spans="1:15" s="71" customFormat="1" x14ac:dyDescent="0.2">
      <c r="A28" s="31"/>
      <c r="B28" s="31"/>
      <c r="C28" s="31"/>
      <c r="D28" s="31"/>
      <c r="E28" s="31"/>
      <c r="F28" s="72"/>
      <c r="G28" s="72"/>
      <c r="H28" s="31"/>
      <c r="I28" s="31"/>
      <c r="J28" s="31"/>
      <c r="K28" s="31"/>
      <c r="L28" s="31"/>
      <c r="M28" s="31"/>
      <c r="N28" s="31"/>
      <c r="O28" s="31"/>
    </row>
    <row r="29" spans="1:15" s="71" customFormat="1" x14ac:dyDescent="0.2">
      <c r="A29" s="31"/>
      <c r="B29" s="31"/>
      <c r="C29" s="31"/>
      <c r="D29" s="31"/>
      <c r="E29" s="31"/>
      <c r="F29" s="72"/>
      <c r="G29" s="72"/>
      <c r="H29" s="31"/>
      <c r="I29" s="31"/>
      <c r="J29" s="31"/>
      <c r="K29" s="31"/>
      <c r="L29" s="31"/>
      <c r="M29" s="31"/>
      <c r="N29" s="31"/>
      <c r="O29" s="31"/>
    </row>
    <row r="30" spans="1:15" s="71" customFormat="1" x14ac:dyDescent="0.2">
      <c r="A30" s="31"/>
      <c r="B30" s="31"/>
      <c r="C30" s="31"/>
      <c r="D30" s="31"/>
      <c r="E30" s="31"/>
      <c r="F30" s="72"/>
      <c r="G30" s="72"/>
      <c r="H30" s="31"/>
      <c r="I30" s="31"/>
      <c r="J30" s="31"/>
      <c r="K30" s="31"/>
      <c r="L30" s="31"/>
      <c r="M30" s="31"/>
      <c r="N30" s="31"/>
      <c r="O30" s="31"/>
    </row>
    <row r="31" spans="1:15" s="71" customFormat="1" x14ac:dyDescent="0.2">
      <c r="A31" s="31"/>
      <c r="B31" s="31"/>
      <c r="C31" s="31"/>
      <c r="D31" s="31"/>
      <c r="E31" s="31"/>
      <c r="F31" s="72"/>
      <c r="G31" s="72"/>
      <c r="H31" s="31"/>
      <c r="I31" s="31"/>
      <c r="J31" s="31"/>
      <c r="K31" s="31"/>
      <c r="L31" s="31"/>
      <c r="M31" s="31"/>
      <c r="N31" s="31"/>
      <c r="O31" s="31"/>
    </row>
    <row r="32" spans="1:15" s="71" customFormat="1" x14ac:dyDescent="0.2">
      <c r="A32" s="31"/>
      <c r="B32" s="31"/>
      <c r="C32" s="31"/>
      <c r="D32" s="31"/>
      <c r="E32" s="31"/>
      <c r="F32" s="72"/>
      <c r="G32" s="72"/>
      <c r="H32" s="31"/>
      <c r="I32" s="31"/>
      <c r="J32" s="31"/>
      <c r="K32" s="31"/>
      <c r="L32" s="31"/>
      <c r="M32" s="31"/>
      <c r="N32" s="31"/>
      <c r="O32" s="31"/>
    </row>
    <row r="33" spans="1:15" s="71" customFormat="1" x14ac:dyDescent="0.2">
      <c r="A33" s="31"/>
      <c r="B33" s="31"/>
      <c r="C33" s="31"/>
      <c r="D33" s="31"/>
      <c r="E33" s="31"/>
      <c r="F33" s="72"/>
      <c r="G33" s="72"/>
      <c r="H33" s="31"/>
      <c r="I33" s="31"/>
      <c r="J33" s="31"/>
      <c r="K33" s="31"/>
      <c r="L33" s="31"/>
      <c r="M33" s="31"/>
      <c r="N33" s="31"/>
      <c r="O33" s="31"/>
    </row>
  </sheetData>
  <autoFilter ref="A3:G12"/>
  <mergeCells count="6">
    <mergeCell ref="B12:F12"/>
    <mergeCell ref="A1:G1"/>
    <mergeCell ref="A2:A3"/>
    <mergeCell ref="B2:B3"/>
    <mergeCell ref="C2:C3"/>
    <mergeCell ref="D2:G2"/>
  </mergeCells>
  <printOptions horizontalCentered="1"/>
  <pageMargins left="0.11811023622047245" right="0.11811023622047245" top="0.19685039370078741" bottom="0.19685039370078741" header="0" footer="0"/>
  <pageSetup paperSize="9" scale="47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92"/>
  <sheetViews>
    <sheetView zoomScaleNormal="100" workbookViewId="0">
      <selection activeCell="H30" sqref="H30"/>
    </sheetView>
  </sheetViews>
  <sheetFormatPr defaultRowHeight="15" outlineLevelCol="1" x14ac:dyDescent="0.25"/>
  <cols>
    <col min="1" max="1" width="6.5703125" style="15" customWidth="1"/>
    <col min="2" max="2" width="27" style="15" hidden="1" customWidth="1" outlineLevel="1"/>
    <col min="3" max="3" width="52" style="15" customWidth="1" collapsed="1"/>
    <col min="4" max="4" width="28" style="15" hidden="1" customWidth="1" outlineLevel="1"/>
    <col min="5" max="5" width="16" style="15" customWidth="1" collapsed="1"/>
    <col min="6" max="6" width="16.7109375" style="15" customWidth="1"/>
    <col min="7" max="7" width="17.5703125" style="15" customWidth="1"/>
    <col min="8" max="9" width="9.140625" style="20"/>
    <col min="10" max="16384" width="9.140625" style="15"/>
  </cols>
  <sheetData>
    <row r="1" spans="1:9" ht="31.5" customHeight="1" x14ac:dyDescent="0.25">
      <c r="A1" s="153" t="s">
        <v>152</v>
      </c>
      <c r="B1" s="153"/>
      <c r="C1" s="153"/>
      <c r="D1" s="153"/>
      <c r="E1" s="153"/>
      <c r="F1" s="153"/>
      <c r="G1" s="153"/>
      <c r="H1" s="15"/>
      <c r="I1" s="15"/>
    </row>
    <row r="2" spans="1:9" ht="22.5" customHeight="1" x14ac:dyDescent="0.25">
      <c r="A2" s="154" t="s">
        <v>0</v>
      </c>
      <c r="B2" s="154" t="s">
        <v>90</v>
      </c>
      <c r="C2" s="155" t="s">
        <v>1</v>
      </c>
      <c r="D2" s="155" t="s">
        <v>36</v>
      </c>
      <c r="E2" s="155"/>
      <c r="F2" s="155"/>
      <c r="G2" s="155"/>
      <c r="H2" s="15"/>
      <c r="I2" s="15"/>
    </row>
    <row r="3" spans="1:9" ht="21" customHeight="1" x14ac:dyDescent="0.25">
      <c r="A3" s="154"/>
      <c r="B3" s="154"/>
      <c r="C3" s="155"/>
      <c r="D3" s="3" t="s">
        <v>88</v>
      </c>
      <c r="E3" s="3" t="s">
        <v>38</v>
      </c>
      <c r="F3" s="3" t="s">
        <v>37</v>
      </c>
      <c r="G3" s="3" t="s">
        <v>39</v>
      </c>
      <c r="H3" s="15"/>
      <c r="I3" s="15"/>
    </row>
    <row r="4" spans="1:9" ht="30" x14ac:dyDescent="0.25">
      <c r="A4" s="13">
        <v>1</v>
      </c>
      <c r="B4" s="13" t="s">
        <v>108</v>
      </c>
      <c r="C4" s="11" t="s">
        <v>2</v>
      </c>
      <c r="D4" s="13" t="s">
        <v>89</v>
      </c>
      <c r="E4" s="13">
        <v>3</v>
      </c>
      <c r="F4" s="10">
        <v>41661</v>
      </c>
      <c r="G4" s="12">
        <v>50000</v>
      </c>
      <c r="H4" s="15"/>
      <c r="I4" s="15"/>
    </row>
    <row r="5" spans="1:9" x14ac:dyDescent="0.25">
      <c r="A5" s="13">
        <v>2</v>
      </c>
      <c r="B5" s="13" t="s">
        <v>91</v>
      </c>
      <c r="C5" s="11" t="s">
        <v>5</v>
      </c>
      <c r="D5" s="13" t="s">
        <v>105</v>
      </c>
      <c r="E5" s="13" t="s">
        <v>4</v>
      </c>
      <c r="F5" s="10">
        <v>41698</v>
      </c>
      <c r="G5" s="12">
        <v>95000</v>
      </c>
      <c r="H5" s="15"/>
      <c r="I5" s="15"/>
    </row>
    <row r="6" spans="1:9" ht="15" customHeight="1" x14ac:dyDescent="0.25">
      <c r="A6" s="13">
        <v>3</v>
      </c>
      <c r="B6" s="13" t="s">
        <v>110</v>
      </c>
      <c r="C6" s="11" t="s">
        <v>7</v>
      </c>
      <c r="D6" s="13" t="s">
        <v>93</v>
      </c>
      <c r="E6" s="13" t="s">
        <v>8</v>
      </c>
      <c r="F6" s="10">
        <v>41681</v>
      </c>
      <c r="G6" s="12" t="s">
        <v>153</v>
      </c>
      <c r="H6" s="15"/>
      <c r="I6" s="15"/>
    </row>
    <row r="7" spans="1:9" ht="15" customHeight="1" x14ac:dyDescent="0.25">
      <c r="A7" s="13">
        <v>4</v>
      </c>
      <c r="B7" s="13" t="s">
        <v>110</v>
      </c>
      <c r="C7" s="11" t="s">
        <v>9</v>
      </c>
      <c r="D7" s="13" t="s">
        <v>94</v>
      </c>
      <c r="E7" s="13" t="s">
        <v>3</v>
      </c>
      <c r="F7" s="10">
        <v>41676</v>
      </c>
      <c r="G7" s="12">
        <v>70455.59</v>
      </c>
      <c r="H7" s="15"/>
      <c r="I7" s="15"/>
    </row>
    <row r="8" spans="1:9" x14ac:dyDescent="0.25">
      <c r="A8" s="13">
        <v>5</v>
      </c>
      <c r="B8" s="13" t="s">
        <v>137</v>
      </c>
      <c r="C8" s="11" t="s">
        <v>9</v>
      </c>
      <c r="D8" s="13"/>
      <c r="E8" s="13" t="s">
        <v>3</v>
      </c>
      <c r="F8" s="10">
        <v>41730</v>
      </c>
      <c r="G8" s="12">
        <v>29918.27</v>
      </c>
      <c r="H8" s="15"/>
      <c r="I8" s="15"/>
    </row>
    <row r="9" spans="1:9" x14ac:dyDescent="0.25">
      <c r="A9" s="157">
        <v>6</v>
      </c>
      <c r="B9" s="157" t="s">
        <v>109</v>
      </c>
      <c r="C9" s="11" t="s">
        <v>6</v>
      </c>
      <c r="D9" s="157"/>
      <c r="E9" s="13">
        <v>444</v>
      </c>
      <c r="F9" s="10">
        <v>41715</v>
      </c>
      <c r="G9" s="156">
        <v>74806.2</v>
      </c>
      <c r="H9" s="15"/>
      <c r="I9" s="15"/>
    </row>
    <row r="10" spans="1:9" ht="30" x14ac:dyDescent="0.25">
      <c r="A10" s="157"/>
      <c r="B10" s="157"/>
      <c r="C10" s="11" t="s">
        <v>10</v>
      </c>
      <c r="D10" s="157"/>
      <c r="E10" s="13">
        <v>2</v>
      </c>
      <c r="F10" s="10">
        <v>41715</v>
      </c>
      <c r="G10" s="156"/>
      <c r="H10" s="15"/>
      <c r="I10" s="15"/>
    </row>
    <row r="11" spans="1:9" ht="15" customHeight="1" x14ac:dyDescent="0.25">
      <c r="A11" s="13">
        <v>7</v>
      </c>
      <c r="B11" s="13" t="s">
        <v>102</v>
      </c>
      <c r="C11" s="11" t="s">
        <v>11</v>
      </c>
      <c r="D11" s="13" t="s">
        <v>103</v>
      </c>
      <c r="E11" s="13" t="s">
        <v>12</v>
      </c>
      <c r="F11" s="10">
        <v>41648</v>
      </c>
      <c r="G11" s="12">
        <v>41770.400000000001</v>
      </c>
      <c r="H11" s="15"/>
      <c r="I11" s="15"/>
    </row>
    <row r="12" spans="1:9" x14ac:dyDescent="0.25">
      <c r="A12" s="13">
        <v>8</v>
      </c>
      <c r="B12" s="13" t="s">
        <v>98</v>
      </c>
      <c r="C12" s="11" t="s">
        <v>13</v>
      </c>
      <c r="D12" s="13"/>
      <c r="E12" s="13">
        <v>309</v>
      </c>
      <c r="F12" s="10">
        <v>41702</v>
      </c>
      <c r="G12" s="12">
        <v>5800</v>
      </c>
      <c r="H12" s="15"/>
      <c r="I12" s="15"/>
    </row>
    <row r="13" spans="1:9" x14ac:dyDescent="0.25">
      <c r="A13" s="13">
        <v>9</v>
      </c>
      <c r="B13" s="13" t="s">
        <v>111</v>
      </c>
      <c r="C13" s="11" t="s">
        <v>14</v>
      </c>
      <c r="D13" s="13"/>
      <c r="E13" s="13" t="s">
        <v>15</v>
      </c>
      <c r="F13" s="10">
        <v>41694</v>
      </c>
      <c r="G13" s="12">
        <v>29850</v>
      </c>
      <c r="H13" s="15"/>
      <c r="I13" s="15"/>
    </row>
    <row r="14" spans="1:9" x14ac:dyDescent="0.25">
      <c r="A14" s="13">
        <v>10</v>
      </c>
      <c r="B14" s="13" t="s">
        <v>111</v>
      </c>
      <c r="C14" s="11" t="s">
        <v>14</v>
      </c>
      <c r="D14" s="13"/>
      <c r="E14" s="13" t="s">
        <v>16</v>
      </c>
      <c r="F14" s="10">
        <v>41694</v>
      </c>
      <c r="G14" s="12">
        <v>22800</v>
      </c>
      <c r="H14" s="15"/>
      <c r="I14" s="15"/>
    </row>
    <row r="15" spans="1:9" x14ac:dyDescent="0.25">
      <c r="A15" s="13">
        <v>11</v>
      </c>
      <c r="B15" s="13" t="s">
        <v>112</v>
      </c>
      <c r="C15" s="11" t="s">
        <v>17</v>
      </c>
      <c r="D15" s="13"/>
      <c r="E15" s="13" t="s">
        <v>18</v>
      </c>
      <c r="F15" s="10">
        <v>41716</v>
      </c>
      <c r="G15" s="12">
        <v>76860</v>
      </c>
      <c r="H15" s="15"/>
      <c r="I15" s="15"/>
    </row>
    <row r="16" spans="1:9" x14ac:dyDescent="0.25">
      <c r="A16" s="13">
        <v>12</v>
      </c>
      <c r="B16" s="13" t="s">
        <v>113</v>
      </c>
      <c r="C16" s="11" t="s">
        <v>19</v>
      </c>
      <c r="D16" s="13" t="s">
        <v>106</v>
      </c>
      <c r="E16" s="13" t="s">
        <v>20</v>
      </c>
      <c r="F16" s="10">
        <v>41715</v>
      </c>
      <c r="G16" s="12">
        <v>39364</v>
      </c>
      <c r="H16" s="15"/>
      <c r="I16" s="15"/>
    </row>
    <row r="17" spans="1:9" x14ac:dyDescent="0.25">
      <c r="A17" s="13">
        <v>13</v>
      </c>
      <c r="B17" s="13" t="s">
        <v>114</v>
      </c>
      <c r="C17" s="11" t="s">
        <v>21</v>
      </c>
      <c r="D17" s="13" t="s">
        <v>101</v>
      </c>
      <c r="E17" s="13" t="s">
        <v>22</v>
      </c>
      <c r="F17" s="10">
        <v>41710</v>
      </c>
      <c r="G17" s="12">
        <v>37170</v>
      </c>
      <c r="H17" s="15"/>
      <c r="I17" s="15"/>
    </row>
    <row r="18" spans="1:9" x14ac:dyDescent="0.25">
      <c r="A18" s="13">
        <v>14</v>
      </c>
      <c r="B18" s="13" t="s">
        <v>111</v>
      </c>
      <c r="C18" s="11" t="s">
        <v>42</v>
      </c>
      <c r="D18" s="13"/>
      <c r="E18" s="13" t="s">
        <v>23</v>
      </c>
      <c r="F18" s="10">
        <v>41697</v>
      </c>
      <c r="G18" s="12">
        <v>6583.5</v>
      </c>
      <c r="H18" s="15"/>
      <c r="I18" s="15"/>
    </row>
    <row r="19" spans="1:9" x14ac:dyDescent="0.25">
      <c r="A19" s="13">
        <v>15</v>
      </c>
      <c r="B19" s="13" t="s">
        <v>115</v>
      </c>
      <c r="C19" s="11" t="s">
        <v>24</v>
      </c>
      <c r="D19" s="13" t="s">
        <v>150</v>
      </c>
      <c r="E19" s="13">
        <v>63</v>
      </c>
      <c r="F19" s="10">
        <v>41698</v>
      </c>
      <c r="G19" s="12">
        <v>35928</v>
      </c>
      <c r="H19" s="15"/>
      <c r="I19" s="15"/>
    </row>
    <row r="20" spans="1:9" x14ac:dyDescent="0.25">
      <c r="A20" s="13">
        <v>16</v>
      </c>
      <c r="B20" s="13" t="s">
        <v>115</v>
      </c>
      <c r="C20" s="11" t="s">
        <v>25</v>
      </c>
      <c r="D20" s="13"/>
      <c r="E20" s="13" t="s">
        <v>26</v>
      </c>
      <c r="F20" s="10">
        <v>41688</v>
      </c>
      <c r="G20" s="12">
        <v>99000</v>
      </c>
      <c r="H20" s="15"/>
      <c r="I20" s="15"/>
    </row>
    <row r="21" spans="1:9" ht="15" customHeight="1" x14ac:dyDescent="0.25">
      <c r="A21" s="13">
        <v>17</v>
      </c>
      <c r="B21" s="13" t="s">
        <v>114</v>
      </c>
      <c r="C21" s="11" t="s">
        <v>27</v>
      </c>
      <c r="D21" s="13" t="s">
        <v>151</v>
      </c>
      <c r="E21" s="13" t="s">
        <v>3</v>
      </c>
      <c r="F21" s="10">
        <v>41696</v>
      </c>
      <c r="G21" s="12">
        <v>20758</v>
      </c>
      <c r="H21" s="15"/>
      <c r="I21" s="15"/>
    </row>
    <row r="22" spans="1:9" x14ac:dyDescent="0.25">
      <c r="A22" s="13">
        <v>18</v>
      </c>
      <c r="B22" s="13" t="s">
        <v>92</v>
      </c>
      <c r="C22" s="11" t="s">
        <v>28</v>
      </c>
      <c r="D22" s="13"/>
      <c r="E22" s="13" t="s">
        <v>3</v>
      </c>
      <c r="F22" s="10">
        <v>41662</v>
      </c>
      <c r="G22" s="12">
        <v>2040</v>
      </c>
      <c r="H22" s="15"/>
      <c r="I22" s="15"/>
    </row>
    <row r="23" spans="1:9" ht="30" x14ac:dyDescent="0.25">
      <c r="A23" s="13">
        <v>19</v>
      </c>
      <c r="B23" s="13" t="s">
        <v>102</v>
      </c>
      <c r="C23" s="11" t="s">
        <v>43</v>
      </c>
      <c r="D23" s="13"/>
      <c r="E23" s="13" t="s">
        <v>3</v>
      </c>
      <c r="F23" s="10">
        <v>41652</v>
      </c>
      <c r="G23" s="21">
        <v>3000</v>
      </c>
      <c r="H23" s="15"/>
      <c r="I23" s="15"/>
    </row>
    <row r="24" spans="1:9" x14ac:dyDescent="0.25">
      <c r="A24" s="13">
        <v>20</v>
      </c>
      <c r="B24" s="13" t="s">
        <v>115</v>
      </c>
      <c r="C24" s="11" t="s">
        <v>29</v>
      </c>
      <c r="D24" s="13"/>
      <c r="E24" s="13" t="s">
        <v>30</v>
      </c>
      <c r="F24" s="10">
        <v>41640</v>
      </c>
      <c r="G24" s="12">
        <v>5505</v>
      </c>
      <c r="H24" s="15"/>
      <c r="I24" s="15"/>
    </row>
    <row r="25" spans="1:9" x14ac:dyDescent="0.25">
      <c r="A25" s="13">
        <v>21</v>
      </c>
      <c r="B25" s="13" t="s">
        <v>114</v>
      </c>
      <c r="C25" s="11" t="s">
        <v>40</v>
      </c>
      <c r="D25" s="13"/>
      <c r="E25" s="13" t="s">
        <v>3</v>
      </c>
      <c r="F25" s="10">
        <v>41724</v>
      </c>
      <c r="G25" s="12">
        <v>7450</v>
      </c>
      <c r="H25" s="15"/>
      <c r="I25" s="15"/>
    </row>
    <row r="26" spans="1:9" ht="45" x14ac:dyDescent="0.25">
      <c r="A26" s="13">
        <v>22</v>
      </c>
      <c r="B26" s="13" t="s">
        <v>114</v>
      </c>
      <c r="C26" s="11" t="s">
        <v>31</v>
      </c>
      <c r="D26" s="13" t="s">
        <v>97</v>
      </c>
      <c r="E26" s="13" t="s">
        <v>32</v>
      </c>
      <c r="F26" s="10">
        <v>41724</v>
      </c>
      <c r="G26" s="12">
        <v>5072</v>
      </c>
      <c r="H26" s="15"/>
      <c r="I26" s="15"/>
    </row>
    <row r="27" spans="1:9" x14ac:dyDescent="0.25">
      <c r="A27" s="13">
        <v>23</v>
      </c>
      <c r="B27" s="13" t="s">
        <v>115</v>
      </c>
      <c r="C27" s="11" t="s">
        <v>33</v>
      </c>
      <c r="D27" s="13" t="s">
        <v>95</v>
      </c>
      <c r="E27" s="13" t="s">
        <v>34</v>
      </c>
      <c r="F27" s="10">
        <v>41683</v>
      </c>
      <c r="G27" s="12">
        <v>33258</v>
      </c>
      <c r="H27" s="15"/>
      <c r="I27" s="15"/>
    </row>
    <row r="28" spans="1:9" ht="45" x14ac:dyDescent="0.25">
      <c r="A28" s="13">
        <v>24</v>
      </c>
      <c r="B28" s="13" t="s">
        <v>98</v>
      </c>
      <c r="C28" s="11" t="s">
        <v>13</v>
      </c>
      <c r="D28" s="13" t="s">
        <v>99</v>
      </c>
      <c r="E28" s="13">
        <v>222</v>
      </c>
      <c r="F28" s="10">
        <v>41687</v>
      </c>
      <c r="G28" s="12">
        <v>5000</v>
      </c>
      <c r="H28" s="15"/>
      <c r="I28" s="15"/>
    </row>
    <row r="29" spans="1:9" ht="15" customHeight="1" x14ac:dyDescent="0.25">
      <c r="A29" s="13">
        <v>25</v>
      </c>
      <c r="B29" s="157" t="s">
        <v>107</v>
      </c>
      <c r="C29" s="11" t="s">
        <v>60</v>
      </c>
      <c r="D29" s="157" t="s">
        <v>148</v>
      </c>
      <c r="E29" s="13">
        <v>1</v>
      </c>
      <c r="F29" s="17">
        <v>41712</v>
      </c>
      <c r="G29" s="12">
        <v>87150</v>
      </c>
      <c r="H29" s="15"/>
      <c r="I29" s="15"/>
    </row>
    <row r="30" spans="1:9" x14ac:dyDescent="0.25">
      <c r="A30" s="13">
        <v>26</v>
      </c>
      <c r="B30" s="157"/>
      <c r="C30" s="11" t="s">
        <v>60</v>
      </c>
      <c r="D30" s="157"/>
      <c r="E30" s="13">
        <v>2</v>
      </c>
      <c r="F30" s="17">
        <v>41712</v>
      </c>
      <c r="G30" s="12">
        <v>87150</v>
      </c>
      <c r="H30" s="15"/>
      <c r="I30" s="15"/>
    </row>
    <row r="31" spans="1:9" x14ac:dyDescent="0.25">
      <c r="A31" s="13">
        <v>27</v>
      </c>
      <c r="B31" s="157"/>
      <c r="C31" s="11" t="s">
        <v>60</v>
      </c>
      <c r="D31" s="157"/>
      <c r="E31" s="13">
        <v>3</v>
      </c>
      <c r="F31" s="17">
        <v>41712</v>
      </c>
      <c r="G31" s="12">
        <v>87150</v>
      </c>
      <c r="H31" s="15"/>
      <c r="I31" s="15"/>
    </row>
    <row r="32" spans="1:9" x14ac:dyDescent="0.25">
      <c r="A32" s="13">
        <v>28</v>
      </c>
      <c r="B32" s="157"/>
      <c r="C32" s="11" t="s">
        <v>60</v>
      </c>
      <c r="D32" s="157"/>
      <c r="E32" s="13">
        <v>4</v>
      </c>
      <c r="F32" s="17">
        <v>41712</v>
      </c>
      <c r="G32" s="12">
        <v>87150</v>
      </c>
      <c r="H32" s="15"/>
      <c r="I32" s="15"/>
    </row>
    <row r="33" spans="1:9" x14ac:dyDescent="0.25">
      <c r="A33" s="13">
        <v>29</v>
      </c>
      <c r="B33" s="157"/>
      <c r="C33" s="11" t="s">
        <v>60</v>
      </c>
      <c r="D33" s="157"/>
      <c r="E33" s="13">
        <v>5</v>
      </c>
      <c r="F33" s="17">
        <v>41712</v>
      </c>
      <c r="G33" s="12">
        <v>87150</v>
      </c>
      <c r="H33" s="15"/>
      <c r="I33" s="15"/>
    </row>
    <row r="34" spans="1:9" x14ac:dyDescent="0.25">
      <c r="A34" s="13">
        <v>30</v>
      </c>
      <c r="B34" s="157"/>
      <c r="C34" s="11" t="s">
        <v>60</v>
      </c>
      <c r="D34" s="157"/>
      <c r="E34" s="13">
        <v>6</v>
      </c>
      <c r="F34" s="17">
        <v>41712</v>
      </c>
      <c r="G34" s="12">
        <v>87150</v>
      </c>
      <c r="H34" s="15"/>
      <c r="I34" s="15"/>
    </row>
    <row r="35" spans="1:9" x14ac:dyDescent="0.25">
      <c r="A35" s="13">
        <v>31</v>
      </c>
      <c r="B35" s="157"/>
      <c r="C35" s="11" t="s">
        <v>60</v>
      </c>
      <c r="D35" s="157"/>
      <c r="E35" s="13">
        <v>7</v>
      </c>
      <c r="F35" s="17">
        <v>41712</v>
      </c>
      <c r="G35" s="12">
        <v>87150</v>
      </c>
      <c r="H35" s="15"/>
      <c r="I35" s="15"/>
    </row>
    <row r="36" spans="1:9" x14ac:dyDescent="0.25">
      <c r="A36" s="13">
        <v>32</v>
      </c>
      <c r="B36" s="157"/>
      <c r="C36" s="11" t="s">
        <v>60</v>
      </c>
      <c r="D36" s="157"/>
      <c r="E36" s="13">
        <v>8</v>
      </c>
      <c r="F36" s="17">
        <v>41712</v>
      </c>
      <c r="G36" s="12">
        <v>87150</v>
      </c>
      <c r="H36" s="15"/>
      <c r="I36" s="15"/>
    </row>
    <row r="37" spans="1:9" x14ac:dyDescent="0.25">
      <c r="A37" s="13">
        <v>33</v>
      </c>
      <c r="B37" s="157"/>
      <c r="C37" s="11" t="s">
        <v>60</v>
      </c>
      <c r="D37" s="157"/>
      <c r="E37" s="13">
        <v>9</v>
      </c>
      <c r="F37" s="17">
        <v>41712</v>
      </c>
      <c r="G37" s="12">
        <v>87150</v>
      </c>
      <c r="H37" s="15"/>
      <c r="I37" s="15"/>
    </row>
    <row r="38" spans="1:9" x14ac:dyDescent="0.25">
      <c r="A38" s="13">
        <v>34</v>
      </c>
      <c r="B38" s="157"/>
      <c r="C38" s="11" t="s">
        <v>60</v>
      </c>
      <c r="D38" s="157"/>
      <c r="E38" s="13">
        <v>10</v>
      </c>
      <c r="F38" s="17">
        <v>41712</v>
      </c>
      <c r="G38" s="12">
        <v>87150</v>
      </c>
      <c r="H38" s="15"/>
      <c r="I38" s="15"/>
    </row>
    <row r="39" spans="1:9" x14ac:dyDescent="0.25">
      <c r="A39" s="13">
        <v>35</v>
      </c>
      <c r="B39" s="157"/>
      <c r="C39" s="11" t="s">
        <v>60</v>
      </c>
      <c r="D39" s="157"/>
      <c r="E39" s="13">
        <v>11</v>
      </c>
      <c r="F39" s="17">
        <v>41712</v>
      </c>
      <c r="G39" s="12">
        <v>87150</v>
      </c>
      <c r="H39" s="15"/>
      <c r="I39" s="15"/>
    </row>
    <row r="40" spans="1:9" x14ac:dyDescent="0.25">
      <c r="A40" s="13">
        <v>36</v>
      </c>
      <c r="B40" s="157"/>
      <c r="C40" s="11" t="s">
        <v>60</v>
      </c>
      <c r="D40" s="157"/>
      <c r="E40" s="13">
        <v>12</v>
      </c>
      <c r="F40" s="17">
        <v>41712</v>
      </c>
      <c r="G40" s="12">
        <v>87150</v>
      </c>
      <c r="H40" s="15"/>
      <c r="I40" s="15"/>
    </row>
    <row r="41" spans="1:9" x14ac:dyDescent="0.25">
      <c r="A41" s="13">
        <v>37</v>
      </c>
      <c r="B41" s="157"/>
      <c r="C41" s="11" t="s">
        <v>60</v>
      </c>
      <c r="D41" s="157"/>
      <c r="E41" s="13">
        <v>13</v>
      </c>
      <c r="F41" s="17">
        <v>41712</v>
      </c>
      <c r="G41" s="12">
        <v>87150</v>
      </c>
      <c r="H41" s="15"/>
      <c r="I41" s="15"/>
    </row>
    <row r="42" spans="1:9" x14ac:dyDescent="0.25">
      <c r="A42" s="13">
        <v>38</v>
      </c>
      <c r="B42" s="157"/>
      <c r="C42" s="11" t="s">
        <v>60</v>
      </c>
      <c r="D42" s="157"/>
      <c r="E42" s="13">
        <v>14</v>
      </c>
      <c r="F42" s="17">
        <v>41712</v>
      </c>
      <c r="G42" s="12">
        <v>87150</v>
      </c>
      <c r="H42" s="15"/>
      <c r="I42" s="15"/>
    </row>
    <row r="43" spans="1:9" x14ac:dyDescent="0.25">
      <c r="A43" s="13">
        <v>39</v>
      </c>
      <c r="B43" s="157"/>
      <c r="C43" s="11" t="s">
        <v>60</v>
      </c>
      <c r="D43" s="157"/>
      <c r="E43" s="13">
        <v>15</v>
      </c>
      <c r="F43" s="17">
        <v>41712</v>
      </c>
      <c r="G43" s="12">
        <v>87150</v>
      </c>
      <c r="H43" s="15"/>
      <c r="I43" s="15"/>
    </row>
    <row r="44" spans="1:9" x14ac:dyDescent="0.25">
      <c r="A44" s="13">
        <v>40</v>
      </c>
      <c r="B44" s="157"/>
      <c r="C44" s="11" t="s">
        <v>60</v>
      </c>
      <c r="D44" s="157"/>
      <c r="E44" s="13">
        <v>16</v>
      </c>
      <c r="F44" s="17">
        <v>41712</v>
      </c>
      <c r="G44" s="12">
        <v>87150</v>
      </c>
      <c r="H44" s="15"/>
      <c r="I44" s="15"/>
    </row>
    <row r="45" spans="1:9" x14ac:dyDescent="0.25">
      <c r="A45" s="13">
        <v>41</v>
      </c>
      <c r="B45" s="157"/>
      <c r="C45" s="11" t="s">
        <v>60</v>
      </c>
      <c r="D45" s="157"/>
      <c r="E45" s="13">
        <v>17</v>
      </c>
      <c r="F45" s="17">
        <v>41712</v>
      </c>
      <c r="G45" s="12">
        <v>87150</v>
      </c>
      <c r="H45" s="15"/>
      <c r="I45" s="15"/>
    </row>
    <row r="46" spans="1:9" x14ac:dyDescent="0.25">
      <c r="A46" s="13">
        <v>42</v>
      </c>
      <c r="B46" s="157"/>
      <c r="C46" s="11" t="s">
        <v>60</v>
      </c>
      <c r="D46" s="157"/>
      <c r="E46" s="13">
        <v>18</v>
      </c>
      <c r="F46" s="17">
        <v>41712</v>
      </c>
      <c r="G46" s="12">
        <v>87150</v>
      </c>
      <c r="H46" s="15"/>
      <c r="I46" s="15"/>
    </row>
    <row r="47" spans="1:9" x14ac:dyDescent="0.25">
      <c r="A47" s="13">
        <v>43</v>
      </c>
      <c r="B47" s="157"/>
      <c r="C47" s="11" t="s">
        <v>60</v>
      </c>
      <c r="D47" s="157"/>
      <c r="E47" s="13">
        <v>19</v>
      </c>
      <c r="F47" s="17">
        <v>41712</v>
      </c>
      <c r="G47" s="12">
        <v>87150</v>
      </c>
      <c r="H47" s="15"/>
      <c r="I47" s="15"/>
    </row>
    <row r="48" spans="1:9" x14ac:dyDescent="0.25">
      <c r="A48" s="13">
        <v>44</v>
      </c>
      <c r="B48" s="157"/>
      <c r="C48" s="11" t="s">
        <v>61</v>
      </c>
      <c r="D48" s="157"/>
      <c r="E48" s="22" t="s">
        <v>62</v>
      </c>
      <c r="F48" s="17">
        <v>41694</v>
      </c>
      <c r="G48" s="12">
        <v>87150</v>
      </c>
      <c r="H48" s="15"/>
      <c r="I48" s="15"/>
    </row>
    <row r="49" spans="1:9" x14ac:dyDescent="0.25">
      <c r="A49" s="13">
        <v>45</v>
      </c>
      <c r="B49" s="157"/>
      <c r="C49" s="11" t="s">
        <v>61</v>
      </c>
      <c r="D49" s="157"/>
      <c r="E49" s="22" t="s">
        <v>63</v>
      </c>
      <c r="F49" s="17">
        <v>41694</v>
      </c>
      <c r="G49" s="12">
        <v>87150</v>
      </c>
      <c r="H49" s="15"/>
      <c r="I49" s="15"/>
    </row>
    <row r="50" spans="1:9" x14ac:dyDescent="0.25">
      <c r="A50" s="13">
        <v>46</v>
      </c>
      <c r="B50" s="157"/>
      <c r="C50" s="11" t="s">
        <v>61</v>
      </c>
      <c r="D50" s="157"/>
      <c r="E50" s="22" t="s">
        <v>64</v>
      </c>
      <c r="F50" s="17">
        <v>41694</v>
      </c>
      <c r="G50" s="12">
        <v>87150</v>
      </c>
      <c r="H50" s="15"/>
      <c r="I50" s="15"/>
    </row>
    <row r="51" spans="1:9" x14ac:dyDescent="0.25">
      <c r="A51" s="13">
        <v>47</v>
      </c>
      <c r="B51" s="157"/>
      <c r="C51" s="11" t="s">
        <v>61</v>
      </c>
      <c r="D51" s="157"/>
      <c r="E51" s="22" t="s">
        <v>65</v>
      </c>
      <c r="F51" s="17">
        <v>41694</v>
      </c>
      <c r="G51" s="12">
        <v>87150</v>
      </c>
      <c r="H51" s="15"/>
      <c r="I51" s="15"/>
    </row>
    <row r="52" spans="1:9" x14ac:dyDescent="0.25">
      <c r="A52" s="13">
        <v>48</v>
      </c>
      <c r="B52" s="157"/>
      <c r="C52" s="11" t="s">
        <v>61</v>
      </c>
      <c r="D52" s="157"/>
      <c r="E52" s="22" t="s">
        <v>66</v>
      </c>
      <c r="F52" s="17">
        <v>41694</v>
      </c>
      <c r="G52" s="12">
        <v>87150</v>
      </c>
      <c r="H52" s="15"/>
      <c r="I52" s="15"/>
    </row>
    <row r="53" spans="1:9" x14ac:dyDescent="0.25">
      <c r="A53" s="13">
        <v>49</v>
      </c>
      <c r="B53" s="157"/>
      <c r="C53" s="11" t="s">
        <v>61</v>
      </c>
      <c r="D53" s="157"/>
      <c r="E53" s="22" t="s">
        <v>67</v>
      </c>
      <c r="F53" s="17">
        <v>41694</v>
      </c>
      <c r="G53" s="12">
        <v>87150</v>
      </c>
      <c r="H53" s="15"/>
      <c r="I53" s="15"/>
    </row>
    <row r="54" spans="1:9" x14ac:dyDescent="0.25">
      <c r="A54" s="13">
        <v>50</v>
      </c>
      <c r="B54" s="157"/>
      <c r="C54" s="11" t="s">
        <v>61</v>
      </c>
      <c r="D54" s="157"/>
      <c r="E54" s="22" t="s">
        <v>68</v>
      </c>
      <c r="F54" s="17">
        <v>41694</v>
      </c>
      <c r="G54" s="12">
        <v>87150</v>
      </c>
      <c r="H54" s="15"/>
      <c r="I54" s="15"/>
    </row>
    <row r="55" spans="1:9" x14ac:dyDescent="0.25">
      <c r="A55" s="13">
        <v>51</v>
      </c>
      <c r="B55" s="157"/>
      <c r="C55" s="11" t="s">
        <v>61</v>
      </c>
      <c r="D55" s="157"/>
      <c r="E55" s="22" t="s">
        <v>69</v>
      </c>
      <c r="F55" s="17">
        <v>41694</v>
      </c>
      <c r="G55" s="12">
        <v>87150</v>
      </c>
      <c r="H55" s="15"/>
      <c r="I55" s="15"/>
    </row>
    <row r="56" spans="1:9" x14ac:dyDescent="0.25">
      <c r="A56" s="13">
        <v>52</v>
      </c>
      <c r="B56" s="157"/>
      <c r="C56" s="11" t="s">
        <v>61</v>
      </c>
      <c r="D56" s="157"/>
      <c r="E56" s="22" t="s">
        <v>70</v>
      </c>
      <c r="F56" s="17">
        <v>41694</v>
      </c>
      <c r="G56" s="12">
        <v>87150</v>
      </c>
      <c r="H56" s="15"/>
      <c r="I56" s="15"/>
    </row>
    <row r="57" spans="1:9" x14ac:dyDescent="0.25">
      <c r="A57" s="13">
        <v>53</v>
      </c>
      <c r="B57" s="157"/>
      <c r="C57" s="11" t="s">
        <v>61</v>
      </c>
      <c r="D57" s="157"/>
      <c r="E57" s="22" t="s">
        <v>71</v>
      </c>
      <c r="F57" s="17">
        <v>41694</v>
      </c>
      <c r="G57" s="12">
        <v>87150</v>
      </c>
      <c r="H57" s="15"/>
      <c r="I57" s="15"/>
    </row>
    <row r="58" spans="1:9" x14ac:dyDescent="0.25">
      <c r="A58" s="13">
        <v>54</v>
      </c>
      <c r="B58" s="157"/>
      <c r="C58" s="11" t="s">
        <v>61</v>
      </c>
      <c r="D58" s="157"/>
      <c r="E58" s="22" t="s">
        <v>72</v>
      </c>
      <c r="F58" s="17">
        <v>41694</v>
      </c>
      <c r="G58" s="12">
        <v>87150</v>
      </c>
      <c r="H58" s="15"/>
      <c r="I58" s="15"/>
    </row>
    <row r="59" spans="1:9" x14ac:dyDescent="0.25">
      <c r="A59" s="13">
        <v>55</v>
      </c>
      <c r="B59" s="157"/>
      <c r="C59" s="11" t="s">
        <v>61</v>
      </c>
      <c r="D59" s="157"/>
      <c r="E59" s="22" t="s">
        <v>73</v>
      </c>
      <c r="F59" s="17">
        <v>41694</v>
      </c>
      <c r="G59" s="12">
        <v>87150</v>
      </c>
      <c r="H59" s="15"/>
      <c r="I59" s="15"/>
    </row>
    <row r="60" spans="1:9" x14ac:dyDescent="0.25">
      <c r="A60" s="13">
        <v>56</v>
      </c>
      <c r="B60" s="157"/>
      <c r="C60" s="11" t="s">
        <v>61</v>
      </c>
      <c r="D60" s="157"/>
      <c r="E60" s="22" t="s">
        <v>74</v>
      </c>
      <c r="F60" s="17">
        <v>41694</v>
      </c>
      <c r="G60" s="12">
        <v>87150</v>
      </c>
      <c r="H60" s="15"/>
      <c r="I60" s="15"/>
    </row>
    <row r="61" spans="1:9" x14ac:dyDescent="0.25">
      <c r="A61" s="13">
        <v>57</v>
      </c>
      <c r="B61" s="157"/>
      <c r="C61" s="11" t="s">
        <v>61</v>
      </c>
      <c r="D61" s="157"/>
      <c r="E61" s="22" t="s">
        <v>75</v>
      </c>
      <c r="F61" s="17">
        <v>41694</v>
      </c>
      <c r="G61" s="12">
        <v>87150</v>
      </c>
      <c r="H61" s="15"/>
      <c r="I61" s="15"/>
    </row>
    <row r="62" spans="1:9" x14ac:dyDescent="0.25">
      <c r="A62" s="13">
        <v>58</v>
      </c>
      <c r="B62" s="157"/>
      <c r="C62" s="11" t="s">
        <v>61</v>
      </c>
      <c r="D62" s="157"/>
      <c r="E62" s="22" t="s">
        <v>76</v>
      </c>
      <c r="F62" s="17">
        <v>41694</v>
      </c>
      <c r="G62" s="12">
        <v>87150</v>
      </c>
      <c r="H62" s="15"/>
      <c r="I62" s="15"/>
    </row>
    <row r="63" spans="1:9" x14ac:dyDescent="0.25">
      <c r="A63" s="13">
        <v>59</v>
      </c>
      <c r="B63" s="157"/>
      <c r="C63" s="11" t="s">
        <v>61</v>
      </c>
      <c r="D63" s="157"/>
      <c r="E63" s="22" t="s">
        <v>77</v>
      </c>
      <c r="F63" s="17">
        <v>41694</v>
      </c>
      <c r="G63" s="12">
        <v>87150</v>
      </c>
      <c r="H63" s="15"/>
      <c r="I63" s="15"/>
    </row>
    <row r="64" spans="1:9" x14ac:dyDescent="0.25">
      <c r="A64" s="13">
        <v>60</v>
      </c>
      <c r="B64" s="157"/>
      <c r="C64" s="11" t="s">
        <v>61</v>
      </c>
      <c r="D64" s="157"/>
      <c r="E64" s="22" t="s">
        <v>78</v>
      </c>
      <c r="F64" s="17">
        <v>41694</v>
      </c>
      <c r="G64" s="12">
        <v>87150</v>
      </c>
      <c r="H64" s="15"/>
      <c r="I64" s="15"/>
    </row>
    <row r="65" spans="1:9" x14ac:dyDescent="0.25">
      <c r="A65" s="13">
        <v>61</v>
      </c>
      <c r="B65" s="157"/>
      <c r="C65" s="11" t="s">
        <v>61</v>
      </c>
      <c r="D65" s="157"/>
      <c r="E65" s="22" t="s">
        <v>79</v>
      </c>
      <c r="F65" s="17">
        <v>41694</v>
      </c>
      <c r="G65" s="12">
        <v>87150</v>
      </c>
      <c r="H65" s="15"/>
      <c r="I65" s="15"/>
    </row>
    <row r="66" spans="1:9" x14ac:dyDescent="0.25">
      <c r="A66" s="13">
        <v>62</v>
      </c>
      <c r="B66" s="157"/>
      <c r="C66" s="11" t="s">
        <v>61</v>
      </c>
      <c r="D66" s="157"/>
      <c r="E66" s="22" t="s">
        <v>80</v>
      </c>
      <c r="F66" s="17">
        <v>41694</v>
      </c>
      <c r="G66" s="12">
        <v>87150</v>
      </c>
      <c r="H66" s="15"/>
      <c r="I66" s="15"/>
    </row>
    <row r="67" spans="1:9" x14ac:dyDescent="0.25">
      <c r="A67" s="13">
        <v>63</v>
      </c>
      <c r="B67" s="157"/>
      <c r="C67" s="11" t="s">
        <v>61</v>
      </c>
      <c r="D67" s="157"/>
      <c r="E67" s="22" t="s">
        <v>81</v>
      </c>
      <c r="F67" s="17">
        <v>41694</v>
      </c>
      <c r="G67" s="12">
        <v>87150</v>
      </c>
      <c r="H67" s="15"/>
      <c r="I67" s="15"/>
    </row>
    <row r="68" spans="1:9" x14ac:dyDescent="0.25">
      <c r="A68" s="13">
        <v>64</v>
      </c>
      <c r="B68" s="157"/>
      <c r="C68" s="11" t="s">
        <v>61</v>
      </c>
      <c r="D68" s="157"/>
      <c r="E68" s="22" t="s">
        <v>82</v>
      </c>
      <c r="F68" s="17">
        <v>41694</v>
      </c>
      <c r="G68" s="12">
        <v>87150</v>
      </c>
      <c r="H68" s="15"/>
      <c r="I68" s="15"/>
    </row>
    <row r="69" spans="1:9" x14ac:dyDescent="0.25">
      <c r="A69" s="13">
        <v>65</v>
      </c>
      <c r="B69" s="157"/>
      <c r="C69" s="11" t="s">
        <v>61</v>
      </c>
      <c r="D69" s="157"/>
      <c r="E69" s="22" t="s">
        <v>83</v>
      </c>
      <c r="F69" s="17">
        <v>41694</v>
      </c>
      <c r="G69" s="12">
        <v>87150</v>
      </c>
      <c r="H69" s="15"/>
      <c r="I69" s="15"/>
    </row>
    <row r="70" spans="1:9" x14ac:dyDescent="0.25">
      <c r="A70" s="13">
        <v>66</v>
      </c>
      <c r="B70" s="157"/>
      <c r="C70" s="11" t="s">
        <v>61</v>
      </c>
      <c r="D70" s="157"/>
      <c r="E70" s="22" t="s">
        <v>84</v>
      </c>
      <c r="F70" s="17">
        <v>41694</v>
      </c>
      <c r="G70" s="12">
        <v>87150</v>
      </c>
      <c r="H70" s="15"/>
      <c r="I70" s="15"/>
    </row>
    <row r="71" spans="1:9" x14ac:dyDescent="0.25">
      <c r="A71" s="13">
        <v>67</v>
      </c>
      <c r="B71" s="157"/>
      <c r="C71" s="11" t="s">
        <v>61</v>
      </c>
      <c r="D71" s="157"/>
      <c r="E71" s="22" t="s">
        <v>85</v>
      </c>
      <c r="F71" s="17">
        <v>41694</v>
      </c>
      <c r="G71" s="12">
        <v>87150</v>
      </c>
      <c r="H71" s="15"/>
      <c r="I71" s="15"/>
    </row>
    <row r="72" spans="1:9" x14ac:dyDescent="0.25">
      <c r="A72" s="13">
        <v>68</v>
      </c>
      <c r="B72" s="157"/>
      <c r="C72" s="11" t="s">
        <v>61</v>
      </c>
      <c r="D72" s="157"/>
      <c r="E72" s="22" t="s">
        <v>86</v>
      </c>
      <c r="F72" s="17">
        <v>41694</v>
      </c>
      <c r="G72" s="12">
        <v>87150</v>
      </c>
      <c r="H72" s="15"/>
      <c r="I72" s="15"/>
    </row>
    <row r="73" spans="1:9" ht="30" x14ac:dyDescent="0.25">
      <c r="A73" s="13">
        <v>69</v>
      </c>
      <c r="B73" s="157"/>
      <c r="C73" s="11" t="s">
        <v>138</v>
      </c>
      <c r="D73" s="157"/>
      <c r="E73" s="22" t="s">
        <v>128</v>
      </c>
      <c r="F73" s="17">
        <v>41695</v>
      </c>
      <c r="G73" s="12">
        <v>52290</v>
      </c>
      <c r="H73" s="15"/>
      <c r="I73" s="15"/>
    </row>
    <row r="74" spans="1:9" ht="30" x14ac:dyDescent="0.25">
      <c r="A74" s="13">
        <v>70</v>
      </c>
      <c r="B74" s="157"/>
      <c r="C74" s="11" t="s">
        <v>138</v>
      </c>
      <c r="D74" s="157"/>
      <c r="E74" s="22" t="s">
        <v>129</v>
      </c>
      <c r="F74" s="17">
        <v>41695</v>
      </c>
      <c r="G74" s="12">
        <v>87150</v>
      </c>
      <c r="H74" s="15"/>
      <c r="I74" s="15"/>
    </row>
    <row r="75" spans="1:9" ht="30" x14ac:dyDescent="0.25">
      <c r="A75" s="13">
        <v>71</v>
      </c>
      <c r="B75" s="157"/>
      <c r="C75" s="11" t="s">
        <v>138</v>
      </c>
      <c r="D75" s="157"/>
      <c r="E75" s="22" t="s">
        <v>130</v>
      </c>
      <c r="F75" s="17">
        <v>41695</v>
      </c>
      <c r="G75" s="12">
        <v>34860</v>
      </c>
      <c r="H75" s="15"/>
      <c r="I75" s="15"/>
    </row>
    <row r="76" spans="1:9" ht="30" x14ac:dyDescent="0.25">
      <c r="A76" s="13">
        <v>72</v>
      </c>
      <c r="B76" s="157"/>
      <c r="C76" s="11" t="s">
        <v>138</v>
      </c>
      <c r="D76" s="157"/>
      <c r="E76" s="22" t="s">
        <v>131</v>
      </c>
      <c r="F76" s="17">
        <v>41695</v>
      </c>
      <c r="G76" s="12">
        <v>69720</v>
      </c>
      <c r="H76" s="15"/>
      <c r="I76" s="15"/>
    </row>
    <row r="77" spans="1:9" ht="30" x14ac:dyDescent="0.25">
      <c r="A77" s="13">
        <v>73</v>
      </c>
      <c r="B77" s="157"/>
      <c r="C77" s="11" t="s">
        <v>138</v>
      </c>
      <c r="D77" s="157"/>
      <c r="E77" s="22" t="s">
        <v>132</v>
      </c>
      <c r="F77" s="17">
        <v>41695</v>
      </c>
      <c r="G77" s="12">
        <v>69720</v>
      </c>
      <c r="H77" s="15"/>
      <c r="I77" s="15"/>
    </row>
    <row r="78" spans="1:9" ht="30" x14ac:dyDescent="0.25">
      <c r="A78" s="13">
        <v>74</v>
      </c>
      <c r="B78" s="157"/>
      <c r="C78" s="11" t="s">
        <v>138</v>
      </c>
      <c r="D78" s="157"/>
      <c r="E78" s="22" t="s">
        <v>133</v>
      </c>
      <c r="F78" s="17">
        <v>41695</v>
      </c>
      <c r="G78" s="12">
        <v>87150</v>
      </c>
      <c r="H78" s="15"/>
      <c r="I78" s="15"/>
    </row>
    <row r="79" spans="1:9" ht="30" x14ac:dyDescent="0.25">
      <c r="A79" s="13">
        <v>75</v>
      </c>
      <c r="B79" s="157"/>
      <c r="C79" s="11" t="s">
        <v>138</v>
      </c>
      <c r="D79" s="157"/>
      <c r="E79" s="22" t="s">
        <v>134</v>
      </c>
      <c r="F79" s="17">
        <v>41695</v>
      </c>
      <c r="G79" s="12">
        <v>87150</v>
      </c>
      <c r="H79" s="15"/>
      <c r="I79" s="15"/>
    </row>
    <row r="80" spans="1:9" ht="30" x14ac:dyDescent="0.25">
      <c r="A80" s="13">
        <v>76</v>
      </c>
      <c r="B80" s="157"/>
      <c r="C80" s="11" t="s">
        <v>138</v>
      </c>
      <c r="D80" s="157"/>
      <c r="E80" s="22" t="s">
        <v>135</v>
      </c>
      <c r="F80" s="17">
        <v>41695</v>
      </c>
      <c r="G80" s="12">
        <v>87150</v>
      </c>
      <c r="H80" s="15"/>
      <c r="I80" s="15"/>
    </row>
    <row r="81" spans="1:9" ht="30" x14ac:dyDescent="0.25">
      <c r="A81" s="13">
        <v>77</v>
      </c>
      <c r="B81" s="157"/>
      <c r="C81" s="11" t="s">
        <v>138</v>
      </c>
      <c r="D81" s="157"/>
      <c r="E81" s="22" t="s">
        <v>136</v>
      </c>
      <c r="F81" s="17">
        <v>41695</v>
      </c>
      <c r="G81" s="12">
        <v>87150</v>
      </c>
      <c r="H81" s="15"/>
      <c r="I81" s="15"/>
    </row>
    <row r="82" spans="1:9" ht="30" x14ac:dyDescent="0.25">
      <c r="A82" s="13">
        <v>78</v>
      </c>
      <c r="B82" s="13" t="s">
        <v>121</v>
      </c>
      <c r="C82" s="11" t="s">
        <v>118</v>
      </c>
      <c r="D82" s="13" t="s">
        <v>119</v>
      </c>
      <c r="E82" s="22" t="s">
        <v>120</v>
      </c>
      <c r="F82" s="17">
        <v>41718</v>
      </c>
      <c r="G82" s="12">
        <v>94374</v>
      </c>
      <c r="H82" s="15"/>
      <c r="I82" s="15"/>
    </row>
    <row r="83" spans="1:9" x14ac:dyDescent="0.25">
      <c r="A83" s="13">
        <v>79</v>
      </c>
      <c r="B83" s="13" t="s">
        <v>92</v>
      </c>
      <c r="C83" s="11" t="s">
        <v>122</v>
      </c>
      <c r="D83" s="13" t="s">
        <v>123</v>
      </c>
      <c r="E83" s="22" t="s">
        <v>124</v>
      </c>
      <c r="F83" s="18">
        <v>41736</v>
      </c>
      <c r="G83" s="12">
        <v>500</v>
      </c>
      <c r="H83" s="15"/>
      <c r="I83" s="15"/>
    </row>
    <row r="84" spans="1:9" ht="30" x14ac:dyDescent="0.25">
      <c r="A84" s="13">
        <v>80</v>
      </c>
      <c r="B84" s="13" t="s">
        <v>115</v>
      </c>
      <c r="C84" s="11" t="s">
        <v>125</v>
      </c>
      <c r="D84" s="13" t="s">
        <v>126</v>
      </c>
      <c r="E84" s="22" t="s">
        <v>127</v>
      </c>
      <c r="F84" s="18">
        <v>41703</v>
      </c>
      <c r="G84" s="12">
        <v>28570.16</v>
      </c>
      <c r="H84" s="15"/>
      <c r="I84" s="15"/>
    </row>
    <row r="85" spans="1:9" ht="105" x14ac:dyDescent="0.25">
      <c r="A85" s="13">
        <v>81</v>
      </c>
      <c r="B85" s="13" t="s">
        <v>111</v>
      </c>
      <c r="C85" s="11" t="s">
        <v>140</v>
      </c>
      <c r="D85" s="13" t="s">
        <v>141</v>
      </c>
      <c r="E85" s="22" t="s">
        <v>139</v>
      </c>
      <c r="F85" s="18">
        <v>41704</v>
      </c>
      <c r="G85" s="12">
        <v>49800</v>
      </c>
      <c r="H85" s="15"/>
      <c r="I85" s="15"/>
    </row>
    <row r="86" spans="1:9" ht="45" x14ac:dyDescent="0.25">
      <c r="A86" s="13">
        <v>82</v>
      </c>
      <c r="B86" s="13" t="s">
        <v>149</v>
      </c>
      <c r="C86" s="11" t="s">
        <v>142</v>
      </c>
      <c r="D86" s="13" t="s">
        <v>143</v>
      </c>
      <c r="E86" s="22" t="s">
        <v>144</v>
      </c>
      <c r="F86" s="18">
        <v>41640</v>
      </c>
      <c r="G86" s="12">
        <v>15000</v>
      </c>
      <c r="H86" s="15"/>
      <c r="I86" s="15"/>
    </row>
    <row r="87" spans="1:9" ht="75" customHeight="1" x14ac:dyDescent="0.25">
      <c r="A87" s="13">
        <v>83</v>
      </c>
      <c r="B87" s="13" t="s">
        <v>116</v>
      </c>
      <c r="C87" s="24" t="s">
        <v>145</v>
      </c>
      <c r="D87" s="26" t="s">
        <v>146</v>
      </c>
      <c r="E87" s="22" t="s">
        <v>147</v>
      </c>
      <c r="F87" s="18">
        <v>41696</v>
      </c>
      <c r="G87" s="25">
        <v>3000</v>
      </c>
      <c r="H87" s="15"/>
      <c r="I87" s="15"/>
    </row>
    <row r="88" spans="1:9" ht="30" x14ac:dyDescent="0.25">
      <c r="A88" s="19">
        <v>84</v>
      </c>
      <c r="B88" s="13" t="s">
        <v>100</v>
      </c>
      <c r="C88" s="24" t="s">
        <v>87</v>
      </c>
      <c r="D88" s="26" t="s">
        <v>117</v>
      </c>
      <c r="E88" s="19" t="s">
        <v>3</v>
      </c>
      <c r="F88" s="18">
        <v>41731</v>
      </c>
      <c r="G88" s="25">
        <v>33000</v>
      </c>
      <c r="H88" s="15"/>
      <c r="I88" s="15"/>
    </row>
    <row r="89" spans="1:9" x14ac:dyDescent="0.25">
      <c r="A89" s="19">
        <v>85</v>
      </c>
      <c r="B89" s="14"/>
      <c r="C89" s="16" t="s">
        <v>35</v>
      </c>
      <c r="D89" s="26" t="s">
        <v>104</v>
      </c>
      <c r="E89" s="26">
        <v>6084</v>
      </c>
      <c r="F89" s="17">
        <v>41649</v>
      </c>
      <c r="G89" s="25">
        <v>6000</v>
      </c>
      <c r="H89" s="15"/>
      <c r="I89" s="15"/>
    </row>
    <row r="90" spans="1:9" x14ac:dyDescent="0.25">
      <c r="A90" s="19">
        <v>84</v>
      </c>
      <c r="B90" s="13" t="s">
        <v>96</v>
      </c>
      <c r="C90" s="24" t="s">
        <v>155</v>
      </c>
      <c r="D90" s="23" t="s">
        <v>154</v>
      </c>
      <c r="E90" s="6">
        <v>41699</v>
      </c>
      <c r="F90" s="27" t="s">
        <v>3</v>
      </c>
      <c r="G90" s="25">
        <v>36000</v>
      </c>
      <c r="H90" s="15"/>
      <c r="I90" s="15"/>
    </row>
    <row r="91" spans="1:9" x14ac:dyDescent="0.25">
      <c r="G91" s="2"/>
      <c r="H91" s="15"/>
      <c r="I91" s="15"/>
    </row>
    <row r="92" spans="1:9" x14ac:dyDescent="0.25">
      <c r="G92" s="2"/>
      <c r="H92" s="15"/>
      <c r="I92" s="15"/>
    </row>
  </sheetData>
  <mergeCells count="11">
    <mergeCell ref="G9:G10"/>
    <mergeCell ref="B29:B81"/>
    <mergeCell ref="D29:D81"/>
    <mergeCell ref="A9:A10"/>
    <mergeCell ref="B9:B10"/>
    <mergeCell ref="D9:D10"/>
    <mergeCell ref="A1:G1"/>
    <mergeCell ref="A2:A3"/>
    <mergeCell ref="B2:B3"/>
    <mergeCell ref="C2:C3"/>
    <mergeCell ref="D2:G2"/>
  </mergeCells>
  <printOptions horizontalCentered="1"/>
  <pageMargins left="0.39370078740157483" right="0.39370078740157483" top="0.74803149606299213" bottom="0.39370078740157483" header="0" footer="0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workbookViewId="0">
      <pane ySplit="2" topLeftCell="A3" activePane="bottomLeft" state="frozen"/>
      <selection pane="bottomLeft" activeCell="J17" sqref="J17"/>
    </sheetView>
  </sheetViews>
  <sheetFormatPr defaultRowHeight="15" outlineLevelRow="1" outlineLevelCol="1" x14ac:dyDescent="0.25"/>
  <cols>
    <col min="1" max="1" width="9.85546875" style="64" hidden="1" customWidth="1" outlineLevel="1"/>
    <col min="2" max="2" width="12.42578125" style="64" customWidth="1" collapsed="1"/>
    <col min="3" max="3" width="50.5703125" style="64" customWidth="1"/>
    <col min="4" max="4" width="15.7109375" style="64" customWidth="1"/>
    <col min="5" max="5" width="16.140625" style="64" customWidth="1"/>
    <col min="6" max="6" width="26.7109375" style="36" customWidth="1"/>
    <col min="7" max="7" width="61.7109375" style="64" customWidth="1"/>
    <col min="8" max="9" width="21.140625" style="64" customWidth="1"/>
    <col min="10" max="10" width="11.28515625" style="64" customWidth="1"/>
    <col min="11" max="16384" width="9.140625" style="64"/>
  </cols>
  <sheetData>
    <row r="1" spans="1:9" x14ac:dyDescent="0.25">
      <c r="A1" s="164" t="s">
        <v>328</v>
      </c>
      <c r="B1" s="158"/>
      <c r="C1" s="158"/>
      <c r="D1" s="158"/>
      <c r="E1" s="158"/>
      <c r="F1" s="158"/>
      <c r="G1" s="158"/>
      <c r="H1" s="158"/>
      <c r="I1" s="158"/>
    </row>
    <row r="2" spans="1:9" ht="71.25" customHeight="1" x14ac:dyDescent="0.25">
      <c r="A2" s="60" t="s">
        <v>0</v>
      </c>
      <c r="B2" s="67" t="s">
        <v>0</v>
      </c>
      <c r="C2" s="60" t="s">
        <v>205</v>
      </c>
      <c r="D2" s="62" t="s">
        <v>206</v>
      </c>
      <c r="E2" s="62" t="s">
        <v>207</v>
      </c>
      <c r="F2" s="60" t="s">
        <v>208</v>
      </c>
      <c r="G2" s="62" t="s">
        <v>209</v>
      </c>
      <c r="H2" s="60" t="s">
        <v>210</v>
      </c>
      <c r="I2" s="60" t="s">
        <v>211</v>
      </c>
    </row>
    <row r="3" spans="1:9" ht="30" hidden="1" outlineLevel="1" x14ac:dyDescent="0.25">
      <c r="A3" s="61">
        <v>1</v>
      </c>
      <c r="B3" s="80"/>
      <c r="C3" s="81" t="s">
        <v>276</v>
      </c>
      <c r="D3" s="82">
        <v>43444</v>
      </c>
      <c r="E3" s="81" t="s">
        <v>280</v>
      </c>
      <c r="F3" s="66" t="s">
        <v>279</v>
      </c>
      <c r="G3" s="61" t="s">
        <v>281</v>
      </c>
      <c r="H3" s="63">
        <v>43441</v>
      </c>
      <c r="I3" s="63">
        <v>43830</v>
      </c>
    </row>
    <row r="4" spans="1:9" ht="60" hidden="1" outlineLevel="1" x14ac:dyDescent="0.25">
      <c r="A4" s="116">
        <v>2</v>
      </c>
      <c r="B4" s="61"/>
      <c r="C4" s="81" t="s">
        <v>214</v>
      </c>
      <c r="D4" s="82">
        <v>43444</v>
      </c>
      <c r="E4" s="81" t="s">
        <v>288</v>
      </c>
      <c r="F4" s="66" t="s">
        <v>296</v>
      </c>
      <c r="G4" s="61" t="s">
        <v>287</v>
      </c>
      <c r="H4" s="63">
        <v>43444</v>
      </c>
      <c r="I4" s="63">
        <v>43677</v>
      </c>
    </row>
    <row r="5" spans="1:9" ht="60" hidden="1" outlineLevel="1" x14ac:dyDescent="0.25">
      <c r="A5" s="116">
        <v>3</v>
      </c>
      <c r="B5" s="61"/>
      <c r="C5" s="81" t="s">
        <v>214</v>
      </c>
      <c r="D5" s="82">
        <v>43444</v>
      </c>
      <c r="E5" s="81" t="s">
        <v>290</v>
      </c>
      <c r="F5" s="66" t="s">
        <v>294</v>
      </c>
      <c r="G5" s="61" t="s">
        <v>287</v>
      </c>
      <c r="H5" s="63">
        <v>43444</v>
      </c>
      <c r="I5" s="63">
        <v>43677</v>
      </c>
    </row>
    <row r="6" spans="1:9" ht="45" hidden="1" outlineLevel="1" x14ac:dyDescent="0.25">
      <c r="A6" s="61">
        <v>4</v>
      </c>
      <c r="B6" s="80"/>
      <c r="C6" s="81" t="s">
        <v>214</v>
      </c>
      <c r="D6" s="82">
        <v>43448</v>
      </c>
      <c r="E6" s="81" t="s">
        <v>292</v>
      </c>
      <c r="F6" s="66" t="s">
        <v>300</v>
      </c>
      <c r="G6" s="61" t="s">
        <v>301</v>
      </c>
      <c r="H6" s="63">
        <v>43448</v>
      </c>
      <c r="I6" s="63">
        <v>43677</v>
      </c>
    </row>
    <row r="7" spans="1:9" ht="60" hidden="1" outlineLevel="1" x14ac:dyDescent="0.25">
      <c r="A7" s="61">
        <v>5</v>
      </c>
      <c r="B7" s="61"/>
      <c r="C7" s="81" t="s">
        <v>214</v>
      </c>
      <c r="D7" s="82">
        <v>43444</v>
      </c>
      <c r="E7" s="81" t="s">
        <v>291</v>
      </c>
      <c r="F7" s="66" t="s">
        <v>295</v>
      </c>
      <c r="G7" s="61" t="s">
        <v>287</v>
      </c>
      <c r="H7" s="63">
        <v>43444</v>
      </c>
      <c r="I7" s="63">
        <v>43677</v>
      </c>
    </row>
    <row r="8" spans="1:9" ht="45" hidden="1" outlineLevel="1" x14ac:dyDescent="0.25">
      <c r="A8" s="120">
        <v>6</v>
      </c>
      <c r="B8" s="61"/>
      <c r="C8" s="81" t="s">
        <v>214</v>
      </c>
      <c r="D8" s="82" t="s">
        <v>261</v>
      </c>
      <c r="E8" s="81" t="s">
        <v>261</v>
      </c>
      <c r="F8" s="66" t="s">
        <v>261</v>
      </c>
      <c r="G8" s="119" t="s">
        <v>157</v>
      </c>
      <c r="H8" s="119" t="s">
        <v>157</v>
      </c>
      <c r="I8" s="119" t="s">
        <v>157</v>
      </c>
    </row>
    <row r="9" spans="1:9" ht="60" hidden="1" outlineLevel="1" x14ac:dyDescent="0.25">
      <c r="A9" s="120">
        <v>7</v>
      </c>
      <c r="B9" s="80"/>
      <c r="C9" s="81" t="s">
        <v>214</v>
      </c>
      <c r="D9" s="82">
        <v>43438</v>
      </c>
      <c r="E9" s="81" t="s">
        <v>286</v>
      </c>
      <c r="F9" s="66" t="s">
        <v>285</v>
      </c>
      <c r="G9" s="61" t="s">
        <v>287</v>
      </c>
      <c r="H9" s="63">
        <v>43440</v>
      </c>
      <c r="I9" s="63">
        <v>43677</v>
      </c>
    </row>
    <row r="10" spans="1:9" ht="45" hidden="1" outlineLevel="1" x14ac:dyDescent="0.25">
      <c r="A10" s="61">
        <v>8</v>
      </c>
      <c r="B10" s="61"/>
      <c r="C10" s="81" t="s">
        <v>277</v>
      </c>
      <c r="D10" s="82">
        <v>43444</v>
      </c>
      <c r="E10" s="81" t="s">
        <v>289</v>
      </c>
      <c r="F10" s="66" t="s">
        <v>297</v>
      </c>
      <c r="G10" s="61" t="s">
        <v>298</v>
      </c>
      <c r="H10" s="63">
        <v>43444</v>
      </c>
      <c r="I10" s="117">
        <v>43830</v>
      </c>
    </row>
    <row r="11" spans="1:9" ht="90" hidden="1" outlineLevel="1" x14ac:dyDescent="0.25">
      <c r="A11" s="61">
        <v>9</v>
      </c>
      <c r="B11" s="61"/>
      <c r="C11" s="65" t="s">
        <v>217</v>
      </c>
      <c r="D11" s="82">
        <v>43441</v>
      </c>
      <c r="E11" s="81" t="s">
        <v>283</v>
      </c>
      <c r="F11" s="66" t="s">
        <v>282</v>
      </c>
      <c r="G11" s="61" t="s">
        <v>284</v>
      </c>
      <c r="H11" s="63">
        <v>43441</v>
      </c>
      <c r="I11" s="117">
        <v>43738</v>
      </c>
    </row>
    <row r="12" spans="1:9" ht="90" hidden="1" outlineLevel="1" x14ac:dyDescent="0.25">
      <c r="A12" s="120">
        <v>10</v>
      </c>
      <c r="B12" s="61"/>
      <c r="C12" s="65" t="s">
        <v>259</v>
      </c>
      <c r="D12" s="82">
        <v>43431</v>
      </c>
      <c r="E12" s="81">
        <v>2</v>
      </c>
      <c r="F12" s="66" t="s">
        <v>278</v>
      </c>
      <c r="G12" s="61" t="s">
        <v>260</v>
      </c>
      <c r="H12" s="117">
        <v>43431</v>
      </c>
      <c r="I12" s="117">
        <v>43830</v>
      </c>
    </row>
    <row r="13" spans="1:9" ht="90" hidden="1" outlineLevel="1" x14ac:dyDescent="0.25">
      <c r="A13" s="120">
        <v>11</v>
      </c>
      <c r="B13" s="61"/>
      <c r="C13" s="65" t="s">
        <v>235</v>
      </c>
      <c r="D13" s="118">
        <v>43444</v>
      </c>
      <c r="E13" s="65" t="s">
        <v>293</v>
      </c>
      <c r="F13" s="66" t="s">
        <v>299</v>
      </c>
      <c r="G13" s="61" t="s">
        <v>236</v>
      </c>
      <c r="H13" s="117">
        <v>43445</v>
      </c>
      <c r="I13" s="117">
        <v>43830</v>
      </c>
    </row>
    <row r="14" spans="1:9" ht="60" hidden="1" outlineLevel="1" x14ac:dyDescent="0.25">
      <c r="A14" s="61">
        <v>12</v>
      </c>
      <c r="B14" s="61"/>
      <c r="C14" s="65" t="s">
        <v>258</v>
      </c>
      <c r="D14" s="118">
        <v>43474</v>
      </c>
      <c r="E14" s="65" t="s">
        <v>303</v>
      </c>
      <c r="F14" s="66" t="s">
        <v>302</v>
      </c>
      <c r="G14" s="61" t="s">
        <v>287</v>
      </c>
      <c r="H14" s="63">
        <v>43474</v>
      </c>
      <c r="I14" s="63">
        <v>43830</v>
      </c>
    </row>
    <row r="15" spans="1:9" ht="45" hidden="1" outlineLevel="1" x14ac:dyDescent="0.25">
      <c r="A15" s="61">
        <v>13</v>
      </c>
      <c r="B15" s="61"/>
      <c r="C15" s="65" t="s">
        <v>214</v>
      </c>
      <c r="D15" s="118" t="s">
        <v>261</v>
      </c>
      <c r="E15" s="65" t="s">
        <v>261</v>
      </c>
      <c r="F15" s="66" t="s">
        <v>261</v>
      </c>
      <c r="G15" s="61" t="s">
        <v>157</v>
      </c>
      <c r="H15" s="63" t="s">
        <v>157</v>
      </c>
      <c r="I15" s="63" t="s">
        <v>157</v>
      </c>
    </row>
    <row r="16" spans="1:9" ht="60" hidden="1" outlineLevel="1" x14ac:dyDescent="0.25">
      <c r="A16" s="120">
        <v>14</v>
      </c>
      <c r="B16" s="61"/>
      <c r="C16" s="65" t="s">
        <v>214</v>
      </c>
      <c r="D16" s="118">
        <v>43464</v>
      </c>
      <c r="E16" s="65" t="s">
        <v>305</v>
      </c>
      <c r="F16" s="66" t="s">
        <v>304</v>
      </c>
      <c r="G16" s="61" t="s">
        <v>287</v>
      </c>
      <c r="H16" s="63">
        <v>43474</v>
      </c>
      <c r="I16" s="63">
        <v>43677</v>
      </c>
    </row>
    <row r="17" spans="1:9" ht="165" collapsed="1" x14ac:dyDescent="0.25">
      <c r="A17" s="124">
        <v>15</v>
      </c>
      <c r="B17" s="61">
        <v>1</v>
      </c>
      <c r="C17" s="65" t="s">
        <v>235</v>
      </c>
      <c r="D17" s="118">
        <v>43486</v>
      </c>
      <c r="E17" s="65" t="s">
        <v>306</v>
      </c>
      <c r="F17" s="66" t="s">
        <v>307</v>
      </c>
      <c r="G17" s="121" t="s">
        <v>308</v>
      </c>
      <c r="H17" s="63">
        <v>43486</v>
      </c>
      <c r="I17" s="63">
        <v>43830</v>
      </c>
    </row>
    <row r="18" spans="1:9" ht="60" x14ac:dyDescent="0.25">
      <c r="A18" s="61">
        <v>16</v>
      </c>
      <c r="B18" s="119">
        <v>2</v>
      </c>
      <c r="C18" s="65" t="s">
        <v>258</v>
      </c>
      <c r="D18" s="118">
        <v>43509</v>
      </c>
      <c r="E18" s="65" t="s">
        <v>316</v>
      </c>
      <c r="F18" s="66" t="s">
        <v>326</v>
      </c>
      <c r="G18" s="121" t="s">
        <v>317</v>
      </c>
      <c r="H18" s="63">
        <v>43518</v>
      </c>
      <c r="I18" s="63">
        <v>43830</v>
      </c>
    </row>
    <row r="19" spans="1:9" ht="45" x14ac:dyDescent="0.25">
      <c r="A19" s="61">
        <v>17</v>
      </c>
      <c r="B19" s="119">
        <v>3</v>
      </c>
      <c r="C19" s="65" t="s">
        <v>309</v>
      </c>
      <c r="D19" s="118">
        <v>43528</v>
      </c>
      <c r="E19" s="65" t="s">
        <v>318</v>
      </c>
      <c r="F19" s="66" t="s">
        <v>319</v>
      </c>
      <c r="G19" s="122" t="s">
        <v>317</v>
      </c>
      <c r="H19" s="63">
        <v>43530</v>
      </c>
      <c r="I19" s="63">
        <v>43830</v>
      </c>
    </row>
    <row r="20" spans="1:9" ht="30" x14ac:dyDescent="0.25">
      <c r="A20" s="124">
        <v>18</v>
      </c>
      <c r="B20" s="61">
        <v>4</v>
      </c>
      <c r="C20" s="65" t="s">
        <v>310</v>
      </c>
      <c r="D20" s="118">
        <v>43535</v>
      </c>
      <c r="E20" s="65" t="s">
        <v>321</v>
      </c>
      <c r="F20" s="66" t="s">
        <v>320</v>
      </c>
      <c r="G20" s="122" t="s">
        <v>322</v>
      </c>
      <c r="H20" s="63">
        <v>43535</v>
      </c>
      <c r="I20" s="63">
        <v>43830</v>
      </c>
    </row>
    <row r="21" spans="1:9" ht="45" x14ac:dyDescent="0.25">
      <c r="A21" s="124">
        <v>19</v>
      </c>
      <c r="B21" s="119">
        <v>5</v>
      </c>
      <c r="C21" s="65" t="s">
        <v>311</v>
      </c>
      <c r="D21" s="118">
        <v>43528</v>
      </c>
      <c r="E21" s="65" t="s">
        <v>315</v>
      </c>
      <c r="F21" s="66" t="s">
        <v>327</v>
      </c>
      <c r="G21" s="122" t="s">
        <v>317</v>
      </c>
      <c r="H21" s="63">
        <v>43528</v>
      </c>
      <c r="I21" s="63">
        <v>43616</v>
      </c>
    </row>
    <row r="22" spans="1:9" ht="30" x14ac:dyDescent="0.25">
      <c r="A22" s="61">
        <v>20</v>
      </c>
      <c r="B22" s="119">
        <v>6</v>
      </c>
      <c r="C22" s="65" t="s">
        <v>312</v>
      </c>
      <c r="D22" s="118" t="s">
        <v>261</v>
      </c>
      <c r="E22" s="65" t="s">
        <v>261</v>
      </c>
      <c r="F22" s="66" t="s">
        <v>261</v>
      </c>
      <c r="G22" s="122" t="s">
        <v>157</v>
      </c>
      <c r="H22" s="63" t="s">
        <v>157</v>
      </c>
      <c r="I22" s="63" t="s">
        <v>157</v>
      </c>
    </row>
    <row r="23" spans="1:9" ht="30" x14ac:dyDescent="0.25">
      <c r="A23" s="61">
        <v>21</v>
      </c>
      <c r="B23" s="61">
        <v>7</v>
      </c>
      <c r="C23" s="65" t="s">
        <v>313</v>
      </c>
      <c r="D23" s="118">
        <v>43535</v>
      </c>
      <c r="E23" s="65" t="s">
        <v>324</v>
      </c>
      <c r="F23" s="66" t="s">
        <v>323</v>
      </c>
      <c r="G23" s="122" t="s">
        <v>325</v>
      </c>
      <c r="H23" s="63">
        <v>43535</v>
      </c>
      <c r="I23" s="63">
        <v>43616</v>
      </c>
    </row>
    <row r="24" spans="1:9" ht="30" x14ac:dyDescent="0.25">
      <c r="A24" s="61">
        <v>22</v>
      </c>
      <c r="B24" s="119">
        <v>8</v>
      </c>
      <c r="C24" s="65" t="s">
        <v>314</v>
      </c>
      <c r="D24" s="118">
        <v>43550</v>
      </c>
      <c r="E24" s="65" t="s">
        <v>331</v>
      </c>
      <c r="F24" s="66" t="s">
        <v>332</v>
      </c>
      <c r="G24" s="123" t="s">
        <v>333</v>
      </c>
      <c r="H24" s="63">
        <v>43551</v>
      </c>
      <c r="I24" s="63">
        <v>43616</v>
      </c>
    </row>
    <row r="25" spans="1:9" ht="60" x14ac:dyDescent="0.25">
      <c r="A25" s="124">
        <v>23</v>
      </c>
      <c r="B25" s="119">
        <v>9</v>
      </c>
      <c r="C25" s="65" t="s">
        <v>258</v>
      </c>
      <c r="D25" s="118">
        <v>43563</v>
      </c>
      <c r="E25" s="65" t="s">
        <v>335</v>
      </c>
      <c r="F25" s="66" t="s">
        <v>334</v>
      </c>
      <c r="G25" s="125" t="s">
        <v>317</v>
      </c>
      <c r="H25" s="63">
        <v>43566</v>
      </c>
      <c r="I25" s="63">
        <v>43830</v>
      </c>
    </row>
    <row r="26" spans="1:9" ht="60" x14ac:dyDescent="0.25">
      <c r="A26" s="61">
        <v>24</v>
      </c>
      <c r="B26" s="119">
        <v>10</v>
      </c>
      <c r="C26" s="65" t="s">
        <v>258</v>
      </c>
      <c r="D26" s="118" t="s">
        <v>261</v>
      </c>
      <c r="E26" s="65" t="s">
        <v>261</v>
      </c>
      <c r="F26" s="66" t="s">
        <v>261</v>
      </c>
      <c r="G26" s="125" t="s">
        <v>157</v>
      </c>
      <c r="H26" s="63" t="s">
        <v>157</v>
      </c>
      <c r="I26" s="63" t="s">
        <v>157</v>
      </c>
    </row>
    <row r="27" spans="1:9" ht="30" x14ac:dyDescent="0.25">
      <c r="A27" s="61">
        <v>25</v>
      </c>
      <c r="B27" s="61">
        <v>11</v>
      </c>
      <c r="C27" s="65" t="s">
        <v>329</v>
      </c>
      <c r="D27" s="118">
        <v>43574</v>
      </c>
      <c r="E27" s="65" t="s">
        <v>337</v>
      </c>
      <c r="F27" s="66" t="s">
        <v>336</v>
      </c>
      <c r="G27" s="125" t="s">
        <v>338</v>
      </c>
      <c r="H27" s="63">
        <v>43580</v>
      </c>
      <c r="I27" s="63">
        <v>43677</v>
      </c>
    </row>
    <row r="28" spans="1:9" ht="30" x14ac:dyDescent="0.25">
      <c r="A28" s="61">
        <v>26</v>
      </c>
      <c r="B28" s="119">
        <v>12</v>
      </c>
      <c r="C28" s="65" t="s">
        <v>312</v>
      </c>
      <c r="D28" s="118">
        <v>43574</v>
      </c>
      <c r="E28" s="65" t="s">
        <v>340</v>
      </c>
      <c r="F28" s="66" t="s">
        <v>339</v>
      </c>
      <c r="G28" s="125" t="s">
        <v>341</v>
      </c>
      <c r="H28" s="63">
        <v>43577</v>
      </c>
      <c r="I28" s="63">
        <v>43646</v>
      </c>
    </row>
    <row r="29" spans="1:9" ht="30" x14ac:dyDescent="0.25">
      <c r="A29" s="61">
        <v>27</v>
      </c>
      <c r="B29" s="119">
        <v>13</v>
      </c>
      <c r="C29" s="65" t="s">
        <v>330</v>
      </c>
      <c r="D29" s="118">
        <v>43581</v>
      </c>
      <c r="E29" s="65" t="s">
        <v>345</v>
      </c>
      <c r="F29" s="66" t="s">
        <v>344</v>
      </c>
      <c r="G29" s="126" t="s">
        <v>346</v>
      </c>
      <c r="H29" s="63">
        <v>43581</v>
      </c>
      <c r="I29" s="63">
        <v>43830</v>
      </c>
    </row>
    <row r="30" spans="1:9" ht="60" x14ac:dyDescent="0.25">
      <c r="A30" s="61">
        <v>28</v>
      </c>
      <c r="B30" s="119">
        <v>14</v>
      </c>
      <c r="C30" s="65" t="s">
        <v>258</v>
      </c>
      <c r="D30" s="118">
        <v>43619</v>
      </c>
      <c r="E30" s="65" t="s">
        <v>348</v>
      </c>
      <c r="F30" s="66" t="s">
        <v>347</v>
      </c>
      <c r="G30" s="127" t="s">
        <v>349</v>
      </c>
      <c r="H30" s="63">
        <v>43620</v>
      </c>
      <c r="I30" s="63">
        <v>43830</v>
      </c>
    </row>
    <row r="31" spans="1:9" ht="30" x14ac:dyDescent="0.25">
      <c r="A31" s="61">
        <v>29</v>
      </c>
      <c r="B31" s="61">
        <v>15</v>
      </c>
      <c r="C31" s="65" t="s">
        <v>342</v>
      </c>
      <c r="D31" s="118">
        <v>43637</v>
      </c>
      <c r="E31" s="65" t="s">
        <v>357</v>
      </c>
      <c r="F31" s="66" t="s">
        <v>356</v>
      </c>
      <c r="G31" s="128" t="s">
        <v>358</v>
      </c>
      <c r="H31" s="63">
        <v>43641</v>
      </c>
      <c r="I31" s="63">
        <v>43738</v>
      </c>
    </row>
    <row r="32" spans="1:9" ht="30" x14ac:dyDescent="0.25">
      <c r="A32" s="61">
        <v>30</v>
      </c>
      <c r="B32" s="119">
        <v>16</v>
      </c>
      <c r="C32" s="65" t="s">
        <v>343</v>
      </c>
      <c r="D32" s="118">
        <v>43640</v>
      </c>
      <c r="E32" s="65" t="s">
        <v>354</v>
      </c>
      <c r="F32" s="66" t="s">
        <v>353</v>
      </c>
      <c r="G32" s="128" t="s">
        <v>355</v>
      </c>
      <c r="H32" s="63">
        <v>43640</v>
      </c>
      <c r="I32" s="63">
        <v>43738</v>
      </c>
    </row>
    <row r="33" spans="1:9" ht="45" x14ac:dyDescent="0.25">
      <c r="A33" s="61">
        <v>31</v>
      </c>
      <c r="B33" s="119">
        <v>17</v>
      </c>
      <c r="C33" s="65" t="s">
        <v>313</v>
      </c>
      <c r="D33" s="118">
        <v>43654</v>
      </c>
      <c r="E33" s="65" t="s">
        <v>352</v>
      </c>
      <c r="F33" s="66" t="s">
        <v>351</v>
      </c>
      <c r="G33" s="128" t="s">
        <v>317</v>
      </c>
      <c r="H33" s="63">
        <v>43654</v>
      </c>
      <c r="I33" s="63">
        <v>43708</v>
      </c>
    </row>
    <row r="34" spans="1:9" ht="30" x14ac:dyDescent="0.25">
      <c r="A34" s="61">
        <v>32</v>
      </c>
      <c r="B34" s="119">
        <v>18</v>
      </c>
      <c r="C34" s="65" t="s">
        <v>350</v>
      </c>
      <c r="D34" s="118">
        <v>43683</v>
      </c>
      <c r="E34" s="65" t="s">
        <v>359</v>
      </c>
      <c r="F34" s="66" t="s">
        <v>367</v>
      </c>
      <c r="G34" s="129" t="s">
        <v>368</v>
      </c>
      <c r="H34" s="63">
        <v>43683</v>
      </c>
      <c r="I34" s="63">
        <v>43738</v>
      </c>
    </row>
    <row r="35" spans="1:9" ht="45" x14ac:dyDescent="0.25">
      <c r="A35" s="61">
        <v>33</v>
      </c>
      <c r="B35" s="61">
        <v>19</v>
      </c>
      <c r="C35" s="65" t="s">
        <v>214</v>
      </c>
      <c r="D35" s="118">
        <v>43682</v>
      </c>
      <c r="E35" s="65" t="s">
        <v>364</v>
      </c>
      <c r="F35" s="66" t="s">
        <v>375</v>
      </c>
      <c r="G35" s="129" t="s">
        <v>376</v>
      </c>
      <c r="H35" s="63">
        <v>43683</v>
      </c>
      <c r="I35" s="63">
        <v>43830</v>
      </c>
    </row>
    <row r="36" spans="1:9" ht="45" x14ac:dyDescent="0.25">
      <c r="A36" s="61">
        <v>34</v>
      </c>
      <c r="B36" s="119">
        <v>20</v>
      </c>
      <c r="C36" s="65" t="s">
        <v>214</v>
      </c>
      <c r="D36" s="118">
        <v>43682</v>
      </c>
      <c r="E36" s="65" t="s">
        <v>360</v>
      </c>
      <c r="F36" s="66" t="s">
        <v>373</v>
      </c>
      <c r="G36" s="129" t="s">
        <v>374</v>
      </c>
      <c r="H36" s="63">
        <v>43683</v>
      </c>
      <c r="I36" s="63">
        <v>43830</v>
      </c>
    </row>
    <row r="37" spans="1:9" ht="45" x14ac:dyDescent="0.25">
      <c r="A37" s="61">
        <v>35</v>
      </c>
      <c r="B37" s="119">
        <v>21</v>
      </c>
      <c r="C37" s="65" t="s">
        <v>214</v>
      </c>
      <c r="D37" s="118">
        <v>43682</v>
      </c>
      <c r="E37" s="65" t="s">
        <v>363</v>
      </c>
      <c r="F37" s="66" t="s">
        <v>365</v>
      </c>
      <c r="G37" s="129" t="s">
        <v>366</v>
      </c>
      <c r="H37" s="63">
        <v>43683</v>
      </c>
      <c r="I37" s="63">
        <v>43830</v>
      </c>
    </row>
    <row r="38" spans="1:9" ht="45" x14ac:dyDescent="0.25">
      <c r="A38" s="61">
        <v>36</v>
      </c>
      <c r="B38" s="61">
        <v>22</v>
      </c>
      <c r="C38" s="65" t="s">
        <v>214</v>
      </c>
      <c r="D38" s="118">
        <v>43682</v>
      </c>
      <c r="E38" s="65" t="s">
        <v>362</v>
      </c>
      <c r="F38" s="66" t="s">
        <v>369</v>
      </c>
      <c r="G38" s="129" t="s">
        <v>370</v>
      </c>
      <c r="H38" s="63">
        <v>43683</v>
      </c>
      <c r="I38" s="63">
        <v>43830</v>
      </c>
    </row>
    <row r="39" spans="1:9" ht="45" x14ac:dyDescent="0.25">
      <c r="A39" s="61">
        <v>37</v>
      </c>
      <c r="B39" s="119">
        <v>23</v>
      </c>
      <c r="C39" s="65" t="s">
        <v>214</v>
      </c>
      <c r="D39" s="118">
        <v>43682</v>
      </c>
      <c r="E39" s="65" t="s">
        <v>361</v>
      </c>
      <c r="F39" s="66" t="s">
        <v>371</v>
      </c>
      <c r="G39" s="129" t="s">
        <v>372</v>
      </c>
      <c r="H39" s="63">
        <v>43683</v>
      </c>
      <c r="I39" s="63">
        <v>43830</v>
      </c>
    </row>
    <row r="40" spans="1:9" ht="90" x14ac:dyDescent="0.25">
      <c r="A40" s="61">
        <v>38</v>
      </c>
      <c r="B40" s="119">
        <v>24</v>
      </c>
      <c r="C40" s="65" t="s">
        <v>217</v>
      </c>
      <c r="D40" s="118">
        <v>43711</v>
      </c>
      <c r="E40" s="65" t="s">
        <v>378</v>
      </c>
      <c r="F40" s="66" t="s">
        <v>377</v>
      </c>
      <c r="G40" s="130" t="s">
        <v>379</v>
      </c>
      <c r="H40" s="63">
        <v>43711</v>
      </c>
      <c r="I40" s="63">
        <v>43830</v>
      </c>
    </row>
    <row r="41" spans="1:9" ht="30" x14ac:dyDescent="0.25">
      <c r="A41" s="61">
        <v>39</v>
      </c>
      <c r="B41" s="61">
        <v>25</v>
      </c>
      <c r="C41" s="65" t="s">
        <v>350</v>
      </c>
      <c r="D41" s="118">
        <v>43724</v>
      </c>
      <c r="E41" s="65" t="s">
        <v>381</v>
      </c>
      <c r="F41" s="66" t="s">
        <v>380</v>
      </c>
      <c r="G41" s="131" t="s">
        <v>382</v>
      </c>
      <c r="H41" s="63">
        <v>43714</v>
      </c>
      <c r="I41" s="63">
        <v>43769</v>
      </c>
    </row>
    <row r="42" spans="1:9" ht="45" x14ac:dyDescent="0.25">
      <c r="A42" s="61">
        <v>40</v>
      </c>
      <c r="B42" s="119">
        <v>26</v>
      </c>
      <c r="C42" s="65" t="s">
        <v>214</v>
      </c>
      <c r="D42" s="118">
        <v>43763</v>
      </c>
      <c r="E42" s="65" t="s">
        <v>383</v>
      </c>
      <c r="F42" s="66" t="s">
        <v>393</v>
      </c>
      <c r="G42" s="134" t="s">
        <v>394</v>
      </c>
      <c r="H42" s="63">
        <v>43763</v>
      </c>
      <c r="I42" s="63">
        <v>43830</v>
      </c>
    </row>
    <row r="43" spans="1:9" ht="45" x14ac:dyDescent="0.25">
      <c r="A43" s="61">
        <v>41</v>
      </c>
      <c r="B43" s="119">
        <v>27</v>
      </c>
      <c r="C43" s="65" t="s">
        <v>214</v>
      </c>
      <c r="D43" s="118">
        <v>43763</v>
      </c>
      <c r="E43" s="65" t="s">
        <v>389</v>
      </c>
      <c r="F43" s="66" t="s">
        <v>388</v>
      </c>
      <c r="G43" s="132" t="s">
        <v>390</v>
      </c>
      <c r="H43" s="63">
        <v>43766</v>
      </c>
      <c r="I43" s="63">
        <v>43830</v>
      </c>
    </row>
    <row r="44" spans="1:9" ht="45" x14ac:dyDescent="0.25">
      <c r="A44" s="61">
        <v>42</v>
      </c>
      <c r="B44" s="61">
        <v>28</v>
      </c>
      <c r="C44" s="65" t="s">
        <v>214</v>
      </c>
      <c r="D44" s="118">
        <v>43766</v>
      </c>
      <c r="E44" s="65" t="s">
        <v>384</v>
      </c>
      <c r="F44" s="66" t="s">
        <v>391</v>
      </c>
      <c r="G44" s="133" t="s">
        <v>392</v>
      </c>
      <c r="H44" s="135">
        <v>43766</v>
      </c>
      <c r="I44" s="135">
        <v>43830</v>
      </c>
    </row>
    <row r="45" spans="1:9" ht="30" x14ac:dyDescent="0.25">
      <c r="A45" s="61">
        <v>43</v>
      </c>
      <c r="B45" s="119">
        <v>29</v>
      </c>
      <c r="C45" s="65" t="s">
        <v>385</v>
      </c>
      <c r="D45" s="118">
        <v>43780</v>
      </c>
      <c r="E45" s="65" t="s">
        <v>386</v>
      </c>
      <c r="F45" s="66" t="s">
        <v>397</v>
      </c>
      <c r="G45" s="133" t="s">
        <v>398</v>
      </c>
      <c r="H45" s="135">
        <v>43780</v>
      </c>
      <c r="I45" s="135">
        <v>43830</v>
      </c>
    </row>
    <row r="46" spans="1:9" ht="30" x14ac:dyDescent="0.25">
      <c r="A46" s="61">
        <v>44</v>
      </c>
      <c r="B46" s="119">
        <v>30</v>
      </c>
      <c r="C46" s="65" t="s">
        <v>350</v>
      </c>
      <c r="D46" s="118">
        <v>43794</v>
      </c>
      <c r="E46" s="65" t="s">
        <v>396</v>
      </c>
      <c r="F46" s="66" t="s">
        <v>399</v>
      </c>
      <c r="G46" s="136" t="s">
        <v>400</v>
      </c>
      <c r="H46" s="135">
        <v>43794</v>
      </c>
      <c r="I46" s="135">
        <v>43830</v>
      </c>
    </row>
    <row r="47" spans="1:9" ht="30" x14ac:dyDescent="0.25">
      <c r="A47" s="61">
        <v>45</v>
      </c>
      <c r="B47" s="61">
        <v>31</v>
      </c>
      <c r="C47" s="65" t="s">
        <v>342</v>
      </c>
      <c r="D47" s="118">
        <v>43798</v>
      </c>
      <c r="E47" s="65" t="s">
        <v>387</v>
      </c>
      <c r="F47" s="66" t="s">
        <v>406</v>
      </c>
      <c r="G47" s="136" t="s">
        <v>407</v>
      </c>
      <c r="H47" s="135">
        <v>43798</v>
      </c>
      <c r="I47" s="135">
        <v>43830</v>
      </c>
    </row>
    <row r="48" spans="1:9" ht="60" x14ac:dyDescent="0.25">
      <c r="A48" s="61">
        <v>46</v>
      </c>
      <c r="B48" s="119">
        <v>32</v>
      </c>
      <c r="C48" s="65" t="s">
        <v>258</v>
      </c>
      <c r="D48" s="118">
        <v>43809</v>
      </c>
      <c r="E48" s="65" t="s">
        <v>395</v>
      </c>
      <c r="F48" s="66" t="s">
        <v>422</v>
      </c>
      <c r="G48" s="137" t="s">
        <v>423</v>
      </c>
      <c r="H48" s="135">
        <v>43809</v>
      </c>
      <c r="I48" s="135">
        <v>44196</v>
      </c>
    </row>
    <row r="49" spans="1:9" ht="90" x14ac:dyDescent="0.25">
      <c r="A49" s="61">
        <v>47</v>
      </c>
      <c r="B49" s="119">
        <v>33</v>
      </c>
      <c r="C49" s="65" t="s">
        <v>217</v>
      </c>
      <c r="D49" s="118">
        <v>43815</v>
      </c>
      <c r="E49" s="65" t="s">
        <v>401</v>
      </c>
      <c r="F49" s="66" t="s">
        <v>408</v>
      </c>
      <c r="G49" s="137" t="s">
        <v>432</v>
      </c>
      <c r="H49" s="135">
        <v>43816</v>
      </c>
      <c r="I49" s="135">
        <v>44196</v>
      </c>
    </row>
    <row r="50" spans="1:9" ht="30" x14ac:dyDescent="0.25">
      <c r="A50" s="61">
        <v>48</v>
      </c>
      <c r="B50" s="61">
        <v>34</v>
      </c>
      <c r="C50" s="65" t="s">
        <v>276</v>
      </c>
      <c r="D50" s="118">
        <v>43823</v>
      </c>
      <c r="E50" s="65" t="s">
        <v>410</v>
      </c>
      <c r="F50" s="66" t="s">
        <v>409</v>
      </c>
      <c r="G50" s="137" t="s">
        <v>411</v>
      </c>
      <c r="H50" s="135">
        <v>43823</v>
      </c>
      <c r="I50" s="135">
        <v>44196</v>
      </c>
    </row>
    <row r="51" spans="1:9" ht="45" x14ac:dyDescent="0.25">
      <c r="A51" s="61">
        <v>49</v>
      </c>
      <c r="B51" s="119">
        <v>35</v>
      </c>
      <c r="C51" s="65" t="s">
        <v>277</v>
      </c>
      <c r="D51" s="118">
        <v>43823</v>
      </c>
      <c r="E51" s="65" t="s">
        <v>413</v>
      </c>
      <c r="F51" s="66" t="s">
        <v>412</v>
      </c>
      <c r="G51" s="137" t="s">
        <v>414</v>
      </c>
      <c r="H51" s="135">
        <v>43823</v>
      </c>
      <c r="I51" s="135">
        <v>44196</v>
      </c>
    </row>
    <row r="52" spans="1:9" ht="45" x14ac:dyDescent="0.25">
      <c r="A52" s="61">
        <v>50</v>
      </c>
      <c r="B52" s="119">
        <v>36</v>
      </c>
      <c r="C52" s="65" t="s">
        <v>214</v>
      </c>
      <c r="D52" s="118">
        <v>43822</v>
      </c>
      <c r="E52" s="65" t="s">
        <v>402</v>
      </c>
      <c r="F52" s="66" t="s">
        <v>420</v>
      </c>
      <c r="G52" s="137" t="s">
        <v>426</v>
      </c>
      <c r="H52" s="135">
        <v>43822</v>
      </c>
      <c r="I52" s="135">
        <v>44043</v>
      </c>
    </row>
    <row r="53" spans="1:9" ht="45" x14ac:dyDescent="0.25">
      <c r="A53" s="61">
        <v>51</v>
      </c>
      <c r="B53" s="61">
        <v>37</v>
      </c>
      <c r="C53" s="65" t="s">
        <v>214</v>
      </c>
      <c r="D53" s="118">
        <v>43822</v>
      </c>
      <c r="E53" s="65" t="s">
        <v>428</v>
      </c>
      <c r="F53" s="66" t="s">
        <v>418</v>
      </c>
      <c r="G53" s="137" t="s">
        <v>429</v>
      </c>
      <c r="H53" s="135">
        <v>43822</v>
      </c>
      <c r="I53" s="135">
        <v>44043</v>
      </c>
    </row>
    <row r="54" spans="1:9" ht="45" x14ac:dyDescent="0.25">
      <c r="A54" s="61">
        <v>52</v>
      </c>
      <c r="B54" s="119">
        <v>38</v>
      </c>
      <c r="C54" s="65" t="s">
        <v>214</v>
      </c>
      <c r="D54" s="118">
        <v>43822</v>
      </c>
      <c r="E54" s="65" t="s">
        <v>424</v>
      </c>
      <c r="F54" s="66" t="s">
        <v>421</v>
      </c>
      <c r="G54" s="137" t="s">
        <v>425</v>
      </c>
      <c r="H54" s="135">
        <v>43822</v>
      </c>
      <c r="I54" s="135">
        <v>44043</v>
      </c>
    </row>
    <row r="55" spans="1:9" ht="45" x14ac:dyDescent="0.25">
      <c r="A55" s="61">
        <v>53</v>
      </c>
      <c r="B55" s="119">
        <v>39</v>
      </c>
      <c r="C55" s="65" t="s">
        <v>214</v>
      </c>
      <c r="D55" s="118">
        <v>43822</v>
      </c>
      <c r="E55" s="65" t="s">
        <v>430</v>
      </c>
      <c r="F55" s="66" t="s">
        <v>417</v>
      </c>
      <c r="G55" s="137" t="s">
        <v>431</v>
      </c>
      <c r="H55" s="135">
        <v>43822</v>
      </c>
      <c r="I55" s="135">
        <v>44043</v>
      </c>
    </row>
    <row r="56" spans="1:9" ht="45" x14ac:dyDescent="0.25">
      <c r="A56" s="61">
        <v>54</v>
      </c>
      <c r="B56" s="61">
        <v>40</v>
      </c>
      <c r="C56" s="65" t="s">
        <v>214</v>
      </c>
      <c r="D56" s="118">
        <v>43822</v>
      </c>
      <c r="E56" s="65" t="s">
        <v>403</v>
      </c>
      <c r="F56" s="66" t="s">
        <v>415</v>
      </c>
      <c r="G56" s="137" t="s">
        <v>416</v>
      </c>
      <c r="H56" s="135">
        <v>43822</v>
      </c>
      <c r="I56" s="135">
        <v>44043</v>
      </c>
    </row>
    <row r="57" spans="1:9" ht="90" x14ac:dyDescent="0.25">
      <c r="A57" s="61">
        <v>55</v>
      </c>
      <c r="B57" s="119">
        <v>41</v>
      </c>
      <c r="C57" s="65" t="s">
        <v>259</v>
      </c>
      <c r="D57" s="118">
        <v>43798</v>
      </c>
      <c r="E57" s="65">
        <v>1</v>
      </c>
      <c r="F57" s="66" t="s">
        <v>404</v>
      </c>
      <c r="G57" s="137" t="s">
        <v>260</v>
      </c>
      <c r="H57" s="135">
        <v>43802</v>
      </c>
      <c r="I57" s="135">
        <v>44561</v>
      </c>
    </row>
    <row r="58" spans="1:9" ht="165" x14ac:dyDescent="0.25">
      <c r="A58" s="61">
        <v>56</v>
      </c>
      <c r="B58" s="119">
        <v>42</v>
      </c>
      <c r="C58" s="65" t="s">
        <v>235</v>
      </c>
      <c r="D58" s="118">
        <v>43797</v>
      </c>
      <c r="E58" s="65" t="s">
        <v>293</v>
      </c>
      <c r="F58" s="66" t="s">
        <v>405</v>
      </c>
      <c r="G58" s="137" t="s">
        <v>308</v>
      </c>
      <c r="H58" s="135">
        <v>43798</v>
      </c>
      <c r="I58" s="135">
        <v>44561</v>
      </c>
    </row>
    <row r="59" spans="1:9" ht="180" x14ac:dyDescent="0.25">
      <c r="A59" s="61">
        <v>57</v>
      </c>
      <c r="B59" s="119">
        <v>43</v>
      </c>
      <c r="C59" s="65" t="s">
        <v>235</v>
      </c>
      <c r="D59" s="118">
        <v>43822</v>
      </c>
      <c r="E59" s="65" t="s">
        <v>306</v>
      </c>
      <c r="F59" s="66" t="s">
        <v>419</v>
      </c>
      <c r="G59" s="137" t="s">
        <v>427</v>
      </c>
      <c r="H59" s="63">
        <v>43822</v>
      </c>
      <c r="I59" s="63">
        <v>44196</v>
      </c>
    </row>
  </sheetData>
  <autoFilter ref="B2:J7"/>
  <mergeCells count="1">
    <mergeCell ref="A1:I1"/>
  </mergeCells>
  <hyperlinks>
    <hyperlink ref="F12" r:id="rId1" display="http://zakupki.gov.ru/epz/contract/contractCard/common-info.html?reestrNumber=2753609543018000036"/>
    <hyperlink ref="F3" r:id="rId2" display="http://zakupki.gov.ru/epz/contract/contractCard/common-info.html?reestrNumber=2753609543018000039"/>
    <hyperlink ref="F11" r:id="rId3" display="http://zakupki.gov.ru/epz/contract/contractCard/common-info.html?reestrNumber=2753609543018000038"/>
    <hyperlink ref="F9" r:id="rId4" display="http://zakupki.gov.ru/epz/contract/contractCard/common-info.html?reestrNumber=2753609543018000037"/>
    <hyperlink ref="F5" r:id="rId5" display="http://zakupki.gov.ru/epz/contract/contractCard/common-info.html?reestrNumber=2753609543018000043"/>
    <hyperlink ref="F7" r:id="rId6" display="http://zakupki.gov.ru/epz/contract/contractCard/common-info.html?reestrNumber=2753609543018000042"/>
    <hyperlink ref="F4" r:id="rId7" display="http://zakupki.gov.ru/epz/contract/contractCard/common-info.html?reestrNumber=2753609543018000041"/>
    <hyperlink ref="F10" r:id="rId8" display="http://zakupki.gov.ru/epz/contract/contractCard/common-info.html?reestrNumber=2753609543018000040"/>
    <hyperlink ref="F13" r:id="rId9" display="http://zakupki.gov.ru/epz/contract/contractCard/common-info.html?reestrNumber=2753609543018000044"/>
    <hyperlink ref="F6" r:id="rId10" display="http://zakupki.gov.ru/epz/contract/contractCard/common-info.html?reestrNumber=2753609543018000045"/>
    <hyperlink ref="F14" r:id="rId11" display="http://zakupki.gov.ru/epz/contract/contractCard/common-info.html?reestrNumber=2753609543019000002"/>
    <hyperlink ref="F16" r:id="rId12" display="http://zakupki.gov.ru/epz/contract/contractCard/common-info.html?reestrNumber=2753609543019000001"/>
    <hyperlink ref="F17" r:id="rId13" display="http://zakupki.gov.ru/epz/contract/contractCard/common-info.html?reestrNumber=2753609543019000003"/>
    <hyperlink ref="F19" r:id="rId14" display="http://zakupki.gov.ru/epz/contract/contractCard/common-info.html?reestrNumber=2753609543019000006"/>
    <hyperlink ref="F20" r:id="rId15" display="http://zakupki.gov.ru/epz/contract/contractCard/common-info.html?reestrNumber=2753609543019000008"/>
    <hyperlink ref="F23" r:id="rId16" display="http://zakupki.gov.ru/epz/contract/contractCard/common-info.html?reestrNumber=2753609543019000007"/>
    <hyperlink ref="F18" r:id="rId17" display="http://zakupki.gov.ru/epz/contract/contractCard/common-info.html?reestrNumber=2753609543019000004"/>
    <hyperlink ref="F21" r:id="rId18" display="http://zakupki.gov.ru/epz/contract/contractCard/common-info.html?reestrNumber=2753609543019000005"/>
    <hyperlink ref="F24" r:id="rId19" display="http://zakupki.gov.ru/epz/contract/contractCard/common-info.html?reestrNumber=2753609543019000009"/>
    <hyperlink ref="F25" r:id="rId20" display="http://zakupki.gov.ru/epz/contract/contractCard/common-info.html?reestrNumber=2753609543019000010"/>
    <hyperlink ref="F27" r:id="rId21" display="http://zakupki.gov.ru/epz/contract/contractCard/common-info.html?reestrNumber=2753609543019000012"/>
    <hyperlink ref="F28" r:id="rId22" display="http://zakupki.gov.ru/epz/contract/contractCard/common-info.html?reestrNumber=2753609543019000011"/>
    <hyperlink ref="F29" r:id="rId23" display="http://zakupki.gov.ru/epz/contract/contractCard/common-info.html?reestrNumber=2753609543019000013"/>
    <hyperlink ref="F30" r:id="rId24" display="http://zakupki.gov.ru/epz/contract/contractCard/common-info.html?reestrNumber=2753609543019000014"/>
    <hyperlink ref="F33" r:id="rId25" display="http://zakupki.gov.ru/epz/contract/contractCard/common-info.html?reestrNumber=2753609543019000017"/>
    <hyperlink ref="F32" r:id="rId26" display="http://zakupki.gov.ru/epz/contract/contractCard/common-info.html?reestrNumber=2753609543019000015"/>
    <hyperlink ref="F31" r:id="rId27" display="http://zakupki.gov.ru/epz/contract/contractCard/common-info.html?reestrNumber=2753609543019000016"/>
    <hyperlink ref="F37" r:id="rId28" display="http://zakupki.gov.ru/epz/contract/contractCard/common-info.html?reestrNumber=2753609543019000022"/>
    <hyperlink ref="F34" r:id="rId29" display="http://zakupki.gov.ru/epz/contract/contractCard/common-info.html?reestrNumber=2753609543019000023"/>
    <hyperlink ref="F38" r:id="rId30" display="http://zakupki.gov.ru/epz/contract/contractCard/common-info.html?reestrNumber=2753609543019000021"/>
    <hyperlink ref="F39" r:id="rId31" display="http://zakupki.gov.ru/epz/contract/contractCard/common-info.html?reestrNumber=2753609543019000020"/>
    <hyperlink ref="F36" r:id="rId32" display="http://zakupki.gov.ru/epz/contract/contractCard/common-info.html?reestrNumber=2753609543019000019"/>
    <hyperlink ref="F35" r:id="rId33" display="http://zakupki.gov.ru/epz/contract/contractCard/common-info.html?reestrNumber=2753609543019000018"/>
    <hyperlink ref="F40" r:id="rId34" display="http://zakupki.gov.ru/epz/contract/contractCard/common-info.html?reestrNumber=2753609543019000024"/>
    <hyperlink ref="F41" r:id="rId35" display="http://zakupki.gov.ru/epz/contract/contractCard/common-info.html?reestrNumber=2753609543019000025"/>
    <hyperlink ref="F43" r:id="rId36" display="http://zakupki.gov.ru/epz/contract/contractCard/common-info.html?reestrNumber=2753609543019000026"/>
    <hyperlink ref="F44" r:id="rId37" display="http://zakupki.gov.ru/epz/contract/contractCard/common-info.html?reestrNumber=2753609543019000028"/>
    <hyperlink ref="F42" r:id="rId38" display="http://zakupki.gov.ru/epz/contract/contractCard/common-info.html?reestrNumber=2753609543019000027"/>
    <hyperlink ref="F45" r:id="rId39" display="http://zakupki.gov.ru/epz/contract/contractCard/common-info.html?reestrNumber=2753609543019000029"/>
    <hyperlink ref="F47" r:id="rId40" display="https://zakupki.gov.ru/epz/contract/contractCard/common-info.html?reestrNumber=2753609543019000031"/>
    <hyperlink ref="F57" r:id="rId41" display="https://zakupki.gov.ru/epz/contract/contractCard/common-info.html?reestrNumber=2753609543019000033"/>
    <hyperlink ref="F58" r:id="rId42" display="https://zakupki.gov.ru/epz/contract/contractCard/common-info.html?reestrNumber=2753609543019000032"/>
    <hyperlink ref="F49" r:id="rId43" display="https://zakupki.gov.ru/epz/contract/contractCard/common-info.html?reestrNumber=2753609543019000035"/>
    <hyperlink ref="F50" r:id="rId44" display="https://zakupki.gov.ru/epz/contract/contractCard/common-info.html?reestrNumber=2753609543019000043"/>
    <hyperlink ref="F51" r:id="rId45" display="https://zakupki.gov.ru/epz/contract/contractCard/common-info.html?reestrNumber=2753609543019000042"/>
    <hyperlink ref="F56" r:id="rId46" display="https://zakupki.gov.ru/epz/contract/contractCard/common-info.html?reestrNumber=2753609543019000041"/>
    <hyperlink ref="F55" r:id="rId47" display="https://zakupki.gov.ru/epz/contract/contractCard/common-info.html?reestrNumber=2753609543019000040"/>
    <hyperlink ref="F53" r:id="rId48" display="https://zakupki.gov.ru/epz/contract/contractCard/common-info.html?reestrNumber=2753609543019000039"/>
    <hyperlink ref="F59" r:id="rId49" display="https://zakupki.gov.ru/epz/contract/contractCard/common-info.html?reestrNumber=2753609543019000036"/>
    <hyperlink ref="F52" r:id="rId50" display="https://zakupki.gov.ru/epz/contract/contractCard/common-info.html?reestrNumber=2753609543019000038"/>
    <hyperlink ref="F54" r:id="rId51" display="https://zakupki.gov.ru/epz/contract/contractCard/common-info.html?reestrNumber=2753609543019000037"/>
    <hyperlink ref="F48" r:id="rId52" display="https://zakupki.gov.ru/epz/contract/contractCard/common-info.html?reestrNumber=2753609543019000034"/>
  </hyperlinks>
  <printOptions horizontalCentered="1"/>
  <pageMargins left="0.11811023622047245" right="0.11811023622047245" top="0.39370078740157483" bottom="0.39370078740157483" header="0" footer="0"/>
  <pageSetup paperSize="9" scale="66" fitToHeight="5" orientation="landscape" r:id="rId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M9" sqref="M9"/>
    </sheetView>
  </sheetViews>
  <sheetFormatPr defaultRowHeight="15" x14ac:dyDescent="0.25"/>
  <cols>
    <col min="2" max="2" width="32" customWidth="1"/>
    <col min="3" max="3" width="19.42578125" customWidth="1"/>
    <col min="4" max="4" width="17.5703125" customWidth="1"/>
    <col min="5" max="5" width="15.85546875" customWidth="1"/>
    <col min="6" max="6" width="22.140625" customWidth="1"/>
  </cols>
  <sheetData>
    <row r="1" spans="1:6" ht="15.75" x14ac:dyDescent="0.25">
      <c r="F1" s="106" t="s">
        <v>262</v>
      </c>
    </row>
    <row r="3" spans="1:6" ht="15.75" x14ac:dyDescent="0.25">
      <c r="A3" s="169" t="s">
        <v>263</v>
      </c>
      <c r="B3" s="169"/>
      <c r="C3" s="169"/>
      <c r="D3" s="169"/>
      <c r="E3" s="169"/>
      <c r="F3" s="169"/>
    </row>
    <row r="4" spans="1:6" ht="47.25" customHeight="1" x14ac:dyDescent="0.25">
      <c r="A4" s="170" t="s">
        <v>0</v>
      </c>
      <c r="B4" s="170" t="s">
        <v>264</v>
      </c>
      <c r="C4" s="171" t="s">
        <v>265</v>
      </c>
      <c r="D4" s="172"/>
      <c r="E4" s="173" t="s">
        <v>266</v>
      </c>
      <c r="F4" s="173"/>
    </row>
    <row r="5" spans="1:6" ht="31.5" x14ac:dyDescent="0.25">
      <c r="A5" s="170"/>
      <c r="B5" s="170"/>
      <c r="C5" s="107" t="s">
        <v>267</v>
      </c>
      <c r="D5" s="107" t="s">
        <v>268</v>
      </c>
      <c r="E5" s="107" t="s">
        <v>267</v>
      </c>
      <c r="F5" s="107" t="s">
        <v>268</v>
      </c>
    </row>
    <row r="6" spans="1:6" ht="15.75" x14ac:dyDescent="0.25">
      <c r="A6" s="166">
        <v>1</v>
      </c>
      <c r="B6" s="108" t="s">
        <v>269</v>
      </c>
      <c r="C6" s="108"/>
      <c r="D6" s="108"/>
      <c r="E6" s="108"/>
      <c r="F6" s="108"/>
    </row>
    <row r="7" spans="1:6" ht="15.75" x14ac:dyDescent="0.25">
      <c r="A7" s="167"/>
      <c r="B7" s="108" t="s">
        <v>270</v>
      </c>
      <c r="C7" s="109" t="e">
        <f>#REF!+'[1]Бутина 28'!$L$55</f>
        <v>#REF!</v>
      </c>
      <c r="D7" s="109">
        <v>288.79946999999999</v>
      </c>
      <c r="E7" s="109"/>
      <c r="F7" s="110"/>
    </row>
    <row r="8" spans="1:6" ht="15.75" x14ac:dyDescent="0.25">
      <c r="A8" s="167"/>
      <c r="B8" s="108" t="s">
        <v>271</v>
      </c>
      <c r="C8" s="111" t="e">
        <f>#REF!</f>
        <v>#REF!</v>
      </c>
      <c r="D8" s="111">
        <v>91.222589999999997</v>
      </c>
      <c r="E8" s="109"/>
      <c r="F8" s="110"/>
    </row>
    <row r="9" spans="1:6" ht="15.75" x14ac:dyDescent="0.25">
      <c r="A9" s="168"/>
      <c r="B9" s="108" t="s">
        <v>272</v>
      </c>
      <c r="C9" s="112" t="e">
        <f>#REF!</f>
        <v>#REF!</v>
      </c>
      <c r="D9" s="112">
        <v>20.867249999999999</v>
      </c>
      <c r="E9" s="112"/>
      <c r="F9" s="112"/>
    </row>
    <row r="10" spans="1:6" ht="15.75" x14ac:dyDescent="0.25">
      <c r="A10" s="166">
        <v>2</v>
      </c>
      <c r="B10" s="113" t="s">
        <v>273</v>
      </c>
      <c r="C10" s="115"/>
      <c r="D10" s="115"/>
      <c r="E10" s="108"/>
      <c r="F10" s="108"/>
    </row>
    <row r="11" spans="1:6" ht="15.75" x14ac:dyDescent="0.25">
      <c r="A11" s="167"/>
      <c r="B11" s="108" t="s">
        <v>270</v>
      </c>
      <c r="C11" s="111" t="e">
        <f>#REF!+#REF!+'[1]Бутина 28'!$F$55+'[1]Бутина 28'!$I$55</f>
        <v>#REF!</v>
      </c>
      <c r="D11" s="111">
        <v>39.588259999999998</v>
      </c>
      <c r="E11" s="109"/>
      <c r="F11" s="110"/>
    </row>
    <row r="12" spans="1:6" ht="15.75" x14ac:dyDescent="0.25">
      <c r="A12" s="167"/>
      <c r="B12" s="108" t="s">
        <v>271</v>
      </c>
      <c r="C12" s="111" t="e">
        <f>#REF!+#REF!</f>
        <v>#REF!</v>
      </c>
      <c r="D12" s="111">
        <v>23.539060000000003</v>
      </c>
      <c r="E12" s="109"/>
      <c r="F12" s="110"/>
    </row>
    <row r="13" spans="1:6" ht="15.75" x14ac:dyDescent="0.25">
      <c r="A13" s="168"/>
      <c r="B13" s="108" t="s">
        <v>272</v>
      </c>
      <c r="C13" s="112" t="e">
        <f>#REF!+#REF!</f>
        <v>#REF!</v>
      </c>
      <c r="D13" s="112">
        <v>5.9956199999999988</v>
      </c>
      <c r="E13" s="112"/>
      <c r="F13" s="109"/>
    </row>
    <row r="14" spans="1:6" ht="15.75" x14ac:dyDescent="0.25">
      <c r="A14" s="166">
        <v>3</v>
      </c>
      <c r="B14" s="113" t="s">
        <v>274</v>
      </c>
      <c r="C14" s="115"/>
      <c r="D14" s="115"/>
      <c r="E14" s="108"/>
      <c r="F14" s="108"/>
    </row>
    <row r="15" spans="1:6" ht="15.75" x14ac:dyDescent="0.25">
      <c r="A15" s="167"/>
      <c r="B15" s="108" t="s">
        <v>270</v>
      </c>
      <c r="C15" s="111"/>
      <c r="D15" s="111"/>
      <c r="E15" s="109"/>
      <c r="F15" s="110"/>
    </row>
    <row r="16" spans="1:6" ht="15.75" x14ac:dyDescent="0.25">
      <c r="A16" s="167"/>
      <c r="B16" s="108" t="s">
        <v>271</v>
      </c>
      <c r="C16" s="111"/>
      <c r="D16" s="111"/>
      <c r="E16" s="109"/>
      <c r="F16" s="110"/>
    </row>
    <row r="17" spans="1:6" ht="15.75" x14ac:dyDescent="0.25">
      <c r="A17" s="168"/>
      <c r="B17" s="108" t="s">
        <v>272</v>
      </c>
      <c r="C17" s="112"/>
      <c r="D17" s="112"/>
      <c r="E17" s="112"/>
      <c r="F17" s="109"/>
    </row>
    <row r="18" spans="1:6" ht="15.75" x14ac:dyDescent="0.25">
      <c r="A18" s="166">
        <v>4</v>
      </c>
      <c r="B18" s="108" t="s">
        <v>275</v>
      </c>
      <c r="C18" s="115"/>
      <c r="D18" s="115"/>
      <c r="E18" s="108"/>
      <c r="F18" s="108"/>
    </row>
    <row r="19" spans="1:6" ht="15.75" x14ac:dyDescent="0.25">
      <c r="A19" s="167"/>
      <c r="B19" s="108" t="s">
        <v>270</v>
      </c>
      <c r="C19" s="111" t="e">
        <f>#REF!+'[1]Бутина 28'!$C$55</f>
        <v>#REF!</v>
      </c>
      <c r="D19" s="111">
        <v>332.21136999999999</v>
      </c>
      <c r="E19" s="109"/>
      <c r="F19" s="110"/>
    </row>
    <row r="20" spans="1:6" ht="15.75" x14ac:dyDescent="0.25">
      <c r="A20" s="167"/>
      <c r="B20" s="108" t="s">
        <v>271</v>
      </c>
      <c r="C20" s="111" t="e">
        <f>#REF!</f>
        <v>#REF!</v>
      </c>
      <c r="D20" s="111">
        <v>68.002539999999996</v>
      </c>
      <c r="E20" s="109"/>
      <c r="F20" s="110"/>
    </row>
    <row r="21" spans="1:6" ht="15.75" x14ac:dyDescent="0.25">
      <c r="A21" s="168"/>
      <c r="B21" s="108" t="s">
        <v>272</v>
      </c>
      <c r="C21" s="112" t="e">
        <f>#REF!</f>
        <v>#REF!</v>
      </c>
      <c r="D21" s="112">
        <v>44.413850000000004</v>
      </c>
      <c r="E21" s="112"/>
      <c r="F21" s="114"/>
    </row>
  </sheetData>
  <mergeCells count="9">
    <mergeCell ref="A10:A13"/>
    <mergeCell ref="A14:A17"/>
    <mergeCell ref="A18:A21"/>
    <mergeCell ref="A3:F3"/>
    <mergeCell ref="A4:A5"/>
    <mergeCell ref="B4:B5"/>
    <mergeCell ref="C4:D4"/>
    <mergeCell ref="E4:F4"/>
    <mergeCell ref="A6:A9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zoomScaleNormal="100" workbookViewId="0">
      <selection activeCell="M27" sqref="M27"/>
    </sheetView>
  </sheetViews>
  <sheetFormatPr defaultRowHeight="15" x14ac:dyDescent="0.25"/>
  <cols>
    <col min="1" max="1" width="12.85546875" style="1" customWidth="1"/>
    <col min="2" max="4" width="17.7109375" style="1" customWidth="1"/>
    <col min="5" max="5" width="15.85546875" style="1" customWidth="1"/>
    <col min="6" max="16384" width="9.140625" style="1"/>
  </cols>
  <sheetData>
    <row r="3" spans="1:5" ht="30.75" customHeight="1" x14ac:dyDescent="0.25">
      <c r="A3" s="165" t="s">
        <v>186</v>
      </c>
      <c r="B3" s="165"/>
      <c r="C3" s="165"/>
      <c r="D3" s="165"/>
      <c r="E3" s="165"/>
    </row>
    <row r="4" spans="1:5" x14ac:dyDescent="0.25">
      <c r="A4" s="50" t="s">
        <v>187</v>
      </c>
      <c r="B4" s="50" t="s">
        <v>188</v>
      </c>
      <c r="C4" s="50" t="s">
        <v>189</v>
      </c>
      <c r="D4" s="50" t="s">
        <v>190</v>
      </c>
      <c r="E4" s="50" t="s">
        <v>191</v>
      </c>
    </row>
    <row r="5" spans="1:5" x14ac:dyDescent="0.25">
      <c r="A5" s="7" t="s">
        <v>192</v>
      </c>
      <c r="B5" s="53"/>
      <c r="C5" s="53"/>
      <c r="D5" s="53"/>
      <c r="E5" s="53">
        <f>SUM(B5:D5)</f>
        <v>0</v>
      </c>
    </row>
    <row r="6" spans="1:5" x14ac:dyDescent="0.25">
      <c r="A6" s="7" t="s">
        <v>193</v>
      </c>
      <c r="B6" s="53"/>
      <c r="C6" s="53"/>
      <c r="D6" s="53"/>
      <c r="E6" s="53">
        <f t="shared" ref="E6:E16" si="0">SUM(B6:D6)</f>
        <v>0</v>
      </c>
    </row>
    <row r="7" spans="1:5" x14ac:dyDescent="0.25">
      <c r="A7" s="7" t="s">
        <v>194</v>
      </c>
      <c r="B7" s="53"/>
      <c r="C7" s="53"/>
      <c r="D7" s="53"/>
      <c r="E7" s="53">
        <f t="shared" si="0"/>
        <v>0</v>
      </c>
    </row>
    <row r="8" spans="1:5" x14ac:dyDescent="0.25">
      <c r="A8" s="7" t="s">
        <v>195</v>
      </c>
      <c r="B8" s="53"/>
      <c r="C8" s="53"/>
      <c r="D8" s="53"/>
      <c r="E8" s="53">
        <f t="shared" si="0"/>
        <v>0</v>
      </c>
    </row>
    <row r="9" spans="1:5" x14ac:dyDescent="0.25">
      <c r="A9" s="7" t="s">
        <v>196</v>
      </c>
      <c r="B9" s="53"/>
      <c r="C9" s="53">
        <f>29.74+29.74+366.74+59.47</f>
        <v>485.69000000000005</v>
      </c>
      <c r="D9" s="53">
        <f>54.23+19.72+19.72+123.25+69.02+44.37</f>
        <v>330.31</v>
      </c>
      <c r="E9" s="53">
        <f t="shared" si="0"/>
        <v>816</v>
      </c>
    </row>
    <row r="10" spans="1:5" x14ac:dyDescent="0.25">
      <c r="A10" s="7" t="s">
        <v>197</v>
      </c>
      <c r="B10" s="53"/>
      <c r="C10" s="53">
        <f>39.65+39.65+39.65+39.65+446.04+79.3+455.95</f>
        <v>1139.8899999999999</v>
      </c>
      <c r="D10" s="53">
        <f>108.24+44.28+44.28+39.36+432.96+127.92+1303.8</f>
        <v>2100.8399999999997</v>
      </c>
      <c r="E10" s="53">
        <f t="shared" si="0"/>
        <v>3240.7299999999996</v>
      </c>
    </row>
    <row r="11" spans="1:5" x14ac:dyDescent="0.25">
      <c r="A11" s="7" t="s">
        <v>198</v>
      </c>
      <c r="B11" s="53"/>
      <c r="C11" s="53">
        <v>774.08</v>
      </c>
      <c r="D11" s="53">
        <v>3227.52</v>
      </c>
      <c r="E11" s="53">
        <f t="shared" si="0"/>
        <v>4001.6</v>
      </c>
    </row>
    <row r="12" spans="1:5" x14ac:dyDescent="0.25">
      <c r="A12" s="7" t="s">
        <v>199</v>
      </c>
      <c r="B12" s="53"/>
      <c r="C12" s="53">
        <v>928.9</v>
      </c>
      <c r="D12" s="53">
        <v>2744</v>
      </c>
      <c r="E12" s="53">
        <f t="shared" si="0"/>
        <v>3672.9</v>
      </c>
    </row>
    <row r="13" spans="1:5" x14ac:dyDescent="0.25">
      <c r="A13" s="7" t="s">
        <v>200</v>
      </c>
      <c r="B13" s="53">
        <f>211.77+404.29</f>
        <v>616.06000000000006</v>
      </c>
      <c r="C13" s="53">
        <v>812.78</v>
      </c>
      <c r="D13" s="53">
        <f>2388.13+907.12</f>
        <v>3295.25</v>
      </c>
      <c r="E13" s="53">
        <f t="shared" si="0"/>
        <v>4724.09</v>
      </c>
    </row>
    <row r="14" spans="1:5" x14ac:dyDescent="0.25">
      <c r="A14" s="7" t="s">
        <v>201</v>
      </c>
      <c r="B14" s="53">
        <f>21966.85</f>
        <v>21966.85</v>
      </c>
      <c r="C14" s="53">
        <v>1045.01</v>
      </c>
      <c r="D14" s="53">
        <f>980.48+2828.67</f>
        <v>3809.15</v>
      </c>
      <c r="E14" s="53">
        <f t="shared" si="0"/>
        <v>26821.01</v>
      </c>
    </row>
    <row r="15" spans="1:5" x14ac:dyDescent="0.25">
      <c r="A15" s="7" t="s">
        <v>202</v>
      </c>
      <c r="B15" s="53">
        <f>40699.34</f>
        <v>40699.339999999997</v>
      </c>
      <c r="C15" s="53">
        <v>1199.82</v>
      </c>
      <c r="D15" s="53">
        <f>1219.14+3204.15</f>
        <v>4423.29</v>
      </c>
      <c r="E15" s="53">
        <f t="shared" si="0"/>
        <v>46322.45</v>
      </c>
    </row>
    <row r="16" spans="1:5" x14ac:dyDescent="0.25">
      <c r="A16" s="7" t="s">
        <v>203</v>
      </c>
      <c r="B16" s="53">
        <f>45512.42</f>
        <v>45512.42</v>
      </c>
      <c r="C16" s="53">
        <v>1896.5</v>
      </c>
      <c r="D16" s="53">
        <f>2916.78+1045.44</f>
        <v>3962.2200000000003</v>
      </c>
      <c r="E16" s="53">
        <f t="shared" si="0"/>
        <v>51371.14</v>
      </c>
    </row>
    <row r="17" spans="1:7" x14ac:dyDescent="0.25">
      <c r="A17" s="50" t="s">
        <v>41</v>
      </c>
      <c r="B17" s="54">
        <f>SUM(B5:B16)</f>
        <v>108794.67</v>
      </c>
      <c r="C17" s="54">
        <f>SUM(C5:C16)</f>
        <v>8282.67</v>
      </c>
      <c r="D17" s="54">
        <f>SUM(D5:D16)</f>
        <v>23892.58</v>
      </c>
      <c r="E17" s="54">
        <f>SUM(E5:E16)</f>
        <v>140969.91999999998</v>
      </c>
    </row>
    <row r="18" spans="1:7" x14ac:dyDescent="0.25">
      <c r="B18" s="55"/>
      <c r="C18" s="55"/>
      <c r="D18" s="55"/>
    </row>
    <row r="19" spans="1:7" x14ac:dyDescent="0.25">
      <c r="B19" s="55"/>
      <c r="C19" s="55"/>
      <c r="D19" s="55"/>
    </row>
    <row r="20" spans="1:7" x14ac:dyDescent="0.25">
      <c r="B20" s="55"/>
      <c r="C20" s="55"/>
      <c r="D20" s="55"/>
    </row>
    <row r="21" spans="1:7" ht="27.75" customHeight="1" x14ac:dyDescent="0.25">
      <c r="A21" s="165" t="s">
        <v>204</v>
      </c>
      <c r="B21" s="165"/>
      <c r="C21" s="165"/>
      <c r="D21" s="165"/>
      <c r="E21" s="165"/>
    </row>
    <row r="22" spans="1:7" x14ac:dyDescent="0.25">
      <c r="A22" s="50" t="s">
        <v>187</v>
      </c>
      <c r="B22" s="50" t="s">
        <v>188</v>
      </c>
      <c r="C22" s="50" t="s">
        <v>189</v>
      </c>
      <c r="D22" s="50" t="s">
        <v>190</v>
      </c>
      <c r="E22" s="50" t="s">
        <v>191</v>
      </c>
    </row>
    <row r="23" spans="1:7" x14ac:dyDescent="0.25">
      <c r="A23" s="7" t="s">
        <v>192</v>
      </c>
      <c r="B23" s="53">
        <v>58276.68</v>
      </c>
      <c r="C23" s="56">
        <f>[2]КУ!F41</f>
        <v>1393.34</v>
      </c>
      <c r="D23" s="51">
        <f>921.05+212.55+58.24+3270+168</f>
        <v>4629.84</v>
      </c>
      <c r="E23" s="53">
        <f>SUM(B23:D23)</f>
        <v>64299.86</v>
      </c>
      <c r="G23" s="59">
        <v>0.19918181818181821</v>
      </c>
    </row>
    <row r="24" spans="1:7" x14ac:dyDescent="0.25">
      <c r="A24" s="7" t="s">
        <v>193</v>
      </c>
      <c r="B24" s="53">
        <v>37368.68</v>
      </c>
      <c r="C24" s="56">
        <f>[2]КУ!F42</f>
        <v>812.79</v>
      </c>
      <c r="D24" s="51">
        <f>739.17+212.01+243.18+9.96+2796.24+29.28+120.33+1.26</f>
        <v>4151.43</v>
      </c>
      <c r="E24" s="53">
        <f t="shared" ref="E24:E34" si="1">SUM(B24:D24)</f>
        <v>42332.9</v>
      </c>
      <c r="G24" s="59">
        <v>0.16209090909090909</v>
      </c>
    </row>
    <row r="25" spans="1:7" x14ac:dyDescent="0.25">
      <c r="A25" s="7" t="s">
        <v>194</v>
      </c>
      <c r="B25" s="53">
        <v>33325.72</v>
      </c>
      <c r="C25" s="56">
        <f>[2]КУ!F43</f>
        <v>1161.1199999999999</v>
      </c>
      <c r="D25" s="51">
        <f>1024.83+3167.13+138.96+96.03+114.9</f>
        <v>4541.8499999999995</v>
      </c>
      <c r="E25" s="53">
        <f t="shared" si="1"/>
        <v>39028.69</v>
      </c>
      <c r="G25" s="59">
        <v>0.13051818181818181</v>
      </c>
    </row>
    <row r="26" spans="1:7" x14ac:dyDescent="0.25">
      <c r="A26" s="7" t="s">
        <v>195</v>
      </c>
      <c r="B26" s="53">
        <v>21389.29</v>
      </c>
      <c r="C26" s="56">
        <f>[2]КУ!F44</f>
        <v>1819.09</v>
      </c>
      <c r="D26" s="51">
        <f>700.26+192.66+2753.45</f>
        <v>3646.37</v>
      </c>
      <c r="E26" s="53">
        <f t="shared" si="1"/>
        <v>26854.75</v>
      </c>
      <c r="G26" s="59">
        <v>6.8590909090909091E-2</v>
      </c>
    </row>
    <row r="27" spans="1:7" x14ac:dyDescent="0.25">
      <c r="A27" s="7" t="s">
        <v>196</v>
      </c>
      <c r="B27" s="53">
        <v>11243.34</v>
      </c>
      <c r="C27" s="56">
        <f>[2]КУ!F46</f>
        <v>1857.79</v>
      </c>
      <c r="D27" s="51">
        <f>726.12+235.27+2842.36</f>
        <v>3803.75</v>
      </c>
      <c r="E27" s="53">
        <f t="shared" si="1"/>
        <v>16904.88</v>
      </c>
      <c r="G27" s="59"/>
    </row>
    <row r="28" spans="1:7" x14ac:dyDescent="0.25">
      <c r="A28" s="7" t="s">
        <v>197</v>
      </c>
      <c r="B28" s="53">
        <v>577.55999999999995</v>
      </c>
      <c r="C28" s="56">
        <f>[2]КУ!F47</f>
        <v>1896.5</v>
      </c>
      <c r="D28" s="51">
        <f>804.37+20.04+2466.88+61.32+101.54+2.52</f>
        <v>3456.67</v>
      </c>
      <c r="E28" s="53">
        <f t="shared" si="1"/>
        <v>5930.73</v>
      </c>
      <c r="G28" s="59">
        <v>1.7172727272727274E-2</v>
      </c>
    </row>
    <row r="29" spans="1:7" x14ac:dyDescent="0.25">
      <c r="A29" s="7" t="s">
        <v>198</v>
      </c>
      <c r="B29" s="53">
        <v>570.23</v>
      </c>
      <c r="C29" s="56">
        <f>[2]КУ!F48</f>
        <v>1814.46</v>
      </c>
      <c r="D29" s="51">
        <f>712.8+2402.4+100.32</f>
        <v>3215.52</v>
      </c>
      <c r="E29" s="53">
        <f t="shared" si="1"/>
        <v>5600.21</v>
      </c>
      <c r="G29"/>
    </row>
    <row r="30" spans="1:7" x14ac:dyDescent="0.25">
      <c r="A30" s="7" t="s">
        <v>199</v>
      </c>
      <c r="B30" s="53">
        <v>1048.92</v>
      </c>
      <c r="C30" s="56">
        <f>[2]КУ!F49</f>
        <v>2194.23</v>
      </c>
      <c r="D30" s="51">
        <v>4221.3100000000004</v>
      </c>
      <c r="E30" s="53">
        <f t="shared" si="1"/>
        <v>7464.4600000000009</v>
      </c>
      <c r="G30"/>
    </row>
    <row r="31" spans="1:7" x14ac:dyDescent="0.25">
      <c r="A31" s="7" t="s">
        <v>200</v>
      </c>
      <c r="B31" s="53">
        <v>1797.55</v>
      </c>
      <c r="C31" s="56">
        <f>[2]КУ!F50</f>
        <v>2067.64</v>
      </c>
      <c r="D31" s="51">
        <v>4225.3599999999997</v>
      </c>
      <c r="E31" s="53">
        <f t="shared" si="1"/>
        <v>8090.5499999999993</v>
      </c>
      <c r="G31" s="59">
        <v>1.8263636363636367E-2</v>
      </c>
    </row>
    <row r="32" spans="1:7" x14ac:dyDescent="0.25">
      <c r="A32" s="7" t="s">
        <v>201</v>
      </c>
      <c r="B32" s="53">
        <v>18197.54</v>
      </c>
      <c r="C32" s="56">
        <f>[2]КУ!F51</f>
        <v>2278.63</v>
      </c>
      <c r="D32" s="51">
        <v>4814.96</v>
      </c>
      <c r="E32" s="53">
        <f t="shared" si="1"/>
        <v>25291.13</v>
      </c>
      <c r="G32" s="59">
        <v>7.8736363636363632E-2</v>
      </c>
    </row>
    <row r="33" spans="1:7" x14ac:dyDescent="0.25">
      <c r="A33" s="7" t="s">
        <v>202</v>
      </c>
      <c r="B33" s="57">
        <v>44336.972968625763</v>
      </c>
      <c r="C33" s="58">
        <v>2500</v>
      </c>
      <c r="D33" s="58">
        <v>4500</v>
      </c>
      <c r="E33" s="53">
        <f t="shared" si="1"/>
        <v>51336.972968625763</v>
      </c>
      <c r="G33" s="59">
        <v>0.13743636363636363</v>
      </c>
    </row>
    <row r="34" spans="1:7" x14ac:dyDescent="0.25">
      <c r="A34" s="7" t="s">
        <v>203</v>
      </c>
      <c r="B34" s="57">
        <v>44336.972968625763</v>
      </c>
      <c r="C34" s="58">
        <v>2500</v>
      </c>
      <c r="D34" s="58">
        <v>4500</v>
      </c>
      <c r="E34" s="53">
        <f t="shared" si="1"/>
        <v>51336.972968625763</v>
      </c>
      <c r="G34" s="59">
        <v>0.1880090909090909</v>
      </c>
    </row>
    <row r="35" spans="1:7" x14ac:dyDescent="0.25">
      <c r="A35" s="50" t="s">
        <v>41</v>
      </c>
      <c r="B35" s="54">
        <f>SUM(B23:B34)</f>
        <v>272469.45593725157</v>
      </c>
      <c r="C35" s="54">
        <f>SUM(C23:C34)</f>
        <v>22295.59</v>
      </c>
      <c r="D35" s="54">
        <f>SUM(D23:D34)</f>
        <v>49707.06</v>
      </c>
      <c r="E35" s="54">
        <f>SUM(E23:E34)</f>
        <v>344472.10593725153</v>
      </c>
      <c r="G35" s="59">
        <f>SUM(G23:G34)</f>
        <v>0.99999999999999989</v>
      </c>
    </row>
  </sheetData>
  <mergeCells count="2">
    <mergeCell ref="A3:E3"/>
    <mergeCell ref="A21:E21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opLeftCell="C1" zoomScaleNormal="100" workbookViewId="0">
      <selection activeCell="H23" sqref="H23"/>
    </sheetView>
  </sheetViews>
  <sheetFormatPr defaultRowHeight="15" x14ac:dyDescent="0.25"/>
  <cols>
    <col min="1" max="7" width="10" customWidth="1"/>
    <col min="8" max="8" width="62.85546875" customWidth="1"/>
    <col min="9" max="9" width="27.140625" customWidth="1"/>
    <col min="10" max="10" width="19.28515625" customWidth="1"/>
    <col min="11" max="12" width="14.28515625" customWidth="1"/>
    <col min="16" max="16" width="11" customWidth="1"/>
    <col min="17" max="17" width="11.85546875" customWidth="1"/>
    <col min="19" max="19" width="12.140625" customWidth="1"/>
  </cols>
  <sheetData>
    <row r="1" spans="1:11" x14ac:dyDescent="0.25">
      <c r="A1" s="177" t="s">
        <v>0</v>
      </c>
      <c r="B1" s="146" t="s">
        <v>90</v>
      </c>
      <c r="C1" s="146"/>
      <c r="D1" s="146"/>
      <c r="E1" s="146"/>
      <c r="F1" s="146"/>
      <c r="G1" s="146"/>
      <c r="H1" s="159" t="s">
        <v>170</v>
      </c>
      <c r="I1" s="159" t="s">
        <v>169</v>
      </c>
      <c r="J1" s="159" t="s">
        <v>39</v>
      </c>
      <c r="K1" s="174" t="s">
        <v>171</v>
      </c>
    </row>
    <row r="2" spans="1:11" ht="34.5" customHeight="1" x14ac:dyDescent="0.25">
      <c r="A2" s="177"/>
      <c r="B2" s="152" t="s">
        <v>45</v>
      </c>
      <c r="C2" s="152" t="s">
        <v>46</v>
      </c>
      <c r="D2" s="152" t="s">
        <v>47</v>
      </c>
      <c r="E2" s="152" t="s">
        <v>48</v>
      </c>
      <c r="F2" s="152" t="s">
        <v>49</v>
      </c>
      <c r="G2" s="152" t="s">
        <v>50</v>
      </c>
      <c r="H2" s="159"/>
      <c r="I2" s="159"/>
      <c r="J2" s="159"/>
      <c r="K2" s="175"/>
    </row>
    <row r="3" spans="1:11" ht="34.5" customHeight="1" x14ac:dyDescent="0.25">
      <c r="A3" s="177"/>
      <c r="B3" s="152"/>
      <c r="C3" s="152"/>
      <c r="D3" s="152"/>
      <c r="E3" s="152"/>
      <c r="F3" s="152"/>
      <c r="G3" s="152"/>
      <c r="H3" s="159"/>
      <c r="I3" s="159"/>
      <c r="J3" s="159"/>
      <c r="K3" s="175"/>
    </row>
    <row r="4" spans="1:11" ht="34.5" customHeight="1" x14ac:dyDescent="0.25">
      <c r="A4" s="177"/>
      <c r="B4" s="152"/>
      <c r="C4" s="152"/>
      <c r="D4" s="152"/>
      <c r="E4" s="152"/>
      <c r="F4" s="152"/>
      <c r="G4" s="152"/>
      <c r="H4" s="159"/>
      <c r="I4" s="159"/>
      <c r="J4" s="159"/>
      <c r="K4" s="176"/>
    </row>
    <row r="5" spans="1:11" ht="46.5" customHeight="1" x14ac:dyDescent="0.25">
      <c r="A5" s="39">
        <v>1</v>
      </c>
      <c r="B5" s="9" t="s">
        <v>51</v>
      </c>
      <c r="C5" s="9" t="s">
        <v>59</v>
      </c>
      <c r="D5" s="9" t="s">
        <v>159</v>
      </c>
      <c r="E5" s="9" t="s">
        <v>55</v>
      </c>
      <c r="F5" s="9" t="s">
        <v>54</v>
      </c>
      <c r="G5" s="43"/>
      <c r="H5" s="34" t="s">
        <v>162</v>
      </c>
      <c r="I5" s="40" t="s">
        <v>165</v>
      </c>
      <c r="J5" s="37">
        <v>100000</v>
      </c>
      <c r="K5" s="40" t="s">
        <v>172</v>
      </c>
    </row>
    <row r="6" spans="1:11" ht="45" x14ac:dyDescent="0.25">
      <c r="A6" s="39">
        <v>2</v>
      </c>
      <c r="B6" s="9" t="s">
        <v>51</v>
      </c>
      <c r="C6" s="9" t="s">
        <v>59</v>
      </c>
      <c r="D6" s="9" t="s">
        <v>159</v>
      </c>
      <c r="E6" s="9" t="s">
        <v>55</v>
      </c>
      <c r="F6" s="9" t="s">
        <v>54</v>
      </c>
      <c r="G6" s="43"/>
      <c r="H6" s="34" t="s">
        <v>163</v>
      </c>
      <c r="I6" s="40" t="s">
        <v>166</v>
      </c>
      <c r="J6" s="37">
        <v>130000</v>
      </c>
      <c r="K6" s="40" t="s">
        <v>172</v>
      </c>
    </row>
    <row r="7" spans="1:11" ht="60" x14ac:dyDescent="0.25">
      <c r="A7" s="39">
        <v>3</v>
      </c>
      <c r="B7" s="9" t="s">
        <v>51</v>
      </c>
      <c r="C7" s="9" t="s">
        <v>59</v>
      </c>
      <c r="D7" s="9" t="s">
        <v>159</v>
      </c>
      <c r="E7" s="9" t="s">
        <v>55</v>
      </c>
      <c r="F7" s="9" t="s">
        <v>54</v>
      </c>
      <c r="G7" s="43"/>
      <c r="H7" s="34" t="s">
        <v>160</v>
      </c>
      <c r="I7" s="42" t="s">
        <v>168</v>
      </c>
      <c r="J7" s="37">
        <v>50000</v>
      </c>
      <c r="K7" s="40"/>
    </row>
    <row r="8" spans="1:11" ht="30" x14ac:dyDescent="0.25">
      <c r="A8" s="39">
        <v>4</v>
      </c>
      <c r="B8" s="9" t="s">
        <v>51</v>
      </c>
      <c r="C8" s="9" t="s">
        <v>57</v>
      </c>
      <c r="D8" s="9" t="s">
        <v>161</v>
      </c>
      <c r="E8" s="9" t="s">
        <v>55</v>
      </c>
      <c r="F8" s="9" t="s">
        <v>54</v>
      </c>
      <c r="G8" s="43"/>
      <c r="H8" s="34" t="s">
        <v>164</v>
      </c>
      <c r="I8" s="42" t="s">
        <v>167</v>
      </c>
      <c r="J8" s="37">
        <v>100000</v>
      </c>
      <c r="K8" s="40" t="s">
        <v>172</v>
      </c>
    </row>
    <row r="9" spans="1:11" x14ac:dyDescent="0.25">
      <c r="H9" s="41"/>
    </row>
  </sheetData>
  <mergeCells count="12">
    <mergeCell ref="I1:I4"/>
    <mergeCell ref="J1:J4"/>
    <mergeCell ref="H1:H4"/>
    <mergeCell ref="K1:K4"/>
    <mergeCell ref="A1:A4"/>
    <mergeCell ref="B1:G1"/>
    <mergeCell ref="B2:B4"/>
    <mergeCell ref="C2:C4"/>
    <mergeCell ref="D2:D4"/>
    <mergeCell ref="E2:E4"/>
    <mergeCell ref="F2:F4"/>
    <mergeCell ref="G2:G4"/>
  </mergeCells>
  <pageMargins left="0.39370078740157483" right="0.39370078740157483" top="0.74803149606299213" bottom="0.74803149606299213" header="0.31496062992125984" footer="0.31496062992125984"/>
  <pageSetup paperSize="9" scale="72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22" sqref="J22"/>
    </sheetView>
  </sheetViews>
  <sheetFormatPr defaultRowHeight="15" x14ac:dyDescent="0.25"/>
  <cols>
    <col min="1" max="1" width="12.85546875" customWidth="1"/>
    <col min="2" max="2" width="42.5703125" customWidth="1"/>
    <col min="3" max="7" width="14.7109375" customWidth="1"/>
  </cols>
  <sheetData>
    <row r="1" spans="1:7" ht="15.75" thickBot="1" x14ac:dyDescent="0.3">
      <c r="A1" s="146" t="s">
        <v>44</v>
      </c>
      <c r="B1" s="147" t="s">
        <v>174</v>
      </c>
      <c r="C1" s="146"/>
      <c r="D1" s="146"/>
      <c r="E1" s="146"/>
      <c r="F1" s="146"/>
      <c r="G1" s="147"/>
    </row>
    <row r="2" spans="1:7" ht="15" customHeight="1" x14ac:dyDescent="0.25">
      <c r="A2" s="146"/>
      <c r="B2" s="160"/>
      <c r="C2" s="146" t="s">
        <v>233</v>
      </c>
      <c r="D2" s="146" t="s">
        <v>157</v>
      </c>
      <c r="E2" s="146" t="s">
        <v>156</v>
      </c>
      <c r="F2" s="146" t="s">
        <v>223</v>
      </c>
      <c r="G2" s="178" t="s">
        <v>224</v>
      </c>
    </row>
    <row r="3" spans="1:7" x14ac:dyDescent="0.25">
      <c r="A3" s="146"/>
      <c r="B3" s="160"/>
      <c r="C3" s="146"/>
      <c r="D3" s="146"/>
      <c r="E3" s="146"/>
      <c r="F3" s="146"/>
      <c r="G3" s="179"/>
    </row>
    <row r="4" spans="1:7" ht="30.75" customHeight="1" x14ac:dyDescent="0.25">
      <c r="A4" s="146"/>
      <c r="B4" s="148"/>
      <c r="C4" s="146"/>
      <c r="D4" s="146"/>
      <c r="E4" s="146"/>
      <c r="F4" s="146"/>
      <c r="G4" s="179"/>
    </row>
    <row r="5" spans="1:7" x14ac:dyDescent="0.25">
      <c r="A5" s="146" t="s">
        <v>244</v>
      </c>
      <c r="B5" s="76" t="s">
        <v>173</v>
      </c>
      <c r="C5" s="28">
        <f>SUM(C6:C28)</f>
        <v>3020370</v>
      </c>
      <c r="D5" s="28">
        <f>SUM(D6:D28)</f>
        <v>-440632.2</v>
      </c>
      <c r="E5" s="28">
        <f>SUM(E6:E28)</f>
        <v>0</v>
      </c>
      <c r="F5" s="28">
        <f>SUM(F6:F28)</f>
        <v>2579737.7999999998</v>
      </c>
      <c r="G5" s="78">
        <f>SUM(G6:G28)</f>
        <v>3972398.2</v>
      </c>
    </row>
    <row r="6" spans="1:7" x14ac:dyDescent="0.25">
      <c r="A6" s="146"/>
      <c r="B6" s="74" t="s">
        <v>219</v>
      </c>
      <c r="C6" s="8">
        <v>144000</v>
      </c>
      <c r="D6" s="8"/>
      <c r="E6" s="33"/>
      <c r="F6" s="8">
        <f t="shared" ref="F6:F11" si="0">C6+D6+E6</f>
        <v>144000</v>
      </c>
      <c r="G6" s="79">
        <f t="shared" ref="G6:G11" si="1">F6</f>
        <v>144000</v>
      </c>
    </row>
    <row r="7" spans="1:7" x14ac:dyDescent="0.25">
      <c r="A7" s="146"/>
      <c r="B7" s="74" t="s">
        <v>221</v>
      </c>
      <c r="C7" s="8">
        <v>15000</v>
      </c>
      <c r="D7" s="8"/>
      <c r="E7" s="33"/>
      <c r="F7" s="8">
        <f t="shared" si="0"/>
        <v>15000</v>
      </c>
      <c r="G7" s="79">
        <f t="shared" si="1"/>
        <v>15000</v>
      </c>
    </row>
    <row r="8" spans="1:7" x14ac:dyDescent="0.25">
      <c r="A8" s="146"/>
      <c r="B8" s="74" t="s">
        <v>220</v>
      </c>
      <c r="C8" s="8">
        <v>424577.39999999997</v>
      </c>
      <c r="D8" s="8"/>
      <c r="E8" s="33"/>
      <c r="F8" s="8">
        <f t="shared" si="0"/>
        <v>424577.39999999997</v>
      </c>
      <c r="G8" s="79">
        <f t="shared" si="1"/>
        <v>424577.39999999997</v>
      </c>
    </row>
    <row r="9" spans="1:7" x14ac:dyDescent="0.25">
      <c r="A9" s="146"/>
      <c r="B9" s="32" t="s">
        <v>213</v>
      </c>
      <c r="C9" s="8">
        <v>60500</v>
      </c>
      <c r="D9" s="8"/>
      <c r="E9" s="33"/>
      <c r="F9" s="8">
        <f t="shared" si="0"/>
        <v>60500</v>
      </c>
      <c r="G9" s="79">
        <f t="shared" si="1"/>
        <v>60500</v>
      </c>
    </row>
    <row r="10" spans="1:7" x14ac:dyDescent="0.25">
      <c r="A10" s="146"/>
      <c r="B10" s="32" t="s">
        <v>215</v>
      </c>
      <c r="C10" s="8">
        <v>70000</v>
      </c>
      <c r="D10" s="8"/>
      <c r="E10" s="33"/>
      <c r="F10" s="8">
        <f t="shared" si="0"/>
        <v>70000</v>
      </c>
      <c r="G10" s="79">
        <f t="shared" si="1"/>
        <v>70000</v>
      </c>
    </row>
    <row r="11" spans="1:7" x14ac:dyDescent="0.25">
      <c r="A11" s="146"/>
      <c r="B11" s="32" t="s">
        <v>242</v>
      </c>
      <c r="C11" s="8">
        <v>400000</v>
      </c>
      <c r="D11" s="8"/>
      <c r="E11" s="33"/>
      <c r="F11" s="8">
        <f t="shared" si="0"/>
        <v>400000</v>
      </c>
      <c r="G11" s="79">
        <f t="shared" si="1"/>
        <v>400000</v>
      </c>
    </row>
    <row r="12" spans="1:7" x14ac:dyDescent="0.25">
      <c r="A12" s="146"/>
      <c r="B12" s="86" t="s">
        <v>238</v>
      </c>
      <c r="C12" s="8"/>
      <c r="D12" s="8"/>
      <c r="E12" s="33"/>
      <c r="F12" s="8"/>
      <c r="G12" s="79">
        <v>6461</v>
      </c>
    </row>
    <row r="13" spans="1:7" x14ac:dyDescent="0.25">
      <c r="A13" s="146"/>
      <c r="B13" s="86" t="s">
        <v>239</v>
      </c>
      <c r="C13" s="8"/>
      <c r="D13" s="8"/>
      <c r="E13" s="33"/>
      <c r="F13" s="8"/>
      <c r="G13" s="79">
        <v>86208</v>
      </c>
    </row>
    <row r="14" spans="1:7" x14ac:dyDescent="0.25">
      <c r="A14" s="146"/>
      <c r="B14" s="86" t="s">
        <v>240</v>
      </c>
      <c r="C14" s="8"/>
      <c r="D14" s="8"/>
      <c r="E14" s="33"/>
      <c r="F14" s="8"/>
      <c r="G14" s="79">
        <v>11500</v>
      </c>
    </row>
    <row r="15" spans="1:7" x14ac:dyDescent="0.25">
      <c r="A15" s="146"/>
      <c r="B15" s="86" t="s">
        <v>241</v>
      </c>
      <c r="C15" s="8"/>
      <c r="D15" s="8"/>
      <c r="E15" s="33"/>
      <c r="F15" s="8"/>
      <c r="G15" s="79">
        <v>65000</v>
      </c>
    </row>
    <row r="16" spans="1:7" x14ac:dyDescent="0.25">
      <c r="A16" s="146"/>
      <c r="B16" s="86" t="s">
        <v>243</v>
      </c>
      <c r="C16" s="8"/>
      <c r="D16" s="8"/>
      <c r="E16" s="33"/>
      <c r="F16" s="8"/>
      <c r="G16" s="88">
        <v>230831</v>
      </c>
    </row>
    <row r="17" spans="1:7" ht="51" x14ac:dyDescent="0.25">
      <c r="A17" s="146"/>
      <c r="B17" s="32" t="s">
        <v>222</v>
      </c>
      <c r="C17" s="8">
        <f>1068292.6+700000-335000</f>
        <v>1433292.6</v>
      </c>
      <c r="D17" s="33">
        <v>-440632.2</v>
      </c>
      <c r="E17" s="33"/>
      <c r="F17" s="8">
        <f>C17+D17+E17</f>
        <v>992660.40000000014</v>
      </c>
      <c r="G17" s="79">
        <f>F17</f>
        <v>992660.40000000014</v>
      </c>
    </row>
    <row r="18" spans="1:7" x14ac:dyDescent="0.25">
      <c r="A18" s="146"/>
      <c r="B18" s="87" t="s">
        <v>218</v>
      </c>
      <c r="C18" s="8"/>
      <c r="D18" s="33"/>
      <c r="E18" s="33"/>
      <c r="F18" s="8"/>
      <c r="G18" s="79">
        <v>5400</v>
      </c>
    </row>
    <row r="19" spans="1:7" x14ac:dyDescent="0.25">
      <c r="A19" s="146"/>
      <c r="B19" s="86" t="e">
        <f>#REF!</f>
        <v>#REF!</v>
      </c>
      <c r="C19" s="8"/>
      <c r="D19" s="33"/>
      <c r="E19" s="33"/>
      <c r="F19" s="8"/>
      <c r="G19" s="79">
        <v>178000</v>
      </c>
    </row>
    <row r="20" spans="1:7" x14ac:dyDescent="0.25">
      <c r="A20" s="146"/>
      <c r="B20" s="86" t="e">
        <f>#REF!</f>
        <v>#REF!</v>
      </c>
      <c r="C20" s="8"/>
      <c r="D20" s="33"/>
      <c r="E20" s="33"/>
      <c r="F20" s="8"/>
      <c r="G20" s="79">
        <v>3600</v>
      </c>
    </row>
    <row r="21" spans="1:7" ht="38.25" x14ac:dyDescent="0.25">
      <c r="A21" s="146"/>
      <c r="B21" s="86" t="e">
        <f>#REF!</f>
        <v>#REF!</v>
      </c>
      <c r="C21" s="8"/>
      <c r="D21" s="33"/>
      <c r="E21" s="33"/>
      <c r="F21" s="8"/>
      <c r="G21" s="79">
        <v>1200</v>
      </c>
    </row>
    <row r="22" spans="1:7" x14ac:dyDescent="0.25">
      <c r="A22" s="146"/>
      <c r="B22" s="86" t="s">
        <v>245</v>
      </c>
      <c r="C22" s="8"/>
      <c r="D22" s="33"/>
      <c r="E22" s="33"/>
      <c r="F22" s="8"/>
      <c r="G22" s="79">
        <v>11966</v>
      </c>
    </row>
    <row r="23" spans="1:7" x14ac:dyDescent="0.25">
      <c r="A23" s="146"/>
      <c r="B23" s="86" t="s">
        <v>246</v>
      </c>
      <c r="C23" s="8"/>
      <c r="D23" s="33"/>
      <c r="E23" s="33"/>
      <c r="F23" s="8"/>
      <c r="G23" s="79">
        <v>40000</v>
      </c>
    </row>
    <row r="24" spans="1:7" x14ac:dyDescent="0.25">
      <c r="A24" s="146"/>
      <c r="B24" s="86"/>
      <c r="C24" s="8"/>
      <c r="D24" s="33"/>
      <c r="E24" s="33"/>
      <c r="F24" s="8"/>
      <c r="G24" s="79"/>
    </row>
    <row r="25" spans="1:7" x14ac:dyDescent="0.25">
      <c r="A25" s="146"/>
      <c r="B25" s="86" t="s">
        <v>243</v>
      </c>
      <c r="C25" s="8"/>
      <c r="D25" s="33"/>
      <c r="E25" s="33"/>
      <c r="F25" s="8"/>
      <c r="G25" s="88">
        <f>G17-G18-G19-G20-G21-G22-G23</f>
        <v>752494.40000000014</v>
      </c>
    </row>
    <row r="26" spans="1:7" x14ac:dyDescent="0.25">
      <c r="A26" s="146"/>
      <c r="B26" s="32" t="s">
        <v>179</v>
      </c>
      <c r="C26" s="8">
        <v>265000</v>
      </c>
      <c r="D26" s="8"/>
      <c r="E26" s="33"/>
      <c r="F26" s="8">
        <f>C26+D26+E26</f>
        <v>265000</v>
      </c>
      <c r="G26" s="79">
        <f>F26</f>
        <v>265000</v>
      </c>
    </row>
    <row r="27" spans="1:7" x14ac:dyDescent="0.25">
      <c r="A27" s="146"/>
      <c r="B27" s="32" t="s">
        <v>237</v>
      </c>
      <c r="C27" s="8">
        <v>205000</v>
      </c>
      <c r="D27" s="8"/>
      <c r="E27" s="33"/>
      <c r="F27" s="8">
        <f>C27+D27+E27</f>
        <v>205000</v>
      </c>
      <c r="G27" s="79">
        <f>F27</f>
        <v>205000</v>
      </c>
    </row>
    <row r="28" spans="1:7" x14ac:dyDescent="0.25">
      <c r="A28" s="146"/>
      <c r="B28" s="32" t="s">
        <v>180</v>
      </c>
      <c r="C28" s="8">
        <v>3000</v>
      </c>
      <c r="D28" s="8"/>
      <c r="E28" s="33"/>
      <c r="F28" s="8">
        <f>C28+D28+E28</f>
        <v>3000</v>
      </c>
      <c r="G28" s="79">
        <f>F28</f>
        <v>3000</v>
      </c>
    </row>
  </sheetData>
  <mergeCells count="9">
    <mergeCell ref="A5:A28"/>
    <mergeCell ref="E2:E4"/>
    <mergeCell ref="F2:F4"/>
    <mergeCell ref="G2:G4"/>
    <mergeCell ref="C2:C4"/>
    <mergeCell ref="D2:D4"/>
    <mergeCell ref="A1:A4"/>
    <mergeCell ref="B1:B4"/>
    <mergeCell ref="C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zoomScaleNormal="100" workbookViewId="0">
      <pane xSplit="8" ySplit="5" topLeftCell="I6" activePane="bottomRight" state="frozen"/>
      <selection pane="topRight" activeCell="H1" sqref="H1"/>
      <selection pane="bottomLeft" activeCell="A6" sqref="A6"/>
      <selection pane="bottomRight" activeCell="X44" sqref="X44"/>
    </sheetView>
  </sheetViews>
  <sheetFormatPr defaultRowHeight="12.75" outlineLevelRow="1" outlineLevelCol="1" x14ac:dyDescent="0.2"/>
  <cols>
    <col min="1" max="1" width="17.5703125" style="4" hidden="1" customWidth="1"/>
    <col min="2" max="2" width="18.7109375" style="4" hidden="1" customWidth="1"/>
    <col min="3" max="3" width="5.5703125" style="4" hidden="1" customWidth="1" outlineLevel="1"/>
    <col min="4" max="4" width="6.140625" style="4" hidden="1" customWidth="1" outlineLevel="1"/>
    <col min="5" max="5" width="13.7109375" style="4" hidden="1" customWidth="1" outlineLevel="1"/>
    <col min="6" max="6" width="5.85546875" style="4" customWidth="1" collapsed="1"/>
    <col min="7" max="7" width="5.85546875" style="4" customWidth="1"/>
    <col min="8" max="8" width="10.42578125" style="4" customWidth="1"/>
    <col min="9" max="9" width="13.140625" style="4" customWidth="1"/>
    <col min="10" max="11" width="15" style="4" hidden="1" customWidth="1" outlineLevel="1"/>
    <col min="12" max="12" width="11.85546875" style="4" hidden="1" customWidth="1" collapsed="1"/>
    <col min="13" max="13" width="14.7109375" style="4" customWidth="1"/>
    <col min="14" max="14" width="19.5703125" style="4" hidden="1" customWidth="1" outlineLevel="1"/>
    <col min="15" max="15" width="19" style="31" hidden="1" customWidth="1" outlineLevel="1"/>
    <col min="16" max="16" width="17.7109375" style="31" customWidth="1" collapsed="1"/>
    <col min="17" max="17" width="13.140625" style="4" customWidth="1"/>
    <col min="18" max="18" width="17.28515625" style="4" hidden="1" customWidth="1"/>
    <col min="19" max="19" width="13.85546875" style="4" customWidth="1"/>
    <col min="20" max="21" width="11.42578125" style="4" customWidth="1"/>
    <col min="22" max="22" width="13.140625" style="4" customWidth="1"/>
    <col min="23" max="24" width="11.42578125" style="4" customWidth="1"/>
    <col min="25" max="25" width="9.140625" style="4"/>
    <col min="26" max="26" width="14.42578125" style="4" customWidth="1"/>
    <col min="27" max="27" width="9.140625" style="4" customWidth="1"/>
    <col min="28" max="28" width="12.5703125" style="4" customWidth="1"/>
    <col min="29" max="206" width="9.140625" style="4"/>
    <col min="207" max="207" width="40.42578125" style="4" customWidth="1"/>
    <col min="208" max="208" width="8.140625" style="4" customWidth="1"/>
    <col min="209" max="209" width="9.140625" style="4" customWidth="1"/>
    <col min="210" max="210" width="9.7109375" style="4" customWidth="1"/>
    <col min="211" max="211" width="6.28515625" style="4" customWidth="1"/>
    <col min="212" max="212" width="10.7109375" style="4" customWidth="1"/>
    <col min="213" max="213" width="5" style="4" customWidth="1"/>
    <col min="214" max="214" width="14.5703125" style="4" customWidth="1"/>
    <col min="215" max="215" width="9.140625" style="4"/>
    <col min="216" max="216" width="16" style="4" customWidth="1"/>
    <col min="217" max="217" width="12.5703125" style="4" customWidth="1"/>
    <col min="218" max="218" width="12" style="4" customWidth="1"/>
    <col min="219" max="219" width="16.28515625" style="4" customWidth="1"/>
    <col min="220" max="222" width="9.140625" style="4"/>
    <col min="223" max="223" width="21.7109375" style="4" customWidth="1"/>
    <col min="224" max="462" width="9.140625" style="4"/>
    <col min="463" max="463" width="40.42578125" style="4" customWidth="1"/>
    <col min="464" max="464" width="8.140625" style="4" customWidth="1"/>
    <col min="465" max="465" width="9.140625" style="4" customWidth="1"/>
    <col min="466" max="466" width="9.7109375" style="4" customWidth="1"/>
    <col min="467" max="467" width="6.28515625" style="4" customWidth="1"/>
    <col min="468" max="468" width="10.7109375" style="4" customWidth="1"/>
    <col min="469" max="469" width="5" style="4" customWidth="1"/>
    <col min="470" max="470" width="14.5703125" style="4" customWidth="1"/>
    <col min="471" max="471" width="9.140625" style="4"/>
    <col min="472" max="472" width="16" style="4" customWidth="1"/>
    <col min="473" max="473" width="12.5703125" style="4" customWidth="1"/>
    <col min="474" max="474" width="12" style="4" customWidth="1"/>
    <col min="475" max="475" width="16.28515625" style="4" customWidth="1"/>
    <col min="476" max="478" width="9.140625" style="4"/>
    <col min="479" max="479" width="21.7109375" style="4" customWidth="1"/>
    <col min="480" max="718" width="9.140625" style="4"/>
    <col min="719" max="719" width="40.42578125" style="4" customWidth="1"/>
    <col min="720" max="720" width="8.140625" style="4" customWidth="1"/>
    <col min="721" max="721" width="9.140625" style="4" customWidth="1"/>
    <col min="722" max="722" width="9.7109375" style="4" customWidth="1"/>
    <col min="723" max="723" width="6.28515625" style="4" customWidth="1"/>
    <col min="724" max="724" width="10.7109375" style="4" customWidth="1"/>
    <col min="725" max="725" width="5" style="4" customWidth="1"/>
    <col min="726" max="726" width="14.5703125" style="4" customWidth="1"/>
    <col min="727" max="727" width="9.140625" style="4"/>
    <col min="728" max="728" width="16" style="4" customWidth="1"/>
    <col min="729" max="729" width="12.5703125" style="4" customWidth="1"/>
    <col min="730" max="730" width="12" style="4" customWidth="1"/>
    <col min="731" max="731" width="16.28515625" style="4" customWidth="1"/>
    <col min="732" max="734" width="9.140625" style="4"/>
    <col min="735" max="735" width="21.7109375" style="4" customWidth="1"/>
    <col min="736" max="974" width="9.140625" style="4"/>
    <col min="975" max="975" width="40.42578125" style="4" customWidth="1"/>
    <col min="976" max="976" width="8.140625" style="4" customWidth="1"/>
    <col min="977" max="977" width="9.140625" style="4" customWidth="1"/>
    <col min="978" max="978" width="9.7109375" style="4" customWidth="1"/>
    <col min="979" max="979" width="6.28515625" style="4" customWidth="1"/>
    <col min="980" max="980" width="10.7109375" style="4" customWidth="1"/>
    <col min="981" max="981" width="5" style="4" customWidth="1"/>
    <col min="982" max="982" width="14.5703125" style="4" customWidth="1"/>
    <col min="983" max="983" width="9.140625" style="4"/>
    <col min="984" max="984" width="16" style="4" customWidth="1"/>
    <col min="985" max="985" width="12.5703125" style="4" customWidth="1"/>
    <col min="986" max="986" width="12" style="4" customWidth="1"/>
    <col min="987" max="987" width="16.28515625" style="4" customWidth="1"/>
    <col min="988" max="990" width="9.140625" style="4"/>
    <col min="991" max="991" width="21.7109375" style="4" customWidth="1"/>
    <col min="992" max="1230" width="9.140625" style="4"/>
    <col min="1231" max="1231" width="40.42578125" style="4" customWidth="1"/>
    <col min="1232" max="1232" width="8.140625" style="4" customWidth="1"/>
    <col min="1233" max="1233" width="9.140625" style="4" customWidth="1"/>
    <col min="1234" max="1234" width="9.7109375" style="4" customWidth="1"/>
    <col min="1235" max="1235" width="6.28515625" style="4" customWidth="1"/>
    <col min="1236" max="1236" width="10.7109375" style="4" customWidth="1"/>
    <col min="1237" max="1237" width="5" style="4" customWidth="1"/>
    <col min="1238" max="1238" width="14.5703125" style="4" customWidth="1"/>
    <col min="1239" max="1239" width="9.140625" style="4"/>
    <col min="1240" max="1240" width="16" style="4" customWidth="1"/>
    <col min="1241" max="1241" width="12.5703125" style="4" customWidth="1"/>
    <col min="1242" max="1242" width="12" style="4" customWidth="1"/>
    <col min="1243" max="1243" width="16.28515625" style="4" customWidth="1"/>
    <col min="1244" max="1246" width="9.140625" style="4"/>
    <col min="1247" max="1247" width="21.7109375" style="4" customWidth="1"/>
    <col min="1248" max="1486" width="9.140625" style="4"/>
    <col min="1487" max="1487" width="40.42578125" style="4" customWidth="1"/>
    <col min="1488" max="1488" width="8.140625" style="4" customWidth="1"/>
    <col min="1489" max="1489" width="9.140625" style="4" customWidth="1"/>
    <col min="1490" max="1490" width="9.7109375" style="4" customWidth="1"/>
    <col min="1491" max="1491" width="6.28515625" style="4" customWidth="1"/>
    <col min="1492" max="1492" width="10.7109375" style="4" customWidth="1"/>
    <col min="1493" max="1493" width="5" style="4" customWidth="1"/>
    <col min="1494" max="1494" width="14.5703125" style="4" customWidth="1"/>
    <col min="1495" max="1495" width="9.140625" style="4"/>
    <col min="1496" max="1496" width="16" style="4" customWidth="1"/>
    <col min="1497" max="1497" width="12.5703125" style="4" customWidth="1"/>
    <col min="1498" max="1498" width="12" style="4" customWidth="1"/>
    <col min="1499" max="1499" width="16.28515625" style="4" customWidth="1"/>
    <col min="1500" max="1502" width="9.140625" style="4"/>
    <col min="1503" max="1503" width="21.7109375" style="4" customWidth="1"/>
    <col min="1504" max="1742" width="9.140625" style="4"/>
    <col min="1743" max="1743" width="40.42578125" style="4" customWidth="1"/>
    <col min="1744" max="1744" width="8.140625" style="4" customWidth="1"/>
    <col min="1745" max="1745" width="9.140625" style="4" customWidth="1"/>
    <col min="1746" max="1746" width="9.7109375" style="4" customWidth="1"/>
    <col min="1747" max="1747" width="6.28515625" style="4" customWidth="1"/>
    <col min="1748" max="1748" width="10.7109375" style="4" customWidth="1"/>
    <col min="1749" max="1749" width="5" style="4" customWidth="1"/>
    <col min="1750" max="1750" width="14.5703125" style="4" customWidth="1"/>
    <col min="1751" max="1751" width="9.140625" style="4"/>
    <col min="1752" max="1752" width="16" style="4" customWidth="1"/>
    <col min="1753" max="1753" width="12.5703125" style="4" customWidth="1"/>
    <col min="1754" max="1754" width="12" style="4" customWidth="1"/>
    <col min="1755" max="1755" width="16.28515625" style="4" customWidth="1"/>
    <col min="1756" max="1758" width="9.140625" style="4"/>
    <col min="1759" max="1759" width="21.7109375" style="4" customWidth="1"/>
    <col min="1760" max="1998" width="9.140625" style="4"/>
    <col min="1999" max="1999" width="40.42578125" style="4" customWidth="1"/>
    <col min="2000" max="2000" width="8.140625" style="4" customWidth="1"/>
    <col min="2001" max="2001" width="9.140625" style="4" customWidth="1"/>
    <col min="2002" max="2002" width="9.7109375" style="4" customWidth="1"/>
    <col min="2003" max="2003" width="6.28515625" style="4" customWidth="1"/>
    <col min="2004" max="2004" width="10.7109375" style="4" customWidth="1"/>
    <col min="2005" max="2005" width="5" style="4" customWidth="1"/>
    <col min="2006" max="2006" width="14.5703125" style="4" customWidth="1"/>
    <col min="2007" max="2007" width="9.140625" style="4"/>
    <col min="2008" max="2008" width="16" style="4" customWidth="1"/>
    <col min="2009" max="2009" width="12.5703125" style="4" customWidth="1"/>
    <col min="2010" max="2010" width="12" style="4" customWidth="1"/>
    <col min="2011" max="2011" width="16.28515625" style="4" customWidth="1"/>
    <col min="2012" max="2014" width="9.140625" style="4"/>
    <col min="2015" max="2015" width="21.7109375" style="4" customWidth="1"/>
    <col min="2016" max="2254" width="9.140625" style="4"/>
    <col min="2255" max="2255" width="40.42578125" style="4" customWidth="1"/>
    <col min="2256" max="2256" width="8.140625" style="4" customWidth="1"/>
    <col min="2257" max="2257" width="9.140625" style="4" customWidth="1"/>
    <col min="2258" max="2258" width="9.7109375" style="4" customWidth="1"/>
    <col min="2259" max="2259" width="6.28515625" style="4" customWidth="1"/>
    <col min="2260" max="2260" width="10.7109375" style="4" customWidth="1"/>
    <col min="2261" max="2261" width="5" style="4" customWidth="1"/>
    <col min="2262" max="2262" width="14.5703125" style="4" customWidth="1"/>
    <col min="2263" max="2263" width="9.140625" style="4"/>
    <col min="2264" max="2264" width="16" style="4" customWidth="1"/>
    <col min="2265" max="2265" width="12.5703125" style="4" customWidth="1"/>
    <col min="2266" max="2266" width="12" style="4" customWidth="1"/>
    <col min="2267" max="2267" width="16.28515625" style="4" customWidth="1"/>
    <col min="2268" max="2270" width="9.140625" style="4"/>
    <col min="2271" max="2271" width="21.7109375" style="4" customWidth="1"/>
    <col min="2272" max="2510" width="9.140625" style="4"/>
    <col min="2511" max="2511" width="40.42578125" style="4" customWidth="1"/>
    <col min="2512" max="2512" width="8.140625" style="4" customWidth="1"/>
    <col min="2513" max="2513" width="9.140625" style="4" customWidth="1"/>
    <col min="2514" max="2514" width="9.7109375" style="4" customWidth="1"/>
    <col min="2515" max="2515" width="6.28515625" style="4" customWidth="1"/>
    <col min="2516" max="2516" width="10.7109375" style="4" customWidth="1"/>
    <col min="2517" max="2517" width="5" style="4" customWidth="1"/>
    <col min="2518" max="2518" width="14.5703125" style="4" customWidth="1"/>
    <col min="2519" max="2519" width="9.140625" style="4"/>
    <col min="2520" max="2520" width="16" style="4" customWidth="1"/>
    <col min="2521" max="2521" width="12.5703125" style="4" customWidth="1"/>
    <col min="2522" max="2522" width="12" style="4" customWidth="1"/>
    <col min="2523" max="2523" width="16.28515625" style="4" customWidth="1"/>
    <col min="2524" max="2526" width="9.140625" style="4"/>
    <col min="2527" max="2527" width="21.7109375" style="4" customWidth="1"/>
    <col min="2528" max="2766" width="9.140625" style="4"/>
    <col min="2767" max="2767" width="40.42578125" style="4" customWidth="1"/>
    <col min="2768" max="2768" width="8.140625" style="4" customWidth="1"/>
    <col min="2769" max="2769" width="9.140625" style="4" customWidth="1"/>
    <col min="2770" max="2770" width="9.7109375" style="4" customWidth="1"/>
    <col min="2771" max="2771" width="6.28515625" style="4" customWidth="1"/>
    <col min="2772" max="2772" width="10.7109375" style="4" customWidth="1"/>
    <col min="2773" max="2773" width="5" style="4" customWidth="1"/>
    <col min="2774" max="2774" width="14.5703125" style="4" customWidth="1"/>
    <col min="2775" max="2775" width="9.140625" style="4"/>
    <col min="2776" max="2776" width="16" style="4" customWidth="1"/>
    <col min="2777" max="2777" width="12.5703125" style="4" customWidth="1"/>
    <col min="2778" max="2778" width="12" style="4" customWidth="1"/>
    <col min="2779" max="2779" width="16.28515625" style="4" customWidth="1"/>
    <col min="2780" max="2782" width="9.140625" style="4"/>
    <col min="2783" max="2783" width="21.7109375" style="4" customWidth="1"/>
    <col min="2784" max="3022" width="9.140625" style="4"/>
    <col min="3023" max="3023" width="40.42578125" style="4" customWidth="1"/>
    <col min="3024" max="3024" width="8.140625" style="4" customWidth="1"/>
    <col min="3025" max="3025" width="9.140625" style="4" customWidth="1"/>
    <col min="3026" max="3026" width="9.7109375" style="4" customWidth="1"/>
    <col min="3027" max="3027" width="6.28515625" style="4" customWidth="1"/>
    <col min="3028" max="3028" width="10.7109375" style="4" customWidth="1"/>
    <col min="3029" max="3029" width="5" style="4" customWidth="1"/>
    <col min="3030" max="3030" width="14.5703125" style="4" customWidth="1"/>
    <col min="3031" max="3031" width="9.140625" style="4"/>
    <col min="3032" max="3032" width="16" style="4" customWidth="1"/>
    <col min="3033" max="3033" width="12.5703125" style="4" customWidth="1"/>
    <col min="3034" max="3034" width="12" style="4" customWidth="1"/>
    <col min="3035" max="3035" width="16.28515625" style="4" customWidth="1"/>
    <col min="3036" max="3038" width="9.140625" style="4"/>
    <col min="3039" max="3039" width="21.7109375" style="4" customWidth="1"/>
    <col min="3040" max="3278" width="9.140625" style="4"/>
    <col min="3279" max="3279" width="40.42578125" style="4" customWidth="1"/>
    <col min="3280" max="3280" width="8.140625" style="4" customWidth="1"/>
    <col min="3281" max="3281" width="9.140625" style="4" customWidth="1"/>
    <col min="3282" max="3282" width="9.7109375" style="4" customWidth="1"/>
    <col min="3283" max="3283" width="6.28515625" style="4" customWidth="1"/>
    <col min="3284" max="3284" width="10.7109375" style="4" customWidth="1"/>
    <col min="3285" max="3285" width="5" style="4" customWidth="1"/>
    <col min="3286" max="3286" width="14.5703125" style="4" customWidth="1"/>
    <col min="3287" max="3287" width="9.140625" style="4"/>
    <col min="3288" max="3288" width="16" style="4" customWidth="1"/>
    <col min="3289" max="3289" width="12.5703125" style="4" customWidth="1"/>
    <col min="3290" max="3290" width="12" style="4" customWidth="1"/>
    <col min="3291" max="3291" width="16.28515625" style="4" customWidth="1"/>
    <col min="3292" max="3294" width="9.140625" style="4"/>
    <col min="3295" max="3295" width="21.7109375" style="4" customWidth="1"/>
    <col min="3296" max="3534" width="9.140625" style="4"/>
    <col min="3535" max="3535" width="40.42578125" style="4" customWidth="1"/>
    <col min="3536" max="3536" width="8.140625" style="4" customWidth="1"/>
    <col min="3537" max="3537" width="9.140625" style="4" customWidth="1"/>
    <col min="3538" max="3538" width="9.7109375" style="4" customWidth="1"/>
    <col min="3539" max="3539" width="6.28515625" style="4" customWidth="1"/>
    <col min="3540" max="3540" width="10.7109375" style="4" customWidth="1"/>
    <col min="3541" max="3541" width="5" style="4" customWidth="1"/>
    <col min="3542" max="3542" width="14.5703125" style="4" customWidth="1"/>
    <col min="3543" max="3543" width="9.140625" style="4"/>
    <col min="3544" max="3544" width="16" style="4" customWidth="1"/>
    <col min="3545" max="3545" width="12.5703125" style="4" customWidth="1"/>
    <col min="3546" max="3546" width="12" style="4" customWidth="1"/>
    <col min="3547" max="3547" width="16.28515625" style="4" customWidth="1"/>
    <col min="3548" max="3550" width="9.140625" style="4"/>
    <col min="3551" max="3551" width="21.7109375" style="4" customWidth="1"/>
    <col min="3552" max="3790" width="9.140625" style="4"/>
    <col min="3791" max="3791" width="40.42578125" style="4" customWidth="1"/>
    <col min="3792" max="3792" width="8.140625" style="4" customWidth="1"/>
    <col min="3793" max="3793" width="9.140625" style="4" customWidth="1"/>
    <col min="3794" max="3794" width="9.7109375" style="4" customWidth="1"/>
    <col min="3795" max="3795" width="6.28515625" style="4" customWidth="1"/>
    <col min="3796" max="3796" width="10.7109375" style="4" customWidth="1"/>
    <col min="3797" max="3797" width="5" style="4" customWidth="1"/>
    <col min="3798" max="3798" width="14.5703125" style="4" customWidth="1"/>
    <col min="3799" max="3799" width="9.140625" style="4"/>
    <col min="3800" max="3800" width="16" style="4" customWidth="1"/>
    <col min="3801" max="3801" width="12.5703125" style="4" customWidth="1"/>
    <col min="3802" max="3802" width="12" style="4" customWidth="1"/>
    <col min="3803" max="3803" width="16.28515625" style="4" customWidth="1"/>
    <col min="3804" max="3806" width="9.140625" style="4"/>
    <col min="3807" max="3807" width="21.7109375" style="4" customWidth="1"/>
    <col min="3808" max="4046" width="9.140625" style="4"/>
    <col min="4047" max="4047" width="40.42578125" style="4" customWidth="1"/>
    <col min="4048" max="4048" width="8.140625" style="4" customWidth="1"/>
    <col min="4049" max="4049" width="9.140625" style="4" customWidth="1"/>
    <col min="4050" max="4050" width="9.7109375" style="4" customWidth="1"/>
    <col min="4051" max="4051" width="6.28515625" style="4" customWidth="1"/>
    <col min="4052" max="4052" width="10.7109375" style="4" customWidth="1"/>
    <col min="4053" max="4053" width="5" style="4" customWidth="1"/>
    <col min="4054" max="4054" width="14.5703125" style="4" customWidth="1"/>
    <col min="4055" max="4055" width="9.140625" style="4"/>
    <col min="4056" max="4056" width="16" style="4" customWidth="1"/>
    <col min="4057" max="4057" width="12.5703125" style="4" customWidth="1"/>
    <col min="4058" max="4058" width="12" style="4" customWidth="1"/>
    <col min="4059" max="4059" width="16.28515625" style="4" customWidth="1"/>
    <col min="4060" max="4062" width="9.140625" style="4"/>
    <col min="4063" max="4063" width="21.7109375" style="4" customWidth="1"/>
    <col min="4064" max="4302" width="9.140625" style="4"/>
    <col min="4303" max="4303" width="40.42578125" style="4" customWidth="1"/>
    <col min="4304" max="4304" width="8.140625" style="4" customWidth="1"/>
    <col min="4305" max="4305" width="9.140625" style="4" customWidth="1"/>
    <col min="4306" max="4306" width="9.7109375" style="4" customWidth="1"/>
    <col min="4307" max="4307" width="6.28515625" style="4" customWidth="1"/>
    <col min="4308" max="4308" width="10.7109375" style="4" customWidth="1"/>
    <col min="4309" max="4309" width="5" style="4" customWidth="1"/>
    <col min="4310" max="4310" width="14.5703125" style="4" customWidth="1"/>
    <col min="4311" max="4311" width="9.140625" style="4"/>
    <col min="4312" max="4312" width="16" style="4" customWidth="1"/>
    <col min="4313" max="4313" width="12.5703125" style="4" customWidth="1"/>
    <col min="4314" max="4314" width="12" style="4" customWidth="1"/>
    <col min="4315" max="4315" width="16.28515625" style="4" customWidth="1"/>
    <col min="4316" max="4318" width="9.140625" style="4"/>
    <col min="4319" max="4319" width="21.7109375" style="4" customWidth="1"/>
    <col min="4320" max="4558" width="9.140625" style="4"/>
    <col min="4559" max="4559" width="40.42578125" style="4" customWidth="1"/>
    <col min="4560" max="4560" width="8.140625" style="4" customWidth="1"/>
    <col min="4561" max="4561" width="9.140625" style="4" customWidth="1"/>
    <col min="4562" max="4562" width="9.7109375" style="4" customWidth="1"/>
    <col min="4563" max="4563" width="6.28515625" style="4" customWidth="1"/>
    <col min="4564" max="4564" width="10.7109375" style="4" customWidth="1"/>
    <col min="4565" max="4565" width="5" style="4" customWidth="1"/>
    <col min="4566" max="4566" width="14.5703125" style="4" customWidth="1"/>
    <col min="4567" max="4567" width="9.140625" style="4"/>
    <col min="4568" max="4568" width="16" style="4" customWidth="1"/>
    <col min="4569" max="4569" width="12.5703125" style="4" customWidth="1"/>
    <col min="4570" max="4570" width="12" style="4" customWidth="1"/>
    <col min="4571" max="4571" width="16.28515625" style="4" customWidth="1"/>
    <col min="4572" max="4574" width="9.140625" style="4"/>
    <col min="4575" max="4575" width="21.7109375" style="4" customWidth="1"/>
    <col min="4576" max="4814" width="9.140625" style="4"/>
    <col min="4815" max="4815" width="40.42578125" style="4" customWidth="1"/>
    <col min="4816" max="4816" width="8.140625" style="4" customWidth="1"/>
    <col min="4817" max="4817" width="9.140625" style="4" customWidth="1"/>
    <col min="4818" max="4818" width="9.7109375" style="4" customWidth="1"/>
    <col min="4819" max="4819" width="6.28515625" style="4" customWidth="1"/>
    <col min="4820" max="4820" width="10.7109375" style="4" customWidth="1"/>
    <col min="4821" max="4821" width="5" style="4" customWidth="1"/>
    <col min="4822" max="4822" width="14.5703125" style="4" customWidth="1"/>
    <col min="4823" max="4823" width="9.140625" style="4"/>
    <col min="4824" max="4824" width="16" style="4" customWidth="1"/>
    <col min="4825" max="4825" width="12.5703125" style="4" customWidth="1"/>
    <col min="4826" max="4826" width="12" style="4" customWidth="1"/>
    <col min="4827" max="4827" width="16.28515625" style="4" customWidth="1"/>
    <col min="4828" max="4830" width="9.140625" style="4"/>
    <col min="4831" max="4831" width="21.7109375" style="4" customWidth="1"/>
    <col min="4832" max="5070" width="9.140625" style="4"/>
    <col min="5071" max="5071" width="40.42578125" style="4" customWidth="1"/>
    <col min="5072" max="5072" width="8.140625" style="4" customWidth="1"/>
    <col min="5073" max="5073" width="9.140625" style="4" customWidth="1"/>
    <col min="5074" max="5074" width="9.7109375" style="4" customWidth="1"/>
    <col min="5075" max="5075" width="6.28515625" style="4" customWidth="1"/>
    <col min="5076" max="5076" width="10.7109375" style="4" customWidth="1"/>
    <col min="5077" max="5077" width="5" style="4" customWidth="1"/>
    <col min="5078" max="5078" width="14.5703125" style="4" customWidth="1"/>
    <col min="5079" max="5079" width="9.140625" style="4"/>
    <col min="5080" max="5080" width="16" style="4" customWidth="1"/>
    <col min="5081" max="5081" width="12.5703125" style="4" customWidth="1"/>
    <col min="5082" max="5082" width="12" style="4" customWidth="1"/>
    <col min="5083" max="5083" width="16.28515625" style="4" customWidth="1"/>
    <col min="5084" max="5086" width="9.140625" style="4"/>
    <col min="5087" max="5087" width="21.7109375" style="4" customWidth="1"/>
    <col min="5088" max="5326" width="9.140625" style="4"/>
    <col min="5327" max="5327" width="40.42578125" style="4" customWidth="1"/>
    <col min="5328" max="5328" width="8.140625" style="4" customWidth="1"/>
    <col min="5329" max="5329" width="9.140625" style="4" customWidth="1"/>
    <col min="5330" max="5330" width="9.7109375" style="4" customWidth="1"/>
    <col min="5331" max="5331" width="6.28515625" style="4" customWidth="1"/>
    <col min="5332" max="5332" width="10.7109375" style="4" customWidth="1"/>
    <col min="5333" max="5333" width="5" style="4" customWidth="1"/>
    <col min="5334" max="5334" width="14.5703125" style="4" customWidth="1"/>
    <col min="5335" max="5335" width="9.140625" style="4"/>
    <col min="5336" max="5336" width="16" style="4" customWidth="1"/>
    <col min="5337" max="5337" width="12.5703125" style="4" customWidth="1"/>
    <col min="5338" max="5338" width="12" style="4" customWidth="1"/>
    <col min="5339" max="5339" width="16.28515625" style="4" customWidth="1"/>
    <col min="5340" max="5342" width="9.140625" style="4"/>
    <col min="5343" max="5343" width="21.7109375" style="4" customWidth="1"/>
    <col min="5344" max="5582" width="9.140625" style="4"/>
    <col min="5583" max="5583" width="40.42578125" style="4" customWidth="1"/>
    <col min="5584" max="5584" width="8.140625" style="4" customWidth="1"/>
    <col min="5585" max="5585" width="9.140625" style="4" customWidth="1"/>
    <col min="5586" max="5586" width="9.7109375" style="4" customWidth="1"/>
    <col min="5587" max="5587" width="6.28515625" style="4" customWidth="1"/>
    <col min="5588" max="5588" width="10.7109375" style="4" customWidth="1"/>
    <col min="5589" max="5589" width="5" style="4" customWidth="1"/>
    <col min="5590" max="5590" width="14.5703125" style="4" customWidth="1"/>
    <col min="5591" max="5591" width="9.140625" style="4"/>
    <col min="5592" max="5592" width="16" style="4" customWidth="1"/>
    <col min="5593" max="5593" width="12.5703125" style="4" customWidth="1"/>
    <col min="5594" max="5594" width="12" style="4" customWidth="1"/>
    <col min="5595" max="5595" width="16.28515625" style="4" customWidth="1"/>
    <col min="5596" max="5598" width="9.140625" style="4"/>
    <col min="5599" max="5599" width="21.7109375" style="4" customWidth="1"/>
    <col min="5600" max="5838" width="9.140625" style="4"/>
    <col min="5839" max="5839" width="40.42578125" style="4" customWidth="1"/>
    <col min="5840" max="5840" width="8.140625" style="4" customWidth="1"/>
    <col min="5841" max="5841" width="9.140625" style="4" customWidth="1"/>
    <col min="5842" max="5842" width="9.7109375" style="4" customWidth="1"/>
    <col min="5843" max="5843" width="6.28515625" style="4" customWidth="1"/>
    <col min="5844" max="5844" width="10.7109375" style="4" customWidth="1"/>
    <col min="5845" max="5845" width="5" style="4" customWidth="1"/>
    <col min="5846" max="5846" width="14.5703125" style="4" customWidth="1"/>
    <col min="5847" max="5847" width="9.140625" style="4"/>
    <col min="5848" max="5848" width="16" style="4" customWidth="1"/>
    <col min="5849" max="5849" width="12.5703125" style="4" customWidth="1"/>
    <col min="5850" max="5850" width="12" style="4" customWidth="1"/>
    <col min="5851" max="5851" width="16.28515625" style="4" customWidth="1"/>
    <col min="5852" max="5854" width="9.140625" style="4"/>
    <col min="5855" max="5855" width="21.7109375" style="4" customWidth="1"/>
    <col min="5856" max="6094" width="9.140625" style="4"/>
    <col min="6095" max="6095" width="40.42578125" style="4" customWidth="1"/>
    <col min="6096" max="6096" width="8.140625" style="4" customWidth="1"/>
    <col min="6097" max="6097" width="9.140625" style="4" customWidth="1"/>
    <col min="6098" max="6098" width="9.7109375" style="4" customWidth="1"/>
    <col min="6099" max="6099" width="6.28515625" style="4" customWidth="1"/>
    <col min="6100" max="6100" width="10.7109375" style="4" customWidth="1"/>
    <col min="6101" max="6101" width="5" style="4" customWidth="1"/>
    <col min="6102" max="6102" width="14.5703125" style="4" customWidth="1"/>
    <col min="6103" max="6103" width="9.140625" style="4"/>
    <col min="6104" max="6104" width="16" style="4" customWidth="1"/>
    <col min="6105" max="6105" width="12.5703125" style="4" customWidth="1"/>
    <col min="6106" max="6106" width="12" style="4" customWidth="1"/>
    <col min="6107" max="6107" width="16.28515625" style="4" customWidth="1"/>
    <col min="6108" max="6110" width="9.140625" style="4"/>
    <col min="6111" max="6111" width="21.7109375" style="4" customWidth="1"/>
    <col min="6112" max="6350" width="9.140625" style="4"/>
    <col min="6351" max="6351" width="40.42578125" style="4" customWidth="1"/>
    <col min="6352" max="6352" width="8.140625" style="4" customWidth="1"/>
    <col min="6353" max="6353" width="9.140625" style="4" customWidth="1"/>
    <col min="6354" max="6354" width="9.7109375" style="4" customWidth="1"/>
    <col min="6355" max="6355" width="6.28515625" style="4" customWidth="1"/>
    <col min="6356" max="6356" width="10.7109375" style="4" customWidth="1"/>
    <col min="6357" max="6357" width="5" style="4" customWidth="1"/>
    <col min="6358" max="6358" width="14.5703125" style="4" customWidth="1"/>
    <col min="6359" max="6359" width="9.140625" style="4"/>
    <col min="6360" max="6360" width="16" style="4" customWidth="1"/>
    <col min="6361" max="6361" width="12.5703125" style="4" customWidth="1"/>
    <col min="6362" max="6362" width="12" style="4" customWidth="1"/>
    <col min="6363" max="6363" width="16.28515625" style="4" customWidth="1"/>
    <col min="6364" max="6366" width="9.140625" style="4"/>
    <col min="6367" max="6367" width="21.7109375" style="4" customWidth="1"/>
    <col min="6368" max="6606" width="9.140625" style="4"/>
    <col min="6607" max="6607" width="40.42578125" style="4" customWidth="1"/>
    <col min="6608" max="6608" width="8.140625" style="4" customWidth="1"/>
    <col min="6609" max="6609" width="9.140625" style="4" customWidth="1"/>
    <col min="6610" max="6610" width="9.7109375" style="4" customWidth="1"/>
    <col min="6611" max="6611" width="6.28515625" style="4" customWidth="1"/>
    <col min="6612" max="6612" width="10.7109375" style="4" customWidth="1"/>
    <col min="6613" max="6613" width="5" style="4" customWidth="1"/>
    <col min="6614" max="6614" width="14.5703125" style="4" customWidth="1"/>
    <col min="6615" max="6615" width="9.140625" style="4"/>
    <col min="6616" max="6616" width="16" style="4" customWidth="1"/>
    <col min="6617" max="6617" width="12.5703125" style="4" customWidth="1"/>
    <col min="6618" max="6618" width="12" style="4" customWidth="1"/>
    <col min="6619" max="6619" width="16.28515625" style="4" customWidth="1"/>
    <col min="6620" max="6622" width="9.140625" style="4"/>
    <col min="6623" max="6623" width="21.7109375" style="4" customWidth="1"/>
    <col min="6624" max="6862" width="9.140625" style="4"/>
    <col min="6863" max="6863" width="40.42578125" style="4" customWidth="1"/>
    <col min="6864" max="6864" width="8.140625" style="4" customWidth="1"/>
    <col min="6865" max="6865" width="9.140625" style="4" customWidth="1"/>
    <col min="6866" max="6866" width="9.7109375" style="4" customWidth="1"/>
    <col min="6867" max="6867" width="6.28515625" style="4" customWidth="1"/>
    <col min="6868" max="6868" width="10.7109375" style="4" customWidth="1"/>
    <col min="6869" max="6869" width="5" style="4" customWidth="1"/>
    <col min="6870" max="6870" width="14.5703125" style="4" customWidth="1"/>
    <col min="6871" max="6871" width="9.140625" style="4"/>
    <col min="6872" max="6872" width="16" style="4" customWidth="1"/>
    <col min="6873" max="6873" width="12.5703125" style="4" customWidth="1"/>
    <col min="6874" max="6874" width="12" style="4" customWidth="1"/>
    <col min="6875" max="6875" width="16.28515625" style="4" customWidth="1"/>
    <col min="6876" max="6878" width="9.140625" style="4"/>
    <col min="6879" max="6879" width="21.7109375" style="4" customWidth="1"/>
    <col min="6880" max="7118" width="9.140625" style="4"/>
    <col min="7119" max="7119" width="40.42578125" style="4" customWidth="1"/>
    <col min="7120" max="7120" width="8.140625" style="4" customWidth="1"/>
    <col min="7121" max="7121" width="9.140625" style="4" customWidth="1"/>
    <col min="7122" max="7122" width="9.7109375" style="4" customWidth="1"/>
    <col min="7123" max="7123" width="6.28515625" style="4" customWidth="1"/>
    <col min="7124" max="7124" width="10.7109375" style="4" customWidth="1"/>
    <col min="7125" max="7125" width="5" style="4" customWidth="1"/>
    <col min="7126" max="7126" width="14.5703125" style="4" customWidth="1"/>
    <col min="7127" max="7127" width="9.140625" style="4"/>
    <col min="7128" max="7128" width="16" style="4" customWidth="1"/>
    <col min="7129" max="7129" width="12.5703125" style="4" customWidth="1"/>
    <col min="7130" max="7130" width="12" style="4" customWidth="1"/>
    <col min="7131" max="7131" width="16.28515625" style="4" customWidth="1"/>
    <col min="7132" max="7134" width="9.140625" style="4"/>
    <col min="7135" max="7135" width="21.7109375" style="4" customWidth="1"/>
    <col min="7136" max="7374" width="9.140625" style="4"/>
    <col min="7375" max="7375" width="40.42578125" style="4" customWidth="1"/>
    <col min="7376" max="7376" width="8.140625" style="4" customWidth="1"/>
    <col min="7377" max="7377" width="9.140625" style="4" customWidth="1"/>
    <col min="7378" max="7378" width="9.7109375" style="4" customWidth="1"/>
    <col min="7379" max="7379" width="6.28515625" style="4" customWidth="1"/>
    <col min="7380" max="7380" width="10.7109375" style="4" customWidth="1"/>
    <col min="7381" max="7381" width="5" style="4" customWidth="1"/>
    <col min="7382" max="7382" width="14.5703125" style="4" customWidth="1"/>
    <col min="7383" max="7383" width="9.140625" style="4"/>
    <col min="7384" max="7384" width="16" style="4" customWidth="1"/>
    <col min="7385" max="7385" width="12.5703125" style="4" customWidth="1"/>
    <col min="7386" max="7386" width="12" style="4" customWidth="1"/>
    <col min="7387" max="7387" width="16.28515625" style="4" customWidth="1"/>
    <col min="7388" max="7390" width="9.140625" style="4"/>
    <col min="7391" max="7391" width="21.7109375" style="4" customWidth="1"/>
    <col min="7392" max="7630" width="9.140625" style="4"/>
    <col min="7631" max="7631" width="40.42578125" style="4" customWidth="1"/>
    <col min="7632" max="7632" width="8.140625" style="4" customWidth="1"/>
    <col min="7633" max="7633" width="9.140625" style="4" customWidth="1"/>
    <col min="7634" max="7634" width="9.7109375" style="4" customWidth="1"/>
    <col min="7635" max="7635" width="6.28515625" style="4" customWidth="1"/>
    <col min="7636" max="7636" width="10.7109375" style="4" customWidth="1"/>
    <col min="7637" max="7637" width="5" style="4" customWidth="1"/>
    <col min="7638" max="7638" width="14.5703125" style="4" customWidth="1"/>
    <col min="7639" max="7639" width="9.140625" style="4"/>
    <col min="7640" max="7640" width="16" style="4" customWidth="1"/>
    <col min="7641" max="7641" width="12.5703125" style="4" customWidth="1"/>
    <col min="7642" max="7642" width="12" style="4" customWidth="1"/>
    <col min="7643" max="7643" width="16.28515625" style="4" customWidth="1"/>
    <col min="7644" max="7646" width="9.140625" style="4"/>
    <col min="7647" max="7647" width="21.7109375" style="4" customWidth="1"/>
    <col min="7648" max="7886" width="9.140625" style="4"/>
    <col min="7887" max="7887" width="40.42578125" style="4" customWidth="1"/>
    <col min="7888" max="7888" width="8.140625" style="4" customWidth="1"/>
    <col min="7889" max="7889" width="9.140625" style="4" customWidth="1"/>
    <col min="7890" max="7890" width="9.7109375" style="4" customWidth="1"/>
    <col min="7891" max="7891" width="6.28515625" style="4" customWidth="1"/>
    <col min="7892" max="7892" width="10.7109375" style="4" customWidth="1"/>
    <col min="7893" max="7893" width="5" style="4" customWidth="1"/>
    <col min="7894" max="7894" width="14.5703125" style="4" customWidth="1"/>
    <col min="7895" max="7895" width="9.140625" style="4"/>
    <col min="7896" max="7896" width="16" style="4" customWidth="1"/>
    <col min="7897" max="7897" width="12.5703125" style="4" customWidth="1"/>
    <col min="7898" max="7898" width="12" style="4" customWidth="1"/>
    <col min="7899" max="7899" width="16.28515625" style="4" customWidth="1"/>
    <col min="7900" max="7902" width="9.140625" style="4"/>
    <col min="7903" max="7903" width="21.7109375" style="4" customWidth="1"/>
    <col min="7904" max="8142" width="9.140625" style="4"/>
    <col min="8143" max="8143" width="40.42578125" style="4" customWidth="1"/>
    <col min="8144" max="8144" width="8.140625" style="4" customWidth="1"/>
    <col min="8145" max="8145" width="9.140625" style="4" customWidth="1"/>
    <col min="8146" max="8146" width="9.7109375" style="4" customWidth="1"/>
    <col min="8147" max="8147" width="6.28515625" style="4" customWidth="1"/>
    <col min="8148" max="8148" width="10.7109375" style="4" customWidth="1"/>
    <col min="8149" max="8149" width="5" style="4" customWidth="1"/>
    <col min="8150" max="8150" width="14.5703125" style="4" customWidth="1"/>
    <col min="8151" max="8151" width="9.140625" style="4"/>
    <col min="8152" max="8152" width="16" style="4" customWidth="1"/>
    <col min="8153" max="8153" width="12.5703125" style="4" customWidth="1"/>
    <col min="8154" max="8154" width="12" style="4" customWidth="1"/>
    <col min="8155" max="8155" width="16.28515625" style="4" customWidth="1"/>
    <col min="8156" max="8158" width="9.140625" style="4"/>
    <col min="8159" max="8159" width="21.7109375" style="4" customWidth="1"/>
    <col min="8160" max="8398" width="9.140625" style="4"/>
    <col min="8399" max="8399" width="40.42578125" style="4" customWidth="1"/>
    <col min="8400" max="8400" width="8.140625" style="4" customWidth="1"/>
    <col min="8401" max="8401" width="9.140625" style="4" customWidth="1"/>
    <col min="8402" max="8402" width="9.7109375" style="4" customWidth="1"/>
    <col min="8403" max="8403" width="6.28515625" style="4" customWidth="1"/>
    <col min="8404" max="8404" width="10.7109375" style="4" customWidth="1"/>
    <col min="8405" max="8405" width="5" style="4" customWidth="1"/>
    <col min="8406" max="8406" width="14.5703125" style="4" customWidth="1"/>
    <col min="8407" max="8407" width="9.140625" style="4"/>
    <col min="8408" max="8408" width="16" style="4" customWidth="1"/>
    <col min="8409" max="8409" width="12.5703125" style="4" customWidth="1"/>
    <col min="8410" max="8410" width="12" style="4" customWidth="1"/>
    <col min="8411" max="8411" width="16.28515625" style="4" customWidth="1"/>
    <col min="8412" max="8414" width="9.140625" style="4"/>
    <col min="8415" max="8415" width="21.7109375" style="4" customWidth="1"/>
    <col min="8416" max="8654" width="9.140625" style="4"/>
    <col min="8655" max="8655" width="40.42578125" style="4" customWidth="1"/>
    <col min="8656" max="8656" width="8.140625" style="4" customWidth="1"/>
    <col min="8657" max="8657" width="9.140625" style="4" customWidth="1"/>
    <col min="8658" max="8658" width="9.7109375" style="4" customWidth="1"/>
    <col min="8659" max="8659" width="6.28515625" style="4" customWidth="1"/>
    <col min="8660" max="8660" width="10.7109375" style="4" customWidth="1"/>
    <col min="8661" max="8661" width="5" style="4" customWidth="1"/>
    <col min="8662" max="8662" width="14.5703125" style="4" customWidth="1"/>
    <col min="8663" max="8663" width="9.140625" style="4"/>
    <col min="8664" max="8664" width="16" style="4" customWidth="1"/>
    <col min="8665" max="8665" width="12.5703125" style="4" customWidth="1"/>
    <col min="8666" max="8666" width="12" style="4" customWidth="1"/>
    <col min="8667" max="8667" width="16.28515625" style="4" customWidth="1"/>
    <col min="8668" max="8670" width="9.140625" style="4"/>
    <col min="8671" max="8671" width="21.7109375" style="4" customWidth="1"/>
    <col min="8672" max="8910" width="9.140625" style="4"/>
    <col min="8911" max="8911" width="40.42578125" style="4" customWidth="1"/>
    <col min="8912" max="8912" width="8.140625" style="4" customWidth="1"/>
    <col min="8913" max="8913" width="9.140625" style="4" customWidth="1"/>
    <col min="8914" max="8914" width="9.7109375" style="4" customWidth="1"/>
    <col min="8915" max="8915" width="6.28515625" style="4" customWidth="1"/>
    <col min="8916" max="8916" width="10.7109375" style="4" customWidth="1"/>
    <col min="8917" max="8917" width="5" style="4" customWidth="1"/>
    <col min="8918" max="8918" width="14.5703125" style="4" customWidth="1"/>
    <col min="8919" max="8919" width="9.140625" style="4"/>
    <col min="8920" max="8920" width="16" style="4" customWidth="1"/>
    <col min="8921" max="8921" width="12.5703125" style="4" customWidth="1"/>
    <col min="8922" max="8922" width="12" style="4" customWidth="1"/>
    <col min="8923" max="8923" width="16.28515625" style="4" customWidth="1"/>
    <col min="8924" max="8926" width="9.140625" style="4"/>
    <col min="8927" max="8927" width="21.7109375" style="4" customWidth="1"/>
    <col min="8928" max="9166" width="9.140625" style="4"/>
    <col min="9167" max="9167" width="40.42578125" style="4" customWidth="1"/>
    <col min="9168" max="9168" width="8.140625" style="4" customWidth="1"/>
    <col min="9169" max="9169" width="9.140625" style="4" customWidth="1"/>
    <col min="9170" max="9170" width="9.7109375" style="4" customWidth="1"/>
    <col min="9171" max="9171" width="6.28515625" style="4" customWidth="1"/>
    <col min="9172" max="9172" width="10.7109375" style="4" customWidth="1"/>
    <col min="9173" max="9173" width="5" style="4" customWidth="1"/>
    <col min="9174" max="9174" width="14.5703125" style="4" customWidth="1"/>
    <col min="9175" max="9175" width="9.140625" style="4"/>
    <col min="9176" max="9176" width="16" style="4" customWidth="1"/>
    <col min="9177" max="9177" width="12.5703125" style="4" customWidth="1"/>
    <col min="9178" max="9178" width="12" style="4" customWidth="1"/>
    <col min="9179" max="9179" width="16.28515625" style="4" customWidth="1"/>
    <col min="9180" max="9182" width="9.140625" style="4"/>
    <col min="9183" max="9183" width="21.7109375" style="4" customWidth="1"/>
    <col min="9184" max="9422" width="9.140625" style="4"/>
    <col min="9423" max="9423" width="40.42578125" style="4" customWidth="1"/>
    <col min="9424" max="9424" width="8.140625" style="4" customWidth="1"/>
    <col min="9425" max="9425" width="9.140625" style="4" customWidth="1"/>
    <col min="9426" max="9426" width="9.7109375" style="4" customWidth="1"/>
    <col min="9427" max="9427" width="6.28515625" style="4" customWidth="1"/>
    <col min="9428" max="9428" width="10.7109375" style="4" customWidth="1"/>
    <col min="9429" max="9429" width="5" style="4" customWidth="1"/>
    <col min="9430" max="9430" width="14.5703125" style="4" customWidth="1"/>
    <col min="9431" max="9431" width="9.140625" style="4"/>
    <col min="9432" max="9432" width="16" style="4" customWidth="1"/>
    <col min="9433" max="9433" width="12.5703125" style="4" customWidth="1"/>
    <col min="9434" max="9434" width="12" style="4" customWidth="1"/>
    <col min="9435" max="9435" width="16.28515625" style="4" customWidth="1"/>
    <col min="9436" max="9438" width="9.140625" style="4"/>
    <col min="9439" max="9439" width="21.7109375" style="4" customWidth="1"/>
    <col min="9440" max="9678" width="9.140625" style="4"/>
    <col min="9679" max="9679" width="40.42578125" style="4" customWidth="1"/>
    <col min="9680" max="9680" width="8.140625" style="4" customWidth="1"/>
    <col min="9681" max="9681" width="9.140625" style="4" customWidth="1"/>
    <col min="9682" max="9682" width="9.7109375" style="4" customWidth="1"/>
    <col min="9683" max="9683" width="6.28515625" style="4" customWidth="1"/>
    <col min="9684" max="9684" width="10.7109375" style="4" customWidth="1"/>
    <col min="9685" max="9685" width="5" style="4" customWidth="1"/>
    <col min="9686" max="9686" width="14.5703125" style="4" customWidth="1"/>
    <col min="9687" max="9687" width="9.140625" style="4"/>
    <col min="9688" max="9688" width="16" style="4" customWidth="1"/>
    <col min="9689" max="9689" width="12.5703125" style="4" customWidth="1"/>
    <col min="9690" max="9690" width="12" style="4" customWidth="1"/>
    <col min="9691" max="9691" width="16.28515625" style="4" customWidth="1"/>
    <col min="9692" max="9694" width="9.140625" style="4"/>
    <col min="9695" max="9695" width="21.7109375" style="4" customWidth="1"/>
    <col min="9696" max="9934" width="9.140625" style="4"/>
    <col min="9935" max="9935" width="40.42578125" style="4" customWidth="1"/>
    <col min="9936" max="9936" width="8.140625" style="4" customWidth="1"/>
    <col min="9937" max="9937" width="9.140625" style="4" customWidth="1"/>
    <col min="9938" max="9938" width="9.7109375" style="4" customWidth="1"/>
    <col min="9939" max="9939" width="6.28515625" style="4" customWidth="1"/>
    <col min="9940" max="9940" width="10.7109375" style="4" customWidth="1"/>
    <col min="9941" max="9941" width="5" style="4" customWidth="1"/>
    <col min="9942" max="9942" width="14.5703125" style="4" customWidth="1"/>
    <col min="9943" max="9943" width="9.140625" style="4"/>
    <col min="9944" max="9944" width="16" style="4" customWidth="1"/>
    <col min="9945" max="9945" width="12.5703125" style="4" customWidth="1"/>
    <col min="9946" max="9946" width="12" style="4" customWidth="1"/>
    <col min="9947" max="9947" width="16.28515625" style="4" customWidth="1"/>
    <col min="9948" max="9950" width="9.140625" style="4"/>
    <col min="9951" max="9951" width="21.7109375" style="4" customWidth="1"/>
    <col min="9952" max="10190" width="9.140625" style="4"/>
    <col min="10191" max="10191" width="40.42578125" style="4" customWidth="1"/>
    <col min="10192" max="10192" width="8.140625" style="4" customWidth="1"/>
    <col min="10193" max="10193" width="9.140625" style="4" customWidth="1"/>
    <col min="10194" max="10194" width="9.7109375" style="4" customWidth="1"/>
    <col min="10195" max="10195" width="6.28515625" style="4" customWidth="1"/>
    <col min="10196" max="10196" width="10.7109375" style="4" customWidth="1"/>
    <col min="10197" max="10197" width="5" style="4" customWidth="1"/>
    <col min="10198" max="10198" width="14.5703125" style="4" customWidth="1"/>
    <col min="10199" max="10199" width="9.140625" style="4"/>
    <col min="10200" max="10200" width="16" style="4" customWidth="1"/>
    <col min="10201" max="10201" width="12.5703125" style="4" customWidth="1"/>
    <col min="10202" max="10202" width="12" style="4" customWidth="1"/>
    <col min="10203" max="10203" width="16.28515625" style="4" customWidth="1"/>
    <col min="10204" max="10206" width="9.140625" style="4"/>
    <col min="10207" max="10207" width="21.7109375" style="4" customWidth="1"/>
    <col min="10208" max="10446" width="9.140625" style="4"/>
    <col min="10447" max="10447" width="40.42578125" style="4" customWidth="1"/>
    <col min="10448" max="10448" width="8.140625" style="4" customWidth="1"/>
    <col min="10449" max="10449" width="9.140625" style="4" customWidth="1"/>
    <col min="10450" max="10450" width="9.7109375" style="4" customWidth="1"/>
    <col min="10451" max="10451" width="6.28515625" style="4" customWidth="1"/>
    <col min="10452" max="10452" width="10.7109375" style="4" customWidth="1"/>
    <col min="10453" max="10453" width="5" style="4" customWidth="1"/>
    <col min="10454" max="10454" width="14.5703125" style="4" customWidth="1"/>
    <col min="10455" max="10455" width="9.140625" style="4"/>
    <col min="10456" max="10456" width="16" style="4" customWidth="1"/>
    <col min="10457" max="10457" width="12.5703125" style="4" customWidth="1"/>
    <col min="10458" max="10458" width="12" style="4" customWidth="1"/>
    <col min="10459" max="10459" width="16.28515625" style="4" customWidth="1"/>
    <col min="10460" max="10462" width="9.140625" style="4"/>
    <col min="10463" max="10463" width="21.7109375" style="4" customWidth="1"/>
    <col min="10464" max="10702" width="9.140625" style="4"/>
    <col min="10703" max="10703" width="40.42578125" style="4" customWidth="1"/>
    <col min="10704" max="10704" width="8.140625" style="4" customWidth="1"/>
    <col min="10705" max="10705" width="9.140625" style="4" customWidth="1"/>
    <col min="10706" max="10706" width="9.7109375" style="4" customWidth="1"/>
    <col min="10707" max="10707" width="6.28515625" style="4" customWidth="1"/>
    <col min="10708" max="10708" width="10.7109375" style="4" customWidth="1"/>
    <col min="10709" max="10709" width="5" style="4" customWidth="1"/>
    <col min="10710" max="10710" width="14.5703125" style="4" customWidth="1"/>
    <col min="10711" max="10711" width="9.140625" style="4"/>
    <col min="10712" max="10712" width="16" style="4" customWidth="1"/>
    <col min="10713" max="10713" width="12.5703125" style="4" customWidth="1"/>
    <col min="10714" max="10714" width="12" style="4" customWidth="1"/>
    <col min="10715" max="10715" width="16.28515625" style="4" customWidth="1"/>
    <col min="10716" max="10718" width="9.140625" style="4"/>
    <col min="10719" max="10719" width="21.7109375" style="4" customWidth="1"/>
    <col min="10720" max="10958" width="9.140625" style="4"/>
    <col min="10959" max="10959" width="40.42578125" style="4" customWidth="1"/>
    <col min="10960" max="10960" width="8.140625" style="4" customWidth="1"/>
    <col min="10961" max="10961" width="9.140625" style="4" customWidth="1"/>
    <col min="10962" max="10962" width="9.7109375" style="4" customWidth="1"/>
    <col min="10963" max="10963" width="6.28515625" style="4" customWidth="1"/>
    <col min="10964" max="10964" width="10.7109375" style="4" customWidth="1"/>
    <col min="10965" max="10965" width="5" style="4" customWidth="1"/>
    <col min="10966" max="10966" width="14.5703125" style="4" customWidth="1"/>
    <col min="10967" max="10967" width="9.140625" style="4"/>
    <col min="10968" max="10968" width="16" style="4" customWidth="1"/>
    <col min="10969" max="10969" width="12.5703125" style="4" customWidth="1"/>
    <col min="10970" max="10970" width="12" style="4" customWidth="1"/>
    <col min="10971" max="10971" width="16.28515625" style="4" customWidth="1"/>
    <col min="10972" max="10974" width="9.140625" style="4"/>
    <col min="10975" max="10975" width="21.7109375" style="4" customWidth="1"/>
    <col min="10976" max="11214" width="9.140625" style="4"/>
    <col min="11215" max="11215" width="40.42578125" style="4" customWidth="1"/>
    <col min="11216" max="11216" width="8.140625" style="4" customWidth="1"/>
    <col min="11217" max="11217" width="9.140625" style="4" customWidth="1"/>
    <col min="11218" max="11218" width="9.7109375" style="4" customWidth="1"/>
    <col min="11219" max="11219" width="6.28515625" style="4" customWidth="1"/>
    <col min="11220" max="11220" width="10.7109375" style="4" customWidth="1"/>
    <col min="11221" max="11221" width="5" style="4" customWidth="1"/>
    <col min="11222" max="11222" width="14.5703125" style="4" customWidth="1"/>
    <col min="11223" max="11223" width="9.140625" style="4"/>
    <col min="11224" max="11224" width="16" style="4" customWidth="1"/>
    <col min="11225" max="11225" width="12.5703125" style="4" customWidth="1"/>
    <col min="11226" max="11226" width="12" style="4" customWidth="1"/>
    <col min="11227" max="11227" width="16.28515625" style="4" customWidth="1"/>
    <col min="11228" max="11230" width="9.140625" style="4"/>
    <col min="11231" max="11231" width="21.7109375" style="4" customWidth="1"/>
    <col min="11232" max="11470" width="9.140625" style="4"/>
    <col min="11471" max="11471" width="40.42578125" style="4" customWidth="1"/>
    <col min="11472" max="11472" width="8.140625" style="4" customWidth="1"/>
    <col min="11473" max="11473" width="9.140625" style="4" customWidth="1"/>
    <col min="11474" max="11474" width="9.7109375" style="4" customWidth="1"/>
    <col min="11475" max="11475" width="6.28515625" style="4" customWidth="1"/>
    <col min="11476" max="11476" width="10.7109375" style="4" customWidth="1"/>
    <col min="11477" max="11477" width="5" style="4" customWidth="1"/>
    <col min="11478" max="11478" width="14.5703125" style="4" customWidth="1"/>
    <col min="11479" max="11479" width="9.140625" style="4"/>
    <col min="11480" max="11480" width="16" style="4" customWidth="1"/>
    <col min="11481" max="11481" width="12.5703125" style="4" customWidth="1"/>
    <col min="11482" max="11482" width="12" style="4" customWidth="1"/>
    <col min="11483" max="11483" width="16.28515625" style="4" customWidth="1"/>
    <col min="11484" max="11486" width="9.140625" style="4"/>
    <col min="11487" max="11487" width="21.7109375" style="4" customWidth="1"/>
    <col min="11488" max="11726" width="9.140625" style="4"/>
    <col min="11727" max="11727" width="40.42578125" style="4" customWidth="1"/>
    <col min="11728" max="11728" width="8.140625" style="4" customWidth="1"/>
    <col min="11729" max="11729" width="9.140625" style="4" customWidth="1"/>
    <col min="11730" max="11730" width="9.7109375" style="4" customWidth="1"/>
    <col min="11731" max="11731" width="6.28515625" style="4" customWidth="1"/>
    <col min="11732" max="11732" width="10.7109375" style="4" customWidth="1"/>
    <col min="11733" max="11733" width="5" style="4" customWidth="1"/>
    <col min="11734" max="11734" width="14.5703125" style="4" customWidth="1"/>
    <col min="11735" max="11735" width="9.140625" style="4"/>
    <col min="11736" max="11736" width="16" style="4" customWidth="1"/>
    <col min="11737" max="11737" width="12.5703125" style="4" customWidth="1"/>
    <col min="11738" max="11738" width="12" style="4" customWidth="1"/>
    <col min="11739" max="11739" width="16.28515625" style="4" customWidth="1"/>
    <col min="11740" max="11742" width="9.140625" style="4"/>
    <col min="11743" max="11743" width="21.7109375" style="4" customWidth="1"/>
    <col min="11744" max="11982" width="9.140625" style="4"/>
    <col min="11983" max="11983" width="40.42578125" style="4" customWidth="1"/>
    <col min="11984" max="11984" width="8.140625" style="4" customWidth="1"/>
    <col min="11985" max="11985" width="9.140625" style="4" customWidth="1"/>
    <col min="11986" max="11986" width="9.7109375" style="4" customWidth="1"/>
    <col min="11987" max="11987" width="6.28515625" style="4" customWidth="1"/>
    <col min="11988" max="11988" width="10.7109375" style="4" customWidth="1"/>
    <col min="11989" max="11989" width="5" style="4" customWidth="1"/>
    <col min="11990" max="11990" width="14.5703125" style="4" customWidth="1"/>
    <col min="11991" max="11991" width="9.140625" style="4"/>
    <col min="11992" max="11992" width="16" style="4" customWidth="1"/>
    <col min="11993" max="11993" width="12.5703125" style="4" customWidth="1"/>
    <col min="11994" max="11994" width="12" style="4" customWidth="1"/>
    <col min="11995" max="11995" width="16.28515625" style="4" customWidth="1"/>
    <col min="11996" max="11998" width="9.140625" style="4"/>
    <col min="11999" max="11999" width="21.7109375" style="4" customWidth="1"/>
    <col min="12000" max="12238" width="9.140625" style="4"/>
    <col min="12239" max="12239" width="40.42578125" style="4" customWidth="1"/>
    <col min="12240" max="12240" width="8.140625" style="4" customWidth="1"/>
    <col min="12241" max="12241" width="9.140625" style="4" customWidth="1"/>
    <col min="12242" max="12242" width="9.7109375" style="4" customWidth="1"/>
    <col min="12243" max="12243" width="6.28515625" style="4" customWidth="1"/>
    <col min="12244" max="12244" width="10.7109375" style="4" customWidth="1"/>
    <col min="12245" max="12245" width="5" style="4" customWidth="1"/>
    <col min="12246" max="12246" width="14.5703125" style="4" customWidth="1"/>
    <col min="12247" max="12247" width="9.140625" style="4"/>
    <col min="12248" max="12248" width="16" style="4" customWidth="1"/>
    <col min="12249" max="12249" width="12.5703125" style="4" customWidth="1"/>
    <col min="12250" max="12250" width="12" style="4" customWidth="1"/>
    <col min="12251" max="12251" width="16.28515625" style="4" customWidth="1"/>
    <col min="12252" max="12254" width="9.140625" style="4"/>
    <col min="12255" max="12255" width="21.7109375" style="4" customWidth="1"/>
    <col min="12256" max="12494" width="9.140625" style="4"/>
    <col min="12495" max="12495" width="40.42578125" style="4" customWidth="1"/>
    <col min="12496" max="12496" width="8.140625" style="4" customWidth="1"/>
    <col min="12497" max="12497" width="9.140625" style="4" customWidth="1"/>
    <col min="12498" max="12498" width="9.7109375" style="4" customWidth="1"/>
    <col min="12499" max="12499" width="6.28515625" style="4" customWidth="1"/>
    <col min="12500" max="12500" width="10.7109375" style="4" customWidth="1"/>
    <col min="12501" max="12501" width="5" style="4" customWidth="1"/>
    <col min="12502" max="12502" width="14.5703125" style="4" customWidth="1"/>
    <col min="12503" max="12503" width="9.140625" style="4"/>
    <col min="12504" max="12504" width="16" style="4" customWidth="1"/>
    <col min="12505" max="12505" width="12.5703125" style="4" customWidth="1"/>
    <col min="12506" max="12506" width="12" style="4" customWidth="1"/>
    <col min="12507" max="12507" width="16.28515625" style="4" customWidth="1"/>
    <col min="12508" max="12510" width="9.140625" style="4"/>
    <col min="12511" max="12511" width="21.7109375" style="4" customWidth="1"/>
    <col min="12512" max="12750" width="9.140625" style="4"/>
    <col min="12751" max="12751" width="40.42578125" style="4" customWidth="1"/>
    <col min="12752" max="12752" width="8.140625" style="4" customWidth="1"/>
    <col min="12753" max="12753" width="9.140625" style="4" customWidth="1"/>
    <col min="12754" max="12754" width="9.7109375" style="4" customWidth="1"/>
    <col min="12755" max="12755" width="6.28515625" style="4" customWidth="1"/>
    <col min="12756" max="12756" width="10.7109375" style="4" customWidth="1"/>
    <col min="12757" max="12757" width="5" style="4" customWidth="1"/>
    <col min="12758" max="12758" width="14.5703125" style="4" customWidth="1"/>
    <col min="12759" max="12759" width="9.140625" style="4"/>
    <col min="12760" max="12760" width="16" style="4" customWidth="1"/>
    <col min="12761" max="12761" width="12.5703125" style="4" customWidth="1"/>
    <col min="12762" max="12762" width="12" style="4" customWidth="1"/>
    <col min="12763" max="12763" width="16.28515625" style="4" customWidth="1"/>
    <col min="12764" max="12766" width="9.140625" style="4"/>
    <col min="12767" max="12767" width="21.7109375" style="4" customWidth="1"/>
    <col min="12768" max="13006" width="9.140625" style="4"/>
    <col min="13007" max="13007" width="40.42578125" style="4" customWidth="1"/>
    <col min="13008" max="13008" width="8.140625" style="4" customWidth="1"/>
    <col min="13009" max="13009" width="9.140625" style="4" customWidth="1"/>
    <col min="13010" max="13010" width="9.7109375" style="4" customWidth="1"/>
    <col min="13011" max="13011" width="6.28515625" style="4" customWidth="1"/>
    <col min="13012" max="13012" width="10.7109375" style="4" customWidth="1"/>
    <col min="13013" max="13013" width="5" style="4" customWidth="1"/>
    <col min="13014" max="13014" width="14.5703125" style="4" customWidth="1"/>
    <col min="13015" max="13015" width="9.140625" style="4"/>
    <col min="13016" max="13016" width="16" style="4" customWidth="1"/>
    <col min="13017" max="13017" width="12.5703125" style="4" customWidth="1"/>
    <col min="13018" max="13018" width="12" style="4" customWidth="1"/>
    <col min="13019" max="13019" width="16.28515625" style="4" customWidth="1"/>
    <col min="13020" max="13022" width="9.140625" style="4"/>
    <col min="13023" max="13023" width="21.7109375" style="4" customWidth="1"/>
    <col min="13024" max="13262" width="9.140625" style="4"/>
    <col min="13263" max="13263" width="40.42578125" style="4" customWidth="1"/>
    <col min="13264" max="13264" width="8.140625" style="4" customWidth="1"/>
    <col min="13265" max="13265" width="9.140625" style="4" customWidth="1"/>
    <col min="13266" max="13266" width="9.7109375" style="4" customWidth="1"/>
    <col min="13267" max="13267" width="6.28515625" style="4" customWidth="1"/>
    <col min="13268" max="13268" width="10.7109375" style="4" customWidth="1"/>
    <col min="13269" max="13269" width="5" style="4" customWidth="1"/>
    <col min="13270" max="13270" width="14.5703125" style="4" customWidth="1"/>
    <col min="13271" max="13271" width="9.140625" style="4"/>
    <col min="13272" max="13272" width="16" style="4" customWidth="1"/>
    <col min="13273" max="13273" width="12.5703125" style="4" customWidth="1"/>
    <col min="13274" max="13274" width="12" style="4" customWidth="1"/>
    <col min="13275" max="13275" width="16.28515625" style="4" customWidth="1"/>
    <col min="13276" max="13278" width="9.140625" style="4"/>
    <col min="13279" max="13279" width="21.7109375" style="4" customWidth="1"/>
    <col min="13280" max="13518" width="9.140625" style="4"/>
    <col min="13519" max="13519" width="40.42578125" style="4" customWidth="1"/>
    <col min="13520" max="13520" width="8.140625" style="4" customWidth="1"/>
    <col min="13521" max="13521" width="9.140625" style="4" customWidth="1"/>
    <col min="13522" max="13522" width="9.7109375" style="4" customWidth="1"/>
    <col min="13523" max="13523" width="6.28515625" style="4" customWidth="1"/>
    <col min="13524" max="13524" width="10.7109375" style="4" customWidth="1"/>
    <col min="13525" max="13525" width="5" style="4" customWidth="1"/>
    <col min="13526" max="13526" width="14.5703125" style="4" customWidth="1"/>
    <col min="13527" max="13527" width="9.140625" style="4"/>
    <col min="13528" max="13528" width="16" style="4" customWidth="1"/>
    <col min="13529" max="13529" width="12.5703125" style="4" customWidth="1"/>
    <col min="13530" max="13530" width="12" style="4" customWidth="1"/>
    <col min="13531" max="13531" width="16.28515625" style="4" customWidth="1"/>
    <col min="13532" max="13534" width="9.140625" style="4"/>
    <col min="13535" max="13535" width="21.7109375" style="4" customWidth="1"/>
    <col min="13536" max="13774" width="9.140625" style="4"/>
    <col min="13775" max="13775" width="40.42578125" style="4" customWidth="1"/>
    <col min="13776" max="13776" width="8.140625" style="4" customWidth="1"/>
    <col min="13777" max="13777" width="9.140625" style="4" customWidth="1"/>
    <col min="13778" max="13778" width="9.7109375" style="4" customWidth="1"/>
    <col min="13779" max="13779" width="6.28515625" style="4" customWidth="1"/>
    <col min="13780" max="13780" width="10.7109375" style="4" customWidth="1"/>
    <col min="13781" max="13781" width="5" style="4" customWidth="1"/>
    <col min="13782" max="13782" width="14.5703125" style="4" customWidth="1"/>
    <col min="13783" max="13783" width="9.140625" style="4"/>
    <col min="13784" max="13784" width="16" style="4" customWidth="1"/>
    <col min="13785" max="13785" width="12.5703125" style="4" customWidth="1"/>
    <col min="13786" max="13786" width="12" style="4" customWidth="1"/>
    <col min="13787" max="13787" width="16.28515625" style="4" customWidth="1"/>
    <col min="13788" max="13790" width="9.140625" style="4"/>
    <col min="13791" max="13791" width="21.7109375" style="4" customWidth="1"/>
    <col min="13792" max="14030" width="9.140625" style="4"/>
    <col min="14031" max="14031" width="40.42578125" style="4" customWidth="1"/>
    <col min="14032" max="14032" width="8.140625" style="4" customWidth="1"/>
    <col min="14033" max="14033" width="9.140625" style="4" customWidth="1"/>
    <col min="14034" max="14034" width="9.7109375" style="4" customWidth="1"/>
    <col min="14035" max="14035" width="6.28515625" style="4" customWidth="1"/>
    <col min="14036" max="14036" width="10.7109375" style="4" customWidth="1"/>
    <col min="14037" max="14037" width="5" style="4" customWidth="1"/>
    <col min="14038" max="14038" width="14.5703125" style="4" customWidth="1"/>
    <col min="14039" max="14039" width="9.140625" style="4"/>
    <col min="14040" max="14040" width="16" style="4" customWidth="1"/>
    <col min="14041" max="14041" width="12.5703125" style="4" customWidth="1"/>
    <col min="14042" max="14042" width="12" style="4" customWidth="1"/>
    <col min="14043" max="14043" width="16.28515625" style="4" customWidth="1"/>
    <col min="14044" max="14046" width="9.140625" style="4"/>
    <col min="14047" max="14047" width="21.7109375" style="4" customWidth="1"/>
    <col min="14048" max="14286" width="9.140625" style="4"/>
    <col min="14287" max="14287" width="40.42578125" style="4" customWidth="1"/>
    <col min="14288" max="14288" width="8.140625" style="4" customWidth="1"/>
    <col min="14289" max="14289" width="9.140625" style="4" customWidth="1"/>
    <col min="14290" max="14290" width="9.7109375" style="4" customWidth="1"/>
    <col min="14291" max="14291" width="6.28515625" style="4" customWidth="1"/>
    <col min="14292" max="14292" width="10.7109375" style="4" customWidth="1"/>
    <col min="14293" max="14293" width="5" style="4" customWidth="1"/>
    <col min="14294" max="14294" width="14.5703125" style="4" customWidth="1"/>
    <col min="14295" max="14295" width="9.140625" style="4"/>
    <col min="14296" max="14296" width="16" style="4" customWidth="1"/>
    <col min="14297" max="14297" width="12.5703125" style="4" customWidth="1"/>
    <col min="14298" max="14298" width="12" style="4" customWidth="1"/>
    <col min="14299" max="14299" width="16.28515625" style="4" customWidth="1"/>
    <col min="14300" max="14302" width="9.140625" style="4"/>
    <col min="14303" max="14303" width="21.7109375" style="4" customWidth="1"/>
    <col min="14304" max="14542" width="9.140625" style="4"/>
    <col min="14543" max="14543" width="40.42578125" style="4" customWidth="1"/>
    <col min="14544" max="14544" width="8.140625" style="4" customWidth="1"/>
    <col min="14545" max="14545" width="9.140625" style="4" customWidth="1"/>
    <col min="14546" max="14546" width="9.7109375" style="4" customWidth="1"/>
    <col min="14547" max="14547" width="6.28515625" style="4" customWidth="1"/>
    <col min="14548" max="14548" width="10.7109375" style="4" customWidth="1"/>
    <col min="14549" max="14549" width="5" style="4" customWidth="1"/>
    <col min="14550" max="14550" width="14.5703125" style="4" customWidth="1"/>
    <col min="14551" max="14551" width="9.140625" style="4"/>
    <col min="14552" max="14552" width="16" style="4" customWidth="1"/>
    <col min="14553" max="14553" width="12.5703125" style="4" customWidth="1"/>
    <col min="14554" max="14554" width="12" style="4" customWidth="1"/>
    <col min="14555" max="14555" width="16.28515625" style="4" customWidth="1"/>
    <col min="14556" max="14558" width="9.140625" style="4"/>
    <col min="14559" max="14559" width="21.7109375" style="4" customWidth="1"/>
    <col min="14560" max="14798" width="9.140625" style="4"/>
    <col min="14799" max="14799" width="40.42578125" style="4" customWidth="1"/>
    <col min="14800" max="14800" width="8.140625" style="4" customWidth="1"/>
    <col min="14801" max="14801" width="9.140625" style="4" customWidth="1"/>
    <col min="14802" max="14802" width="9.7109375" style="4" customWidth="1"/>
    <col min="14803" max="14803" width="6.28515625" style="4" customWidth="1"/>
    <col min="14804" max="14804" width="10.7109375" style="4" customWidth="1"/>
    <col min="14805" max="14805" width="5" style="4" customWidth="1"/>
    <col min="14806" max="14806" width="14.5703125" style="4" customWidth="1"/>
    <col min="14807" max="14807" width="9.140625" style="4"/>
    <col min="14808" max="14808" width="16" style="4" customWidth="1"/>
    <col min="14809" max="14809" width="12.5703125" style="4" customWidth="1"/>
    <col min="14810" max="14810" width="12" style="4" customWidth="1"/>
    <col min="14811" max="14811" width="16.28515625" style="4" customWidth="1"/>
    <col min="14812" max="14814" width="9.140625" style="4"/>
    <col min="14815" max="14815" width="21.7109375" style="4" customWidth="1"/>
    <col min="14816" max="15054" width="9.140625" style="4"/>
    <col min="15055" max="15055" width="40.42578125" style="4" customWidth="1"/>
    <col min="15056" max="15056" width="8.140625" style="4" customWidth="1"/>
    <col min="15057" max="15057" width="9.140625" style="4" customWidth="1"/>
    <col min="15058" max="15058" width="9.7109375" style="4" customWidth="1"/>
    <col min="15059" max="15059" width="6.28515625" style="4" customWidth="1"/>
    <col min="15060" max="15060" width="10.7109375" style="4" customWidth="1"/>
    <col min="15061" max="15061" width="5" style="4" customWidth="1"/>
    <col min="15062" max="15062" width="14.5703125" style="4" customWidth="1"/>
    <col min="15063" max="15063" width="9.140625" style="4"/>
    <col min="15064" max="15064" width="16" style="4" customWidth="1"/>
    <col min="15065" max="15065" width="12.5703125" style="4" customWidth="1"/>
    <col min="15066" max="15066" width="12" style="4" customWidth="1"/>
    <col min="15067" max="15067" width="16.28515625" style="4" customWidth="1"/>
    <col min="15068" max="15070" width="9.140625" style="4"/>
    <col min="15071" max="15071" width="21.7109375" style="4" customWidth="1"/>
    <col min="15072" max="15310" width="9.140625" style="4"/>
    <col min="15311" max="15311" width="40.42578125" style="4" customWidth="1"/>
    <col min="15312" max="15312" width="8.140625" style="4" customWidth="1"/>
    <col min="15313" max="15313" width="9.140625" style="4" customWidth="1"/>
    <col min="15314" max="15314" width="9.7109375" style="4" customWidth="1"/>
    <col min="15315" max="15315" width="6.28515625" style="4" customWidth="1"/>
    <col min="15316" max="15316" width="10.7109375" style="4" customWidth="1"/>
    <col min="15317" max="15317" width="5" style="4" customWidth="1"/>
    <col min="15318" max="15318" width="14.5703125" style="4" customWidth="1"/>
    <col min="15319" max="15319" width="9.140625" style="4"/>
    <col min="15320" max="15320" width="16" style="4" customWidth="1"/>
    <col min="15321" max="15321" width="12.5703125" style="4" customWidth="1"/>
    <col min="15322" max="15322" width="12" style="4" customWidth="1"/>
    <col min="15323" max="15323" width="16.28515625" style="4" customWidth="1"/>
    <col min="15324" max="15326" width="9.140625" style="4"/>
    <col min="15327" max="15327" width="21.7109375" style="4" customWidth="1"/>
    <col min="15328" max="15566" width="9.140625" style="4"/>
    <col min="15567" max="15567" width="40.42578125" style="4" customWidth="1"/>
    <col min="15568" max="15568" width="8.140625" style="4" customWidth="1"/>
    <col min="15569" max="15569" width="9.140625" style="4" customWidth="1"/>
    <col min="15570" max="15570" width="9.7109375" style="4" customWidth="1"/>
    <col min="15571" max="15571" width="6.28515625" style="4" customWidth="1"/>
    <col min="15572" max="15572" width="10.7109375" style="4" customWidth="1"/>
    <col min="15573" max="15573" width="5" style="4" customWidth="1"/>
    <col min="15574" max="15574" width="14.5703125" style="4" customWidth="1"/>
    <col min="15575" max="15575" width="9.140625" style="4"/>
    <col min="15576" max="15576" width="16" style="4" customWidth="1"/>
    <col min="15577" max="15577" width="12.5703125" style="4" customWidth="1"/>
    <col min="15578" max="15578" width="12" style="4" customWidth="1"/>
    <col min="15579" max="15579" width="16.28515625" style="4" customWidth="1"/>
    <col min="15580" max="15582" width="9.140625" style="4"/>
    <col min="15583" max="15583" width="21.7109375" style="4" customWidth="1"/>
    <col min="15584" max="15822" width="9.140625" style="4"/>
    <col min="15823" max="15823" width="40.42578125" style="4" customWidth="1"/>
    <col min="15824" max="15824" width="8.140625" style="4" customWidth="1"/>
    <col min="15825" max="15825" width="9.140625" style="4" customWidth="1"/>
    <col min="15826" max="15826" width="9.7109375" style="4" customWidth="1"/>
    <col min="15827" max="15827" width="6.28515625" style="4" customWidth="1"/>
    <col min="15828" max="15828" width="10.7109375" style="4" customWidth="1"/>
    <col min="15829" max="15829" width="5" style="4" customWidth="1"/>
    <col min="15830" max="15830" width="14.5703125" style="4" customWidth="1"/>
    <col min="15831" max="15831" width="9.140625" style="4"/>
    <col min="15832" max="15832" width="16" style="4" customWidth="1"/>
    <col min="15833" max="15833" width="12.5703125" style="4" customWidth="1"/>
    <col min="15834" max="15834" width="12" style="4" customWidth="1"/>
    <col min="15835" max="15835" width="16.28515625" style="4" customWidth="1"/>
    <col min="15836" max="15838" width="9.140625" style="4"/>
    <col min="15839" max="15839" width="21.7109375" style="4" customWidth="1"/>
    <col min="15840" max="16078" width="9.140625" style="4"/>
    <col min="16079" max="16079" width="40.42578125" style="4" customWidth="1"/>
    <col min="16080" max="16080" width="8.140625" style="4" customWidth="1"/>
    <col min="16081" max="16081" width="9.140625" style="4" customWidth="1"/>
    <col min="16082" max="16082" width="9.7109375" style="4" customWidth="1"/>
    <col min="16083" max="16083" width="6.28515625" style="4" customWidth="1"/>
    <col min="16084" max="16084" width="10.7109375" style="4" customWidth="1"/>
    <col min="16085" max="16085" width="5" style="4" customWidth="1"/>
    <col min="16086" max="16086" width="14.5703125" style="4" customWidth="1"/>
    <col min="16087" max="16087" width="9.140625" style="4"/>
    <col min="16088" max="16088" width="16" style="4" customWidth="1"/>
    <col min="16089" max="16089" width="12.5703125" style="4" customWidth="1"/>
    <col min="16090" max="16090" width="12" style="4" customWidth="1"/>
    <col min="16091" max="16091" width="16.28515625" style="4" customWidth="1"/>
    <col min="16092" max="16094" width="9.140625" style="4"/>
    <col min="16095" max="16095" width="21.7109375" style="4" customWidth="1"/>
    <col min="16096" max="16384" width="9.140625" style="4"/>
  </cols>
  <sheetData>
    <row r="1" spans="1:29" ht="26.25" customHeight="1" x14ac:dyDescent="0.25">
      <c r="A1" s="146" t="s">
        <v>44</v>
      </c>
      <c r="B1" s="147" t="s">
        <v>174</v>
      </c>
      <c r="C1" s="146" t="s">
        <v>90</v>
      </c>
      <c r="D1" s="146"/>
      <c r="E1" s="146"/>
      <c r="F1" s="146"/>
      <c r="G1" s="146"/>
      <c r="H1" s="146"/>
      <c r="I1" s="146" t="s">
        <v>234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80" t="s">
        <v>252</v>
      </c>
      <c r="U1" s="161"/>
    </row>
    <row r="2" spans="1:29" ht="35.25" customHeight="1" x14ac:dyDescent="0.25">
      <c r="A2" s="146"/>
      <c r="B2" s="160"/>
      <c r="C2" s="152" t="s">
        <v>45</v>
      </c>
      <c r="D2" s="152" t="s">
        <v>46</v>
      </c>
      <c r="E2" s="152" t="s">
        <v>47</v>
      </c>
      <c r="F2" s="152" t="s">
        <v>48</v>
      </c>
      <c r="G2" s="152" t="s">
        <v>49</v>
      </c>
      <c r="H2" s="152" t="s">
        <v>50</v>
      </c>
      <c r="I2" s="146" t="s">
        <v>229</v>
      </c>
      <c r="J2" s="146" t="s">
        <v>230</v>
      </c>
      <c r="K2" s="146" t="s">
        <v>231</v>
      </c>
      <c r="L2" s="147" t="s">
        <v>232</v>
      </c>
      <c r="M2" s="146" t="s">
        <v>233</v>
      </c>
      <c r="N2" s="146" t="s">
        <v>157</v>
      </c>
      <c r="O2" s="146" t="s">
        <v>156</v>
      </c>
      <c r="P2" s="146" t="s">
        <v>223</v>
      </c>
      <c r="Q2" s="146" t="s">
        <v>176</v>
      </c>
      <c r="R2" s="147" t="s">
        <v>181</v>
      </c>
      <c r="S2" s="146" t="s">
        <v>158</v>
      </c>
      <c r="T2" s="162" t="s">
        <v>247</v>
      </c>
      <c r="U2" s="163" t="s">
        <v>248</v>
      </c>
      <c r="V2" s="163" t="s">
        <v>249</v>
      </c>
      <c r="W2" s="163" t="s">
        <v>251</v>
      </c>
      <c r="X2" s="163" t="s">
        <v>250</v>
      </c>
    </row>
    <row r="3" spans="1:29" ht="35.25" customHeight="1" x14ac:dyDescent="0.25">
      <c r="A3" s="146"/>
      <c r="B3" s="160"/>
      <c r="C3" s="152"/>
      <c r="D3" s="152"/>
      <c r="E3" s="152"/>
      <c r="F3" s="152"/>
      <c r="G3" s="152"/>
      <c r="H3" s="152"/>
      <c r="I3" s="146"/>
      <c r="J3" s="146"/>
      <c r="K3" s="146"/>
      <c r="L3" s="160"/>
      <c r="M3" s="146"/>
      <c r="N3" s="146"/>
      <c r="O3" s="146"/>
      <c r="P3" s="146"/>
      <c r="Q3" s="146"/>
      <c r="R3" s="160"/>
      <c r="S3" s="146"/>
      <c r="T3" s="162"/>
      <c r="U3" s="163"/>
      <c r="V3" s="163"/>
      <c r="W3" s="163"/>
      <c r="X3" s="163"/>
    </row>
    <row r="4" spans="1:29" ht="35.25" customHeight="1" x14ac:dyDescent="0.25">
      <c r="A4" s="146"/>
      <c r="B4" s="148"/>
      <c r="C4" s="152"/>
      <c r="D4" s="152"/>
      <c r="E4" s="152"/>
      <c r="F4" s="152"/>
      <c r="G4" s="152"/>
      <c r="H4" s="152"/>
      <c r="I4" s="146"/>
      <c r="J4" s="146"/>
      <c r="K4" s="146"/>
      <c r="L4" s="148"/>
      <c r="M4" s="146"/>
      <c r="N4" s="146"/>
      <c r="O4" s="146"/>
      <c r="P4" s="146"/>
      <c r="Q4" s="146"/>
      <c r="R4" s="148"/>
      <c r="S4" s="146"/>
      <c r="T4" s="162"/>
      <c r="U4" s="163"/>
      <c r="V4" s="163"/>
      <c r="W4" s="163"/>
      <c r="X4" s="163"/>
      <c r="Z4" s="4" t="s">
        <v>253</v>
      </c>
      <c r="AA4" s="4" t="s">
        <v>254</v>
      </c>
      <c r="AB4" s="4" t="s">
        <v>255</v>
      </c>
      <c r="AC4" s="4" t="s">
        <v>256</v>
      </c>
    </row>
    <row r="5" spans="1:29" x14ac:dyDescent="0.25">
      <c r="A5" s="29">
        <v>1</v>
      </c>
      <c r="B5" s="29"/>
      <c r="C5" s="29"/>
      <c r="D5" s="29"/>
      <c r="E5" s="29"/>
      <c r="F5" s="29"/>
      <c r="G5" s="29"/>
      <c r="H5" s="30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V5" s="75"/>
      <c r="W5" s="75"/>
      <c r="X5" s="75"/>
    </row>
    <row r="6" spans="1:29" s="5" customFormat="1" x14ac:dyDescent="0.2">
      <c r="A6" s="149" t="s">
        <v>53</v>
      </c>
      <c r="B6" s="76" t="s">
        <v>173</v>
      </c>
      <c r="C6" s="48" t="s">
        <v>51</v>
      </c>
      <c r="D6" s="48" t="s">
        <v>52</v>
      </c>
      <c r="E6" s="48" t="s">
        <v>212</v>
      </c>
      <c r="F6" s="48" t="s">
        <v>55</v>
      </c>
      <c r="G6" s="48"/>
      <c r="H6" s="49" t="s">
        <v>226</v>
      </c>
      <c r="I6" s="28">
        <f>SUM(I7:I17)</f>
        <v>3439650.37</v>
      </c>
      <c r="J6" s="28">
        <f t="shared" ref="J6:R6" si="0">SUM(J7:J17)</f>
        <v>2935560</v>
      </c>
      <c r="K6" s="28">
        <f t="shared" si="0"/>
        <v>2938960</v>
      </c>
      <c r="L6" s="28">
        <f t="shared" si="0"/>
        <v>6461.76</v>
      </c>
      <c r="M6" s="28">
        <f t="shared" si="0"/>
        <v>3020370</v>
      </c>
      <c r="N6" s="28">
        <f t="shared" si="0"/>
        <v>-440632.2</v>
      </c>
      <c r="O6" s="28">
        <f t="shared" si="0"/>
        <v>0</v>
      </c>
      <c r="P6" s="28">
        <f t="shared" si="0"/>
        <v>2579737.7999999998</v>
      </c>
      <c r="Q6" s="28" t="e">
        <f>285908+#REF!+#REF!+#REF!</f>
        <v>#REF!</v>
      </c>
      <c r="R6" s="28">
        <f t="shared" si="0"/>
        <v>0</v>
      </c>
      <c r="S6" s="28" t="e">
        <f>P6-Q6</f>
        <v>#REF!</v>
      </c>
      <c r="T6" s="89">
        <f>-SUM(T21+T18)</f>
        <v>-420500</v>
      </c>
      <c r="U6" s="89">
        <f>-(-T6-(-T6)*0.25)</f>
        <v>-315375</v>
      </c>
      <c r="V6" s="90" t="e">
        <f>S6+U6</f>
        <v>#REF!</v>
      </c>
      <c r="W6" s="89"/>
      <c r="X6" s="89"/>
    </row>
    <row r="7" spans="1:29" hidden="1" outlineLevel="1" x14ac:dyDescent="0.2">
      <c r="A7" s="150"/>
      <c r="B7" s="74" t="s">
        <v>219</v>
      </c>
      <c r="C7" s="46"/>
      <c r="D7" s="46"/>
      <c r="E7" s="46"/>
      <c r="F7" s="46"/>
      <c r="G7" s="46"/>
      <c r="H7" s="45"/>
      <c r="I7" s="8">
        <v>144000</v>
      </c>
      <c r="J7" s="8">
        <v>144000</v>
      </c>
      <c r="K7" s="8">
        <v>144000</v>
      </c>
      <c r="L7" s="8"/>
      <c r="M7" s="8">
        <v>144000</v>
      </c>
      <c r="N7" s="8"/>
      <c r="O7" s="33"/>
      <c r="P7" s="8">
        <f t="shared" ref="P7:P17" si="1">M7+N7+O7</f>
        <v>144000</v>
      </c>
      <c r="Q7" s="8"/>
      <c r="R7" s="8"/>
      <c r="S7" s="28">
        <f t="shared" ref="S7:S20" si="2">P7-Q7</f>
        <v>144000</v>
      </c>
      <c r="T7" s="91"/>
      <c r="U7" s="89">
        <f t="shared" ref="U7:U17" si="3">-T7-(-T7)*0.25</f>
        <v>0</v>
      </c>
      <c r="V7" s="90">
        <f t="shared" ref="V7:V20" si="4">S7+U7</f>
        <v>144000</v>
      </c>
      <c r="W7" s="91"/>
      <c r="X7" s="91"/>
    </row>
    <row r="8" spans="1:29" hidden="1" outlineLevel="1" x14ac:dyDescent="0.2">
      <c r="A8" s="150"/>
      <c r="B8" s="74" t="s">
        <v>221</v>
      </c>
      <c r="C8" s="46"/>
      <c r="D8" s="46"/>
      <c r="E8" s="46"/>
      <c r="F8" s="46"/>
      <c r="G8" s="46"/>
      <c r="H8" s="45"/>
      <c r="I8" s="8">
        <v>15000</v>
      </c>
      <c r="J8" s="8">
        <v>15000</v>
      </c>
      <c r="K8" s="8">
        <v>15000</v>
      </c>
      <c r="L8" s="8"/>
      <c r="M8" s="8">
        <v>15000</v>
      </c>
      <c r="N8" s="8"/>
      <c r="O8" s="33"/>
      <c r="P8" s="8">
        <f t="shared" si="1"/>
        <v>15000</v>
      </c>
      <c r="Q8" s="8"/>
      <c r="R8" s="8"/>
      <c r="S8" s="28">
        <f t="shared" si="2"/>
        <v>15000</v>
      </c>
      <c r="T8" s="91"/>
      <c r="U8" s="89">
        <f t="shared" si="3"/>
        <v>0</v>
      </c>
      <c r="V8" s="90">
        <f t="shared" si="4"/>
        <v>15000</v>
      </c>
      <c r="W8" s="91"/>
      <c r="X8" s="91"/>
    </row>
    <row r="9" spans="1:29" hidden="1" outlineLevel="1" x14ac:dyDescent="0.2">
      <c r="A9" s="150"/>
      <c r="B9" s="74" t="s">
        <v>220</v>
      </c>
      <c r="C9" s="46"/>
      <c r="D9" s="46"/>
      <c r="E9" s="46"/>
      <c r="F9" s="46"/>
      <c r="G9" s="46"/>
      <c r="H9" s="45"/>
      <c r="I9" s="8">
        <v>424577.39999999997</v>
      </c>
      <c r="J9" s="8">
        <v>424577.39999999997</v>
      </c>
      <c r="K9" s="8">
        <v>424577.39999999997</v>
      </c>
      <c r="L9" s="8"/>
      <c r="M9" s="8">
        <v>424577.39999999997</v>
      </c>
      <c r="N9" s="8"/>
      <c r="O9" s="33"/>
      <c r="P9" s="8">
        <f t="shared" si="1"/>
        <v>424577.39999999997</v>
      </c>
      <c r="Q9" s="8"/>
      <c r="R9" s="8"/>
      <c r="S9" s="28">
        <f t="shared" si="2"/>
        <v>424577.39999999997</v>
      </c>
      <c r="T9" s="91"/>
      <c r="U9" s="89">
        <f t="shared" si="3"/>
        <v>0</v>
      </c>
      <c r="V9" s="90">
        <f t="shared" si="4"/>
        <v>424577.39999999997</v>
      </c>
      <c r="W9" s="91"/>
      <c r="X9" s="91"/>
    </row>
    <row r="10" spans="1:29" hidden="1" outlineLevel="1" x14ac:dyDescent="0.2">
      <c r="A10" s="150"/>
      <c r="B10" s="32" t="s">
        <v>213</v>
      </c>
      <c r="C10" s="46"/>
      <c r="D10" s="46"/>
      <c r="E10" s="46"/>
      <c r="F10" s="46"/>
      <c r="G10" s="46"/>
      <c r="H10" s="45"/>
      <c r="I10" s="8">
        <v>60500</v>
      </c>
      <c r="J10" s="8">
        <v>60500</v>
      </c>
      <c r="K10" s="8">
        <v>60500</v>
      </c>
      <c r="L10" s="8"/>
      <c r="M10" s="8">
        <v>60500</v>
      </c>
      <c r="N10" s="8"/>
      <c r="O10" s="33"/>
      <c r="P10" s="8">
        <f t="shared" si="1"/>
        <v>60500</v>
      </c>
      <c r="Q10" s="8"/>
      <c r="R10" s="8"/>
      <c r="S10" s="28">
        <f t="shared" si="2"/>
        <v>60500</v>
      </c>
      <c r="T10" s="91"/>
      <c r="U10" s="89">
        <f t="shared" si="3"/>
        <v>0</v>
      </c>
      <c r="V10" s="90">
        <f t="shared" si="4"/>
        <v>60500</v>
      </c>
      <c r="W10" s="91"/>
      <c r="X10" s="91"/>
    </row>
    <row r="11" spans="1:29" hidden="1" outlineLevel="1" x14ac:dyDescent="0.2">
      <c r="A11" s="150"/>
      <c r="B11" s="32" t="s">
        <v>215</v>
      </c>
      <c r="C11" s="46"/>
      <c r="D11" s="46"/>
      <c r="E11" s="46"/>
      <c r="F11" s="46"/>
      <c r="G11" s="46"/>
      <c r="H11" s="45"/>
      <c r="I11" s="8">
        <v>70000</v>
      </c>
      <c r="J11" s="8">
        <v>70000</v>
      </c>
      <c r="K11" s="8">
        <v>70000</v>
      </c>
      <c r="L11" s="8"/>
      <c r="M11" s="8">
        <v>70000</v>
      </c>
      <c r="N11" s="8"/>
      <c r="O11" s="33"/>
      <c r="P11" s="8">
        <f t="shared" si="1"/>
        <v>70000</v>
      </c>
      <c r="Q11" s="8"/>
      <c r="R11" s="8"/>
      <c r="S11" s="28">
        <f t="shared" si="2"/>
        <v>70000</v>
      </c>
      <c r="T11" s="91"/>
      <c r="U11" s="89">
        <f t="shared" si="3"/>
        <v>0</v>
      </c>
      <c r="V11" s="90">
        <f t="shared" si="4"/>
        <v>70000</v>
      </c>
      <c r="W11" s="91"/>
      <c r="X11" s="91"/>
    </row>
    <row r="12" spans="1:29" ht="114.75" hidden="1" outlineLevel="1" x14ac:dyDescent="0.2">
      <c r="A12" s="150"/>
      <c r="B12" s="32" t="s">
        <v>222</v>
      </c>
      <c r="C12" s="46"/>
      <c r="D12" s="46"/>
      <c r="E12" s="46"/>
      <c r="F12" s="46"/>
      <c r="G12" s="46"/>
      <c r="H12" s="45"/>
      <c r="I12" s="8">
        <f>1107170+758983.6-587509.63</f>
        <v>1278643.9700000002</v>
      </c>
      <c r="J12" s="8">
        <v>758983.6</v>
      </c>
      <c r="K12" s="8">
        <v>758983.6</v>
      </c>
      <c r="L12" s="8">
        <v>6461.76</v>
      </c>
      <c r="M12" s="8">
        <f>3020370-M7-M8-M9-M10-M11-M13-M14-M15-M16-M17</f>
        <v>1068292.6000000001</v>
      </c>
      <c r="N12" s="33">
        <v>-440632.2</v>
      </c>
      <c r="O12" s="33"/>
      <c r="P12" s="8">
        <f t="shared" si="1"/>
        <v>627660.40000000014</v>
      </c>
      <c r="Q12" s="8" t="e">
        <f>#REF!+#REF!+#REF!+#REF!+#REF!</f>
        <v>#REF!</v>
      </c>
      <c r="R12" s="8"/>
      <c r="S12" s="28" t="e">
        <f t="shared" si="2"/>
        <v>#REF!</v>
      </c>
      <c r="T12" s="91"/>
      <c r="U12" s="89">
        <f t="shared" si="3"/>
        <v>0</v>
      </c>
      <c r="V12" s="90" t="e">
        <f t="shared" si="4"/>
        <v>#REF!</v>
      </c>
      <c r="W12" s="91"/>
      <c r="X12" s="91"/>
    </row>
    <row r="13" spans="1:29" hidden="1" outlineLevel="1" x14ac:dyDescent="0.2">
      <c r="A13" s="150"/>
      <c r="B13" s="32" t="s">
        <v>179</v>
      </c>
      <c r="C13" s="46"/>
      <c r="D13" s="46"/>
      <c r="E13" s="46"/>
      <c r="F13" s="46"/>
      <c r="G13" s="46"/>
      <c r="H13" s="45"/>
      <c r="I13" s="8">
        <v>265000</v>
      </c>
      <c r="J13" s="8">
        <v>265000</v>
      </c>
      <c r="K13" s="8">
        <v>265000</v>
      </c>
      <c r="L13" s="8"/>
      <c r="M13" s="8">
        <v>265000</v>
      </c>
      <c r="N13" s="8"/>
      <c r="O13" s="33"/>
      <c r="P13" s="8">
        <f t="shared" si="1"/>
        <v>265000</v>
      </c>
      <c r="Q13" s="8"/>
      <c r="R13" s="8"/>
      <c r="S13" s="28">
        <f t="shared" si="2"/>
        <v>265000</v>
      </c>
      <c r="T13" s="91"/>
      <c r="U13" s="89">
        <f t="shared" si="3"/>
        <v>0</v>
      </c>
      <c r="V13" s="90">
        <f t="shared" si="4"/>
        <v>265000</v>
      </c>
      <c r="W13" s="91"/>
      <c r="X13" s="91"/>
    </row>
    <row r="14" spans="1:29" ht="25.5" hidden="1" outlineLevel="1" x14ac:dyDescent="0.2">
      <c r="A14" s="150"/>
      <c r="B14" s="32" t="s">
        <v>185</v>
      </c>
      <c r="C14" s="46"/>
      <c r="D14" s="46"/>
      <c r="E14" s="46"/>
      <c r="F14" s="46"/>
      <c r="G14" s="46"/>
      <c r="H14" s="45"/>
      <c r="I14" s="8">
        <v>908929</v>
      </c>
      <c r="J14" s="8">
        <f>1462499-J13-J15-J16-J17</f>
        <v>924499</v>
      </c>
      <c r="K14" s="8">
        <f>1465899-K13-K15-K16-K17</f>
        <v>927899</v>
      </c>
      <c r="L14" s="8"/>
      <c r="M14" s="8">
        <v>700000</v>
      </c>
      <c r="N14" s="8"/>
      <c r="O14" s="33"/>
      <c r="P14" s="8">
        <f t="shared" si="1"/>
        <v>700000</v>
      </c>
      <c r="Q14" s="8"/>
      <c r="R14" s="8"/>
      <c r="S14" s="28">
        <f t="shared" si="2"/>
        <v>700000</v>
      </c>
      <c r="T14" s="91"/>
      <c r="U14" s="89">
        <f t="shared" si="3"/>
        <v>0</v>
      </c>
      <c r="V14" s="90">
        <f t="shared" si="4"/>
        <v>700000</v>
      </c>
      <c r="W14" s="91"/>
      <c r="X14" s="91"/>
    </row>
    <row r="15" spans="1:29" ht="38.25" hidden="1" outlineLevel="1" x14ac:dyDescent="0.2">
      <c r="A15" s="150"/>
      <c r="B15" s="32" t="s">
        <v>178</v>
      </c>
      <c r="C15" s="46"/>
      <c r="D15" s="46"/>
      <c r="E15" s="46"/>
      <c r="F15" s="46"/>
      <c r="G15" s="46"/>
      <c r="H15" s="45"/>
      <c r="I15" s="8">
        <v>65000</v>
      </c>
      <c r="J15" s="8">
        <v>65000</v>
      </c>
      <c r="K15" s="8">
        <v>65000</v>
      </c>
      <c r="L15" s="8"/>
      <c r="M15" s="8">
        <v>65000</v>
      </c>
      <c r="N15" s="8"/>
      <c r="O15" s="33"/>
      <c r="P15" s="8">
        <f t="shared" si="1"/>
        <v>65000</v>
      </c>
      <c r="Q15" s="8" t="e">
        <f>#REF!+#REF!</f>
        <v>#REF!</v>
      </c>
      <c r="R15" s="8"/>
      <c r="S15" s="28" t="e">
        <f t="shared" si="2"/>
        <v>#REF!</v>
      </c>
      <c r="T15" s="91"/>
      <c r="U15" s="89">
        <f t="shared" si="3"/>
        <v>0</v>
      </c>
      <c r="V15" s="90" t="e">
        <f t="shared" si="4"/>
        <v>#REF!</v>
      </c>
      <c r="W15" s="91"/>
      <c r="X15" s="91"/>
    </row>
    <row r="16" spans="1:29" hidden="1" outlineLevel="1" x14ac:dyDescent="0.2">
      <c r="A16" s="150"/>
      <c r="B16" s="32" t="s">
        <v>237</v>
      </c>
      <c r="C16" s="46"/>
      <c r="D16" s="46"/>
      <c r="E16" s="46"/>
      <c r="F16" s="46"/>
      <c r="G16" s="46"/>
      <c r="H16" s="45"/>
      <c r="I16" s="8">
        <v>205000</v>
      </c>
      <c r="J16" s="8">
        <v>205000</v>
      </c>
      <c r="K16" s="8">
        <v>205000</v>
      </c>
      <c r="L16" s="8"/>
      <c r="M16" s="8">
        <v>205000</v>
      </c>
      <c r="N16" s="8"/>
      <c r="O16" s="33"/>
      <c r="P16" s="8">
        <f t="shared" si="1"/>
        <v>205000</v>
      </c>
      <c r="Q16" s="8"/>
      <c r="R16" s="8"/>
      <c r="S16" s="28">
        <f t="shared" si="2"/>
        <v>205000</v>
      </c>
      <c r="T16" s="91"/>
      <c r="U16" s="89">
        <f t="shared" si="3"/>
        <v>0</v>
      </c>
      <c r="V16" s="90">
        <f t="shared" si="4"/>
        <v>205000</v>
      </c>
      <c r="W16" s="91"/>
      <c r="X16" s="91"/>
    </row>
    <row r="17" spans="1:29" ht="25.5" hidden="1" outlineLevel="1" x14ac:dyDescent="0.2">
      <c r="A17" s="150"/>
      <c r="B17" s="32" t="s">
        <v>180</v>
      </c>
      <c r="C17" s="46"/>
      <c r="D17" s="46"/>
      <c r="E17" s="46"/>
      <c r="F17" s="46"/>
      <c r="G17" s="46"/>
      <c r="H17" s="45"/>
      <c r="I17" s="8">
        <v>3000</v>
      </c>
      <c r="J17" s="8">
        <v>3000</v>
      </c>
      <c r="K17" s="8">
        <v>3000</v>
      </c>
      <c r="L17" s="8"/>
      <c r="M17" s="8">
        <v>3000</v>
      </c>
      <c r="N17" s="8"/>
      <c r="O17" s="33"/>
      <c r="P17" s="8">
        <f t="shared" si="1"/>
        <v>3000</v>
      </c>
      <c r="Q17" s="8"/>
      <c r="R17" s="8"/>
      <c r="S17" s="28">
        <f t="shared" si="2"/>
        <v>3000</v>
      </c>
      <c r="T17" s="91"/>
      <c r="U17" s="89">
        <f t="shared" si="3"/>
        <v>0</v>
      </c>
      <c r="V17" s="90">
        <f t="shared" si="4"/>
        <v>3000</v>
      </c>
      <c r="W17" s="91"/>
      <c r="X17" s="91"/>
    </row>
    <row r="18" spans="1:29" s="5" customFormat="1" ht="12.75" customHeight="1" collapsed="1" x14ac:dyDescent="0.2">
      <c r="A18" s="149" t="s">
        <v>58</v>
      </c>
      <c r="B18" s="47" t="s">
        <v>227</v>
      </c>
      <c r="C18" s="48" t="s">
        <v>51</v>
      </c>
      <c r="D18" s="48" t="s">
        <v>52</v>
      </c>
      <c r="E18" s="48" t="s">
        <v>212</v>
      </c>
      <c r="F18" s="48" t="s">
        <v>55</v>
      </c>
      <c r="G18" s="48"/>
      <c r="H18" s="49" t="s">
        <v>225</v>
      </c>
      <c r="I18" s="28">
        <f>SUM(I19:I20)</f>
        <v>100000</v>
      </c>
      <c r="J18" s="28">
        <f t="shared" ref="J18:R18" si="5">SUM(J19:J20)</f>
        <v>100000</v>
      </c>
      <c r="K18" s="28">
        <f t="shared" si="5"/>
        <v>100000</v>
      </c>
      <c r="L18" s="28">
        <f t="shared" si="5"/>
        <v>0</v>
      </c>
      <c r="M18" s="28">
        <f t="shared" si="5"/>
        <v>75000</v>
      </c>
      <c r="N18" s="28">
        <f t="shared" si="5"/>
        <v>0</v>
      </c>
      <c r="O18" s="28">
        <f t="shared" si="5"/>
        <v>0</v>
      </c>
      <c r="P18" s="28">
        <f t="shared" si="5"/>
        <v>75000</v>
      </c>
      <c r="Q18" s="28">
        <v>15303.369999999999</v>
      </c>
      <c r="R18" s="28">
        <f t="shared" si="5"/>
        <v>0</v>
      </c>
      <c r="S18" s="92">
        <f>P18-Q18</f>
        <v>59696.630000000005</v>
      </c>
      <c r="T18" s="89">
        <v>320500</v>
      </c>
      <c r="U18" s="89">
        <f>T18-(T18)*0.25</f>
        <v>240375</v>
      </c>
      <c r="V18" s="90">
        <f>S18+U18</f>
        <v>300071.63</v>
      </c>
      <c r="W18" s="89">
        <v>300000</v>
      </c>
      <c r="X18" s="90">
        <f>V18-W18</f>
        <v>71.630000000004657</v>
      </c>
      <c r="Z18" s="93">
        <v>294633</v>
      </c>
      <c r="AA18" s="90">
        <f>V18-Z18</f>
        <v>5438.6300000000047</v>
      </c>
      <c r="AB18" s="89">
        <f>T18-U18</f>
        <v>80125</v>
      </c>
      <c r="AC18" s="90">
        <f>AA18+AB18</f>
        <v>85563.63</v>
      </c>
    </row>
    <row r="19" spans="1:29" s="5" customFormat="1" ht="12.75" hidden="1" customHeight="1" outlineLevel="1" x14ac:dyDescent="0.2">
      <c r="A19" s="150"/>
      <c r="B19" s="52" t="s">
        <v>175</v>
      </c>
      <c r="C19" s="46"/>
      <c r="D19" s="46"/>
      <c r="E19" s="46"/>
      <c r="F19" s="46"/>
      <c r="G19" s="46"/>
      <c r="H19" s="45"/>
      <c r="I19" s="8">
        <v>50000</v>
      </c>
      <c r="J19" s="8">
        <v>50000</v>
      </c>
      <c r="K19" s="8">
        <v>50000</v>
      </c>
      <c r="L19" s="8"/>
      <c r="M19" s="8">
        <v>50000</v>
      </c>
      <c r="N19" s="8"/>
      <c r="O19" s="33"/>
      <c r="P19" s="8">
        <f>M19+N19+O19</f>
        <v>50000</v>
      </c>
      <c r="Q19" s="8" t="e">
        <f>#REF!+#REF!</f>
        <v>#REF!</v>
      </c>
      <c r="R19" s="28"/>
      <c r="S19" s="92" t="e">
        <f t="shared" si="2"/>
        <v>#REF!</v>
      </c>
      <c r="T19" s="89"/>
      <c r="U19" s="89">
        <f>T19-(T19)*0.25</f>
        <v>0</v>
      </c>
      <c r="V19" s="90" t="e">
        <f t="shared" si="4"/>
        <v>#REF!</v>
      </c>
      <c r="W19" s="89"/>
      <c r="X19" s="89"/>
      <c r="Z19" s="94"/>
      <c r="AA19" s="89"/>
      <c r="AB19" s="89"/>
      <c r="AC19" s="90">
        <f>AA19+AB19</f>
        <v>0</v>
      </c>
    </row>
    <row r="20" spans="1:29" s="5" customFormat="1" ht="12.75" hidden="1" customHeight="1" outlineLevel="1" x14ac:dyDescent="0.2">
      <c r="A20" s="151"/>
      <c r="B20" s="44" t="s">
        <v>183</v>
      </c>
      <c r="C20" s="46"/>
      <c r="D20" s="46"/>
      <c r="E20" s="46"/>
      <c r="F20" s="46"/>
      <c r="G20" s="46"/>
      <c r="H20" s="45"/>
      <c r="I20" s="8">
        <v>50000</v>
      </c>
      <c r="J20" s="8">
        <v>50000</v>
      </c>
      <c r="K20" s="8">
        <v>50000</v>
      </c>
      <c r="L20" s="8"/>
      <c r="M20" s="8">
        <v>25000</v>
      </c>
      <c r="N20" s="8"/>
      <c r="O20" s="33"/>
      <c r="P20" s="8">
        <f>M20+N20+O20</f>
        <v>25000</v>
      </c>
      <c r="Q20" s="8" t="e">
        <f>#REF!</f>
        <v>#REF!</v>
      </c>
      <c r="R20" s="28"/>
      <c r="S20" s="92" t="e">
        <f t="shared" si="2"/>
        <v>#REF!</v>
      </c>
      <c r="T20" s="89"/>
      <c r="U20" s="89">
        <f>T20-(T20)*0.25</f>
        <v>0</v>
      </c>
      <c r="V20" s="90" t="e">
        <f t="shared" si="4"/>
        <v>#REF!</v>
      </c>
      <c r="W20" s="89"/>
      <c r="X20" s="89"/>
      <c r="Z20" s="94"/>
      <c r="AA20" s="89"/>
      <c r="AB20" s="89"/>
      <c r="AC20" s="90">
        <f>AA20+AB20</f>
        <v>0</v>
      </c>
    </row>
    <row r="21" spans="1:29" s="5" customFormat="1" ht="51" collapsed="1" x14ac:dyDescent="0.2">
      <c r="A21" s="149" t="s">
        <v>56</v>
      </c>
      <c r="B21" s="76" t="s">
        <v>228</v>
      </c>
      <c r="C21" s="48" t="s">
        <v>51</v>
      </c>
      <c r="D21" s="48" t="s">
        <v>52</v>
      </c>
      <c r="E21" s="48" t="s">
        <v>212</v>
      </c>
      <c r="F21" s="48" t="s">
        <v>55</v>
      </c>
      <c r="G21" s="48"/>
      <c r="H21" s="49" t="s">
        <v>216</v>
      </c>
      <c r="I21" s="28">
        <f>SUM(I22:I23)</f>
        <v>150000</v>
      </c>
      <c r="J21" s="28">
        <f t="shared" ref="J21:R21" si="6">SUM(J22:J23)</f>
        <v>150000</v>
      </c>
      <c r="K21" s="28">
        <f t="shared" si="6"/>
        <v>150000</v>
      </c>
      <c r="L21" s="28">
        <f t="shared" si="6"/>
        <v>0</v>
      </c>
      <c r="M21" s="28">
        <f t="shared" si="6"/>
        <v>112500</v>
      </c>
      <c r="N21" s="28">
        <f t="shared" si="6"/>
        <v>0</v>
      </c>
      <c r="O21" s="28">
        <f t="shared" si="6"/>
        <v>0</v>
      </c>
      <c r="P21" s="28">
        <f t="shared" si="6"/>
        <v>112500</v>
      </c>
      <c r="Q21" s="28">
        <f t="shared" si="6"/>
        <v>0</v>
      </c>
      <c r="R21" s="28">
        <f t="shared" si="6"/>
        <v>0</v>
      </c>
      <c r="S21" s="92">
        <f>P21-Q21</f>
        <v>112500</v>
      </c>
      <c r="T21" s="89">
        <v>100000</v>
      </c>
      <c r="U21" s="89">
        <f>T21-(T21)*0.25</f>
        <v>75000</v>
      </c>
      <c r="V21" s="90">
        <f>S21+U21</f>
        <v>187500</v>
      </c>
      <c r="W21" s="89">
        <v>100000</v>
      </c>
      <c r="X21" s="90">
        <f>V21-W21</f>
        <v>87500</v>
      </c>
      <c r="Z21" s="93">
        <v>115343</v>
      </c>
      <c r="AA21" s="90">
        <f>V21-Z21</f>
        <v>72157</v>
      </c>
      <c r="AB21" s="89">
        <f>T21-U21</f>
        <v>25000</v>
      </c>
      <c r="AC21" s="90">
        <f>AA21+AB21</f>
        <v>97157</v>
      </c>
    </row>
    <row r="22" spans="1:29" s="5" customFormat="1" ht="63.75" hidden="1" customHeight="1" outlineLevel="1" x14ac:dyDescent="0.2">
      <c r="A22" s="150"/>
      <c r="B22" s="44" t="s">
        <v>177</v>
      </c>
      <c r="C22" s="48"/>
      <c r="D22" s="48"/>
      <c r="E22" s="48"/>
      <c r="F22" s="48"/>
      <c r="G22" s="48"/>
      <c r="H22" s="49"/>
      <c r="I22" s="8">
        <v>100000</v>
      </c>
      <c r="J22" s="8">
        <v>100000</v>
      </c>
      <c r="K22" s="8">
        <v>100000</v>
      </c>
      <c r="L22" s="8"/>
      <c r="M22" s="8">
        <v>100000</v>
      </c>
      <c r="N22" s="8"/>
      <c r="O22" s="8"/>
      <c r="P22" s="8">
        <f>M22+N22+O22</f>
        <v>100000</v>
      </c>
      <c r="Q22" s="28"/>
      <c r="R22" s="28"/>
      <c r="S22" s="28" t="e">
        <f>#REF!-#REF!-Q22-R22</f>
        <v>#REF!</v>
      </c>
      <c r="Z22" s="94"/>
    </row>
    <row r="23" spans="1:29" s="5" customFormat="1" ht="12.75" hidden="1" customHeight="1" outlineLevel="1" x14ac:dyDescent="0.2">
      <c r="A23" s="151"/>
      <c r="B23" s="77" t="s">
        <v>184</v>
      </c>
      <c r="C23" s="48"/>
      <c r="D23" s="48"/>
      <c r="E23" s="48"/>
      <c r="F23" s="48"/>
      <c r="G23" s="48"/>
      <c r="H23" s="49"/>
      <c r="I23" s="8">
        <v>50000</v>
      </c>
      <c r="J23" s="8">
        <v>50000</v>
      </c>
      <c r="K23" s="8">
        <v>50000</v>
      </c>
      <c r="L23" s="8"/>
      <c r="M23" s="8">
        <v>12500</v>
      </c>
      <c r="N23" s="8"/>
      <c r="O23" s="8"/>
      <c r="P23" s="8">
        <f>M23+N23+O23</f>
        <v>12500</v>
      </c>
      <c r="Q23" s="28"/>
      <c r="R23" s="28"/>
      <c r="S23" s="28" t="e">
        <f>#REF!-#REF!-Q23-R23</f>
        <v>#REF!</v>
      </c>
      <c r="Z23" s="94"/>
    </row>
    <row r="24" spans="1:29" ht="12.75" customHeight="1" collapsed="1" x14ac:dyDescent="0.2">
      <c r="Z24" s="94"/>
    </row>
    <row r="25" spans="1:29" ht="12.75" customHeight="1" x14ac:dyDescent="0.2">
      <c r="Z25" s="94"/>
    </row>
    <row r="26" spans="1:29" ht="12.75" customHeight="1" x14ac:dyDescent="0.2">
      <c r="Z26" s="94"/>
    </row>
    <row r="27" spans="1:29" ht="12.75" customHeight="1" x14ac:dyDescent="0.2">
      <c r="Z27" s="94"/>
    </row>
    <row r="28" spans="1:29" ht="12.75" customHeight="1" x14ac:dyDescent="0.2">
      <c r="Z28" s="94"/>
    </row>
    <row r="29" spans="1:29" ht="12.75" customHeight="1" x14ac:dyDescent="0.2">
      <c r="Z29" s="94"/>
    </row>
    <row r="30" spans="1:29" ht="12.75" customHeight="1" x14ac:dyDescent="0.2">
      <c r="Z30" s="94"/>
    </row>
    <row r="31" spans="1:29" ht="12.75" customHeight="1" x14ac:dyDescent="0.2">
      <c r="Z31" s="94"/>
    </row>
    <row r="32" spans="1:29" ht="12.75" customHeight="1" x14ac:dyDescent="0.2">
      <c r="Z32" s="94"/>
    </row>
    <row r="33" spans="26:26" ht="12.75" customHeight="1" x14ac:dyDescent="0.2">
      <c r="Z33" s="94"/>
    </row>
    <row r="34" spans="26:26" ht="12.75" customHeight="1" x14ac:dyDescent="0.2">
      <c r="Z34" s="94"/>
    </row>
    <row r="35" spans="26:26" ht="12.75" customHeight="1" x14ac:dyDescent="0.2">
      <c r="Z35" s="94"/>
    </row>
    <row r="36" spans="26:26" ht="12.75" customHeight="1" x14ac:dyDescent="0.2">
      <c r="Z36" s="94"/>
    </row>
  </sheetData>
  <autoFilter ref="A5:XDC23"/>
  <mergeCells count="31">
    <mergeCell ref="Q1:S1"/>
    <mergeCell ref="C2:C4"/>
    <mergeCell ref="D2:D4"/>
    <mergeCell ref="E2:E4"/>
    <mergeCell ref="F2:F4"/>
    <mergeCell ref="L2:L4"/>
    <mergeCell ref="A1:A4"/>
    <mergeCell ref="B1:B4"/>
    <mergeCell ref="C1:H1"/>
    <mergeCell ref="I1:P1"/>
    <mergeCell ref="G2:G4"/>
    <mergeCell ref="H2:H4"/>
    <mergeCell ref="I2:I4"/>
    <mergeCell ref="J2:J4"/>
    <mergeCell ref="K2:K4"/>
    <mergeCell ref="X2:X4"/>
    <mergeCell ref="T1:U1"/>
    <mergeCell ref="A6:A17"/>
    <mergeCell ref="A18:A20"/>
    <mergeCell ref="A21:A23"/>
    <mergeCell ref="Q2:Q4"/>
    <mergeCell ref="R2:R4"/>
    <mergeCell ref="S2:S4"/>
    <mergeCell ref="T2:T4"/>
    <mergeCell ref="U2:U4"/>
    <mergeCell ref="V2:V4"/>
    <mergeCell ref="W2:W4"/>
    <mergeCell ref="M2:M4"/>
    <mergeCell ref="N2:N4"/>
    <mergeCell ref="O2:O4"/>
    <mergeCell ref="P2:P4"/>
  </mergeCells>
  <pageMargins left="0.19685039370078741" right="0.19685039370078741" top="0.19685039370078741" bottom="0.19685039370078741" header="0" footer="0"/>
  <pageSetup paperSize="9" scale="9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Малые закупки (ФБ)</vt:lpstr>
      <vt:lpstr>Реестр (для проверки)</vt:lpstr>
      <vt:lpstr>Контракты на сайт</vt:lpstr>
      <vt:lpstr>Приложение 2-потребление</vt:lpstr>
      <vt:lpstr>КУ факт 2015</vt:lpstr>
      <vt:lpstr>Лист1</vt:lpstr>
      <vt:lpstr>Лист2</vt:lpstr>
      <vt:lpstr>226 на 310,340</vt:lpstr>
      <vt:lpstr>'Контракты на сайт'!Заголовки_для_печати</vt:lpstr>
      <vt:lpstr>'Малые закупки (ФБ)'!Заголовки_для_печати</vt:lpstr>
      <vt:lpstr>'Реестр (для проверки)'!Заголовки_для_печати</vt:lpstr>
      <vt:lpstr>'226 на 310,340'!Область_печати</vt:lpstr>
      <vt:lpstr>'Контракты на сайт'!Область_печати</vt:lpstr>
      <vt:lpstr>'Малые закупки (ФБ)'!Область_печати</vt:lpstr>
      <vt:lpstr>'Реестр (для проверки)'!Область_печати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Щеглова</cp:lastModifiedBy>
  <cp:lastPrinted>2019-12-26T00:34:38Z</cp:lastPrinted>
  <dcterms:created xsi:type="dcterms:W3CDTF">2014-04-01T07:00:50Z</dcterms:created>
  <dcterms:modified xsi:type="dcterms:W3CDTF">2020-01-28T01:58:44Z</dcterms:modified>
</cp:coreProperties>
</file>