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ОХОТУПРАВЛЕНИЕ\Кудрявцева СВ\Дегтярёв\КВОТЫ 2025-2026\"/>
    </mc:Choice>
  </mc:AlternateContent>
  <bookViews>
    <workbookView xWindow="0" yWindow="0" windowWidth="28800" windowHeight="12135"/>
  </bookViews>
  <sheets>
    <sheet name="КОСУЛЯ СИБ. (2)" sheetId="19" r:id="rId1"/>
    <sheet name="ЛОСЬ (2)" sheetId="22" r:id="rId2"/>
    <sheet name="Благородный олень" sheetId="12" r:id="rId3"/>
    <sheet name="КАБАРГА " sheetId="18" r:id="rId4"/>
    <sheet name="ДСО" sheetId="8" r:id="rId5"/>
    <sheet name="СОБОЛЬ (2)" sheetId="20" r:id="rId6"/>
    <sheet name="медведь (2)" sheetId="24" r:id="rId7"/>
    <sheet name="РЫСЬ (2)" sheetId="21" r:id="rId8"/>
    <sheet name="барсук" sheetId="14" r:id="rId9"/>
  </sheets>
  <calcPr calcId="152511"/>
</workbook>
</file>

<file path=xl/calcChain.xml><?xml version="1.0" encoding="utf-8"?>
<calcChain xmlns="http://schemas.openxmlformats.org/spreadsheetml/2006/main">
  <c r="G212" i="24" l="1"/>
  <c r="N210" i="24"/>
  <c r="M210" i="24"/>
  <c r="L210" i="24"/>
  <c r="K210" i="24"/>
  <c r="J210" i="24"/>
  <c r="I210" i="24"/>
  <c r="G210" i="24"/>
  <c r="G214" i="24" s="1"/>
  <c r="N208" i="24"/>
  <c r="M208" i="24"/>
  <c r="L208" i="24"/>
  <c r="K208" i="24"/>
  <c r="J208" i="24"/>
  <c r="I208" i="24"/>
  <c r="G208" i="24"/>
  <c r="E208" i="24"/>
  <c r="F208" i="24" s="1"/>
  <c r="C208" i="24"/>
  <c r="H206" i="24"/>
  <c r="F206" i="24"/>
  <c r="F205" i="24"/>
  <c r="H204" i="24"/>
  <c r="F204" i="24"/>
  <c r="F203" i="24"/>
  <c r="H202" i="24"/>
  <c r="F202" i="24"/>
  <c r="H200" i="24"/>
  <c r="F200" i="24"/>
  <c r="H197" i="24"/>
  <c r="F197" i="24"/>
  <c r="H196" i="24"/>
  <c r="F196" i="24"/>
  <c r="H195" i="24"/>
  <c r="F195" i="24"/>
  <c r="H194" i="24"/>
  <c r="F194" i="24"/>
  <c r="H193" i="24"/>
  <c r="F193" i="24"/>
  <c r="H192" i="24"/>
  <c r="F192" i="24"/>
  <c r="H191" i="24"/>
  <c r="F191" i="24"/>
  <c r="H190" i="24"/>
  <c r="F190" i="24"/>
  <c r="H189" i="24"/>
  <c r="F189" i="24"/>
  <c r="H188" i="24"/>
  <c r="F188" i="24"/>
  <c r="H187" i="24"/>
  <c r="F187" i="24"/>
  <c r="H186" i="24"/>
  <c r="F186" i="24"/>
  <c r="H185" i="24"/>
  <c r="F185" i="24"/>
  <c r="H183" i="24"/>
  <c r="F183" i="24"/>
  <c r="H182" i="24"/>
  <c r="F182" i="24"/>
  <c r="H181" i="24"/>
  <c r="F181" i="24"/>
  <c r="H180" i="24"/>
  <c r="F180" i="24"/>
  <c r="H178" i="24"/>
  <c r="F178" i="24"/>
  <c r="F177" i="24"/>
  <c r="H176" i="24"/>
  <c r="F176" i="24"/>
  <c r="H175" i="24"/>
  <c r="F175" i="24"/>
  <c r="F174" i="24"/>
  <c r="H173" i="24"/>
  <c r="F173" i="24"/>
  <c r="H172" i="24"/>
  <c r="F172" i="24"/>
  <c r="H171" i="24"/>
  <c r="F171" i="24"/>
  <c r="H170" i="24"/>
  <c r="F170" i="24"/>
  <c r="H169" i="24"/>
  <c r="F169" i="24"/>
  <c r="H168" i="24"/>
  <c r="F168" i="24"/>
  <c r="H167" i="24"/>
  <c r="F167" i="24"/>
  <c r="H165" i="24"/>
  <c r="F165" i="24"/>
  <c r="H164" i="24"/>
  <c r="F164" i="24"/>
  <c r="H163" i="24"/>
  <c r="F163" i="24"/>
  <c r="H162" i="24"/>
  <c r="F162" i="24"/>
  <c r="H161" i="24"/>
  <c r="F161" i="24"/>
  <c r="F160" i="24"/>
  <c r="F159" i="24"/>
  <c r="H158" i="24"/>
  <c r="F158" i="24"/>
  <c r="H157" i="24"/>
  <c r="F157" i="24"/>
  <c r="H156" i="24"/>
  <c r="F156" i="24"/>
  <c r="F154" i="24"/>
  <c r="H153" i="24"/>
  <c r="F153" i="24"/>
  <c r="H152" i="24"/>
  <c r="F152" i="24"/>
  <c r="H151" i="24"/>
  <c r="F151" i="24"/>
  <c r="H149" i="24"/>
  <c r="F149" i="24"/>
  <c r="H147" i="24"/>
  <c r="F147" i="24"/>
  <c r="H146" i="24"/>
  <c r="F146" i="24"/>
  <c r="H145" i="24"/>
  <c r="F145" i="24"/>
  <c r="H144" i="24"/>
  <c r="F144" i="24"/>
  <c r="H143" i="24"/>
  <c r="F143" i="24"/>
  <c r="H142" i="24"/>
  <c r="F142" i="24"/>
  <c r="H141" i="24"/>
  <c r="F141" i="24"/>
  <c r="H140" i="24"/>
  <c r="F140" i="24"/>
  <c r="F138" i="24"/>
  <c r="F137" i="24"/>
  <c r="F136" i="24"/>
  <c r="H134" i="24"/>
  <c r="F134" i="24"/>
  <c r="H133" i="24"/>
  <c r="F133" i="24"/>
  <c r="H132" i="24"/>
  <c r="F132" i="24"/>
  <c r="H131" i="24"/>
  <c r="F131" i="24"/>
  <c r="H130" i="24"/>
  <c r="F130" i="24"/>
  <c r="F129" i="24"/>
  <c r="H128" i="24"/>
  <c r="F128" i="24"/>
  <c r="H127" i="24"/>
  <c r="F127" i="24"/>
  <c r="H126" i="24"/>
  <c r="F126" i="24"/>
  <c r="H125" i="24"/>
  <c r="F125" i="24"/>
  <c r="H124" i="24"/>
  <c r="F124" i="24"/>
  <c r="F122" i="24"/>
  <c r="F121" i="24"/>
  <c r="F118" i="24"/>
  <c r="F117" i="24"/>
  <c r="H116" i="24"/>
  <c r="F116" i="24"/>
  <c r="F115" i="24"/>
  <c r="F113" i="24"/>
  <c r="H112" i="24"/>
  <c r="F112" i="24"/>
  <c r="F111" i="24"/>
  <c r="F109" i="24"/>
  <c r="H108" i="24"/>
  <c r="F108" i="24"/>
  <c r="H107" i="24"/>
  <c r="F107" i="24"/>
  <c r="H106" i="24"/>
  <c r="F106" i="24"/>
  <c r="F105" i="24"/>
  <c r="H103" i="24"/>
  <c r="F103" i="24"/>
  <c r="H102" i="24"/>
  <c r="F102" i="24"/>
  <c r="H101" i="24"/>
  <c r="F101" i="24"/>
  <c r="H100" i="24"/>
  <c r="F100" i="24"/>
  <c r="H96" i="24"/>
  <c r="F96" i="24"/>
  <c r="H95" i="24"/>
  <c r="F95" i="24"/>
  <c r="H94" i="24"/>
  <c r="F94" i="24"/>
  <c r="F93" i="24"/>
  <c r="H92" i="24"/>
  <c r="F92" i="24"/>
  <c r="H91" i="24"/>
  <c r="F91" i="24"/>
  <c r="H90" i="24"/>
  <c r="F90" i="24"/>
  <c r="H89" i="24"/>
  <c r="F89" i="24"/>
  <c r="H87" i="24"/>
  <c r="F87" i="24"/>
  <c r="H86" i="24"/>
  <c r="F86" i="24"/>
  <c r="H85" i="24"/>
  <c r="F85" i="24"/>
  <c r="H84" i="24"/>
  <c r="F84" i="24"/>
  <c r="H82" i="24"/>
  <c r="F82" i="24"/>
  <c r="F80" i="24"/>
  <c r="F79" i="24"/>
  <c r="F78" i="24"/>
  <c r="H76" i="24"/>
  <c r="F76" i="24"/>
  <c r="F75" i="24"/>
  <c r="F74" i="24"/>
  <c r="H73" i="24"/>
  <c r="F73" i="24"/>
  <c r="H72" i="24"/>
  <c r="F72" i="24"/>
  <c r="H71" i="24"/>
  <c r="F71" i="24"/>
  <c r="H70" i="24"/>
  <c r="F70" i="24"/>
  <c r="H69" i="24"/>
  <c r="F69" i="24"/>
  <c r="H68" i="24"/>
  <c r="F68" i="24"/>
  <c r="H66" i="24"/>
  <c r="F66" i="24"/>
  <c r="F65" i="24"/>
  <c r="F63" i="24"/>
  <c r="H62" i="24"/>
  <c r="F62" i="24"/>
  <c r="F60" i="24"/>
  <c r="H57" i="24"/>
  <c r="F57" i="24"/>
  <c r="H56" i="24"/>
  <c r="F56" i="24"/>
  <c r="H55" i="24"/>
  <c r="F55" i="24"/>
  <c r="F54" i="24"/>
  <c r="H53" i="24"/>
  <c r="F53" i="24"/>
  <c r="H52" i="24"/>
  <c r="F52" i="24"/>
  <c r="H50" i="24"/>
  <c r="F50" i="24"/>
  <c r="H49" i="24"/>
  <c r="F49" i="24"/>
  <c r="H48" i="24"/>
  <c r="F48" i="24"/>
  <c r="H47" i="24"/>
  <c r="F47" i="24"/>
  <c r="H45" i="24"/>
  <c r="F45" i="24"/>
  <c r="F44" i="24"/>
  <c r="F43" i="24"/>
  <c r="F42" i="24"/>
  <c r="F41" i="24"/>
  <c r="H39" i="24"/>
  <c r="F39" i="24"/>
  <c r="H38" i="24"/>
  <c r="F38" i="24"/>
  <c r="H37" i="24"/>
  <c r="F37" i="24"/>
  <c r="H36" i="24"/>
  <c r="H35" i="24"/>
  <c r="F35" i="24"/>
  <c r="H33" i="24"/>
  <c r="F33" i="24"/>
  <c r="H32" i="24"/>
  <c r="F32" i="24"/>
  <c r="F31" i="24"/>
  <c r="F30" i="24"/>
  <c r="H28" i="24"/>
  <c r="F28" i="24"/>
  <c r="H27" i="24"/>
  <c r="F27" i="24"/>
  <c r="H25" i="24"/>
  <c r="F25" i="24"/>
  <c r="H24" i="24"/>
  <c r="F24" i="24"/>
  <c r="F23" i="24"/>
  <c r="F22" i="24"/>
  <c r="H21" i="24"/>
  <c r="F21" i="24"/>
  <c r="H20" i="24"/>
  <c r="H19" i="24"/>
  <c r="F19" i="24"/>
  <c r="F17" i="24"/>
  <c r="F16" i="24"/>
  <c r="F15" i="24"/>
  <c r="H208" i="24" l="1"/>
  <c r="C204" i="14" l="1"/>
  <c r="G209" i="18"/>
  <c r="M216" i="12"/>
  <c r="I215" i="12"/>
  <c r="J215" i="12"/>
  <c r="K215" i="12"/>
  <c r="L215" i="12"/>
  <c r="M215" i="12"/>
  <c r="N215" i="12"/>
  <c r="G215" i="12"/>
  <c r="G213" i="12"/>
  <c r="G217" i="12"/>
  <c r="I210" i="22"/>
  <c r="J210" i="22"/>
  <c r="K210" i="22"/>
  <c r="L210" i="22"/>
  <c r="M210" i="22"/>
  <c r="N210" i="22"/>
  <c r="G212" i="22"/>
  <c r="I215" i="19"/>
  <c r="I218" i="19"/>
  <c r="J218" i="19"/>
  <c r="K218" i="19"/>
  <c r="L218" i="19"/>
  <c r="M218" i="19"/>
  <c r="N218" i="19"/>
  <c r="J215" i="19"/>
  <c r="K215" i="19"/>
  <c r="L215" i="19"/>
  <c r="M215" i="19"/>
  <c r="N215" i="19"/>
  <c r="G215" i="19"/>
  <c r="G218" i="19"/>
  <c r="G217" i="19"/>
  <c r="G220" i="19"/>
  <c r="G34" i="8"/>
  <c r="G33" i="8"/>
  <c r="G30" i="8"/>
  <c r="G207" i="14"/>
  <c r="G206" i="14"/>
  <c r="G208" i="14" s="1"/>
  <c r="G207" i="21"/>
  <c r="G209" i="21"/>
  <c r="G207" i="20"/>
  <c r="G206" i="20"/>
  <c r="G35" i="8" l="1"/>
  <c r="G221" i="19"/>
  <c r="G208" i="20"/>
  <c r="G210" i="21"/>
  <c r="C204" i="18"/>
  <c r="H145" i="18" l="1"/>
  <c r="G210" i="22"/>
  <c r="G213" i="22" s="1"/>
  <c r="G207" i="22"/>
  <c r="N207" i="22"/>
  <c r="M207" i="22"/>
  <c r="L207" i="22"/>
  <c r="K207" i="22"/>
  <c r="J207" i="22"/>
  <c r="I207" i="22"/>
  <c r="E207" i="22"/>
  <c r="C207" i="22"/>
  <c r="F205" i="22"/>
  <c r="F204" i="22"/>
  <c r="F203" i="22"/>
  <c r="F196" i="22"/>
  <c r="F195" i="22"/>
  <c r="F194" i="22"/>
  <c r="F193" i="22"/>
  <c r="F192" i="22"/>
  <c r="F191" i="22"/>
  <c r="F190" i="22"/>
  <c r="F189" i="22"/>
  <c r="F188" i="22"/>
  <c r="F187" i="22"/>
  <c r="F185" i="22"/>
  <c r="F184" i="22"/>
  <c r="H182" i="22"/>
  <c r="F182" i="22"/>
  <c r="H180" i="22"/>
  <c r="F180" i="22"/>
  <c r="H179" i="22"/>
  <c r="F179" i="22"/>
  <c r="H177" i="22"/>
  <c r="F177" i="22"/>
  <c r="H176" i="22"/>
  <c r="F176" i="22"/>
  <c r="H175" i="22"/>
  <c r="F175" i="22"/>
  <c r="H174" i="22"/>
  <c r="F174" i="22"/>
  <c r="H173" i="22"/>
  <c r="F173" i="22"/>
  <c r="H172" i="22"/>
  <c r="F172" i="22"/>
  <c r="H171" i="22"/>
  <c r="F171" i="22"/>
  <c r="F170" i="22"/>
  <c r="H169" i="22"/>
  <c r="F169" i="22"/>
  <c r="H168" i="22"/>
  <c r="F168" i="22"/>
  <c r="H167" i="22"/>
  <c r="F167" i="22"/>
  <c r="H165" i="22"/>
  <c r="F165" i="22"/>
  <c r="H163" i="22"/>
  <c r="F163" i="22"/>
  <c r="H162" i="22"/>
  <c r="F162" i="22"/>
  <c r="H161" i="22"/>
  <c r="F161" i="22"/>
  <c r="H160" i="22"/>
  <c r="F160" i="22"/>
  <c r="H159" i="22"/>
  <c r="F159" i="22"/>
  <c r="H158" i="22"/>
  <c r="F158" i="22"/>
  <c r="H157" i="22"/>
  <c r="F157" i="22"/>
  <c r="H156" i="22"/>
  <c r="F156" i="22"/>
  <c r="H155" i="22"/>
  <c r="F155" i="22"/>
  <c r="H154" i="22"/>
  <c r="F154" i="22"/>
  <c r="F152" i="22"/>
  <c r="H151" i="22"/>
  <c r="F151" i="22"/>
  <c r="H150" i="22"/>
  <c r="F150" i="22"/>
  <c r="H149" i="22"/>
  <c r="F149" i="22"/>
  <c r="H147" i="22"/>
  <c r="F147" i="22"/>
  <c r="H145" i="22"/>
  <c r="F145" i="22"/>
  <c r="H144" i="22"/>
  <c r="F144" i="22"/>
  <c r="H143" i="22"/>
  <c r="F143" i="22"/>
  <c r="H142" i="22"/>
  <c r="F142" i="22"/>
  <c r="H141" i="22"/>
  <c r="F141" i="22"/>
  <c r="H140" i="22"/>
  <c r="F140" i="22"/>
  <c r="H139" i="22"/>
  <c r="F139" i="22"/>
  <c r="H138" i="22"/>
  <c r="F138" i="22"/>
  <c r="H132" i="22"/>
  <c r="F132" i="22"/>
  <c r="H131" i="22"/>
  <c r="F131" i="22"/>
  <c r="H130" i="22"/>
  <c r="F130" i="22"/>
  <c r="H129" i="22"/>
  <c r="F129" i="22"/>
  <c r="F128" i="22"/>
  <c r="H127" i="22"/>
  <c r="F127" i="22"/>
  <c r="H126" i="22"/>
  <c r="F126" i="22"/>
  <c r="H125" i="22"/>
  <c r="F125" i="22"/>
  <c r="H124" i="22"/>
  <c r="F124" i="22"/>
  <c r="H123" i="22"/>
  <c r="F123" i="22"/>
  <c r="H122" i="22"/>
  <c r="F122" i="22"/>
  <c r="F116" i="22"/>
  <c r="F115" i="22"/>
  <c r="F114" i="22"/>
  <c r="F113" i="22"/>
  <c r="H111" i="22"/>
  <c r="F111" i="22"/>
  <c r="H110" i="22"/>
  <c r="F110" i="22"/>
  <c r="H109" i="22"/>
  <c r="F109" i="22"/>
  <c r="F106" i="22"/>
  <c r="F105" i="22"/>
  <c r="F104" i="22"/>
  <c r="H101" i="22"/>
  <c r="F101" i="22"/>
  <c r="H100" i="22"/>
  <c r="F100" i="22"/>
  <c r="H99" i="22"/>
  <c r="F99" i="22"/>
  <c r="H98" i="22"/>
  <c r="F98" i="22"/>
  <c r="H94" i="22"/>
  <c r="F94" i="22"/>
  <c r="H93" i="22"/>
  <c r="F93" i="22"/>
  <c r="H91" i="22"/>
  <c r="F91" i="22"/>
  <c r="H90" i="22"/>
  <c r="F90" i="22"/>
  <c r="H89" i="22"/>
  <c r="F89" i="22"/>
  <c r="H88" i="22"/>
  <c r="F88" i="22"/>
  <c r="H87" i="22"/>
  <c r="F87" i="22"/>
  <c r="H85" i="22"/>
  <c r="F85" i="22"/>
  <c r="H84" i="22"/>
  <c r="F84" i="22"/>
  <c r="H83" i="22"/>
  <c r="F83" i="22"/>
  <c r="H82" i="22"/>
  <c r="F82" i="22"/>
  <c r="H80" i="22"/>
  <c r="F80" i="22"/>
  <c r="H74" i="22"/>
  <c r="F74" i="22"/>
  <c r="H73" i="22"/>
  <c r="F73" i="22"/>
  <c r="H72" i="22"/>
  <c r="F72" i="22"/>
  <c r="H71" i="22"/>
  <c r="F71" i="22"/>
  <c r="H70" i="22"/>
  <c r="F70" i="22"/>
  <c r="H69" i="22"/>
  <c r="F69" i="22"/>
  <c r="F68" i="22"/>
  <c r="F67" i="22"/>
  <c r="F64" i="22"/>
  <c r="F61" i="22"/>
  <c r="H60" i="22"/>
  <c r="F60" i="22"/>
  <c r="H55" i="22"/>
  <c r="F55" i="22"/>
  <c r="F54" i="22"/>
  <c r="H53" i="22"/>
  <c r="F53" i="22"/>
  <c r="H51" i="22"/>
  <c r="F51" i="22"/>
  <c r="H50" i="22"/>
  <c r="F50" i="22"/>
  <c r="H48" i="22"/>
  <c r="F48" i="22"/>
  <c r="H47" i="22"/>
  <c r="F47" i="22"/>
  <c r="H46" i="22"/>
  <c r="F46" i="22"/>
  <c r="H45" i="22"/>
  <c r="F45" i="22"/>
  <c r="H37" i="22"/>
  <c r="F37" i="22"/>
  <c r="F36" i="22"/>
  <c r="H35" i="22"/>
  <c r="F35" i="22"/>
  <c r="H34" i="22"/>
  <c r="F34" i="22"/>
  <c r="H32" i="22"/>
  <c r="F32" i="22"/>
  <c r="H31" i="22"/>
  <c r="F31" i="22"/>
  <c r="H30" i="22"/>
  <c r="F30" i="22"/>
  <c r="H29" i="22"/>
  <c r="F29" i="22"/>
  <c r="F27" i="22"/>
  <c r="F26" i="22"/>
  <c r="H25" i="22"/>
  <c r="H24" i="22"/>
  <c r="F24" i="22"/>
  <c r="F23" i="22"/>
  <c r="F22" i="22"/>
  <c r="F21" i="22"/>
  <c r="H20" i="22"/>
  <c r="F20" i="22"/>
  <c r="F19" i="22"/>
  <c r="H207" i="22" l="1"/>
  <c r="F207" i="22"/>
  <c r="G205" i="21"/>
  <c r="C215" i="19"/>
  <c r="I206" i="14" l="1"/>
  <c r="J206" i="14"/>
  <c r="K206" i="14"/>
  <c r="L206" i="14"/>
  <c r="M206" i="14"/>
  <c r="N206" i="14"/>
  <c r="E204" i="14"/>
  <c r="F204" i="14" s="1"/>
  <c r="G204" i="18" l="1"/>
  <c r="I204" i="18"/>
  <c r="J204" i="18"/>
  <c r="K204" i="18"/>
  <c r="L204" i="18"/>
  <c r="M204" i="18"/>
  <c r="N204" i="18"/>
  <c r="E204" i="18" l="1"/>
  <c r="F204" i="18" s="1"/>
  <c r="H204" i="18" l="1"/>
  <c r="I205" i="21"/>
  <c r="J205" i="21"/>
  <c r="K205" i="21"/>
  <c r="L205" i="21"/>
  <c r="M205" i="21"/>
  <c r="N205" i="21"/>
  <c r="E205" i="21"/>
  <c r="H205" i="21" l="1"/>
  <c r="H118" i="21"/>
  <c r="H119" i="21"/>
  <c r="H117" i="21"/>
  <c r="F66" i="21"/>
  <c r="H32" i="21"/>
  <c r="H29" i="21"/>
  <c r="H20" i="21" l="1"/>
  <c r="H34" i="20"/>
  <c r="H35" i="20"/>
  <c r="H36" i="20"/>
  <c r="H33" i="20"/>
  <c r="H28" i="20"/>
  <c r="H29" i="20"/>
  <c r="N207" i="21"/>
  <c r="M207" i="21"/>
  <c r="L207" i="21"/>
  <c r="K207" i="21"/>
  <c r="J207" i="21"/>
  <c r="I207" i="21"/>
  <c r="D205" i="21"/>
  <c r="C205" i="21"/>
  <c r="F203" i="21"/>
  <c r="F202" i="21"/>
  <c r="H201" i="21"/>
  <c r="F201" i="21"/>
  <c r="H200" i="21"/>
  <c r="F200" i="21"/>
  <c r="F199" i="21"/>
  <c r="H194" i="21"/>
  <c r="F194" i="21"/>
  <c r="F193" i="21"/>
  <c r="H190" i="21"/>
  <c r="F190" i="21"/>
  <c r="F189" i="21"/>
  <c r="H188" i="21"/>
  <c r="F188" i="21"/>
  <c r="H187" i="21"/>
  <c r="F187" i="21"/>
  <c r="H186" i="21"/>
  <c r="F186" i="21"/>
  <c r="H185" i="21"/>
  <c r="F185" i="21"/>
  <c r="H184" i="21"/>
  <c r="F184" i="21"/>
  <c r="H183" i="21"/>
  <c r="F183" i="21"/>
  <c r="F182" i="21"/>
  <c r="H180" i="21"/>
  <c r="F180" i="21"/>
  <c r="H179" i="21"/>
  <c r="F179" i="21"/>
  <c r="H178" i="21"/>
  <c r="F178" i="21"/>
  <c r="H177" i="21"/>
  <c r="F177" i="21"/>
  <c r="H175" i="21"/>
  <c r="F175" i="21"/>
  <c r="H174" i="21"/>
  <c r="F174" i="21"/>
  <c r="H173" i="21"/>
  <c r="F173" i="21"/>
  <c r="H172" i="21"/>
  <c r="F172" i="21"/>
  <c r="H171" i="21"/>
  <c r="F171" i="21"/>
  <c r="H170" i="21"/>
  <c r="F170" i="21"/>
  <c r="H169" i="21"/>
  <c r="F169" i="21"/>
  <c r="F168" i="21"/>
  <c r="H167" i="21"/>
  <c r="F167" i="21"/>
  <c r="F166" i="21"/>
  <c r="F165" i="21"/>
  <c r="H164" i="21"/>
  <c r="F164" i="21"/>
  <c r="H162" i="21"/>
  <c r="F162" i="21"/>
  <c r="F161" i="21"/>
  <c r="H160" i="21"/>
  <c r="F160" i="21"/>
  <c r="H159" i="21"/>
  <c r="F159" i="21"/>
  <c r="H158" i="21"/>
  <c r="F158" i="21"/>
  <c r="F157" i="21"/>
  <c r="H156" i="21"/>
  <c r="F156" i="21"/>
  <c r="H155" i="21"/>
  <c r="F155" i="21"/>
  <c r="H154" i="21"/>
  <c r="F154" i="21"/>
  <c r="H153" i="21"/>
  <c r="F153" i="21"/>
  <c r="H151" i="21"/>
  <c r="F151" i="21"/>
  <c r="H150" i="21"/>
  <c r="F150" i="21"/>
  <c r="H149" i="21"/>
  <c r="F149" i="21"/>
  <c r="H148" i="21"/>
  <c r="F148" i="21"/>
  <c r="H146" i="21"/>
  <c r="H144" i="21"/>
  <c r="F144" i="21"/>
  <c r="H143" i="21"/>
  <c r="F143" i="21"/>
  <c r="F142" i="21"/>
  <c r="H141" i="21"/>
  <c r="F141" i="21"/>
  <c r="H140" i="21"/>
  <c r="F140" i="21"/>
  <c r="H139" i="21"/>
  <c r="F139" i="21"/>
  <c r="H138" i="21"/>
  <c r="F138" i="21"/>
  <c r="H137" i="21"/>
  <c r="F137" i="21"/>
  <c r="F135" i="21"/>
  <c r="F133" i="21"/>
  <c r="F131" i="21"/>
  <c r="H130" i="21"/>
  <c r="F130" i="21"/>
  <c r="H129" i="21"/>
  <c r="F129" i="21"/>
  <c r="H128" i="21"/>
  <c r="F128" i="21"/>
  <c r="H127" i="21"/>
  <c r="F127" i="21"/>
  <c r="H125" i="21"/>
  <c r="F125" i="21"/>
  <c r="H124" i="21"/>
  <c r="F124" i="21"/>
  <c r="H123" i="21"/>
  <c r="F123" i="21"/>
  <c r="H122" i="21"/>
  <c r="F122" i="21"/>
  <c r="H121" i="21"/>
  <c r="F121" i="21"/>
  <c r="H110" i="21"/>
  <c r="F110" i="21"/>
  <c r="H109" i="21"/>
  <c r="F109" i="21"/>
  <c r="F108" i="21"/>
  <c r="H104" i="21"/>
  <c r="F104" i="21"/>
  <c r="H103" i="21"/>
  <c r="F103" i="21"/>
  <c r="H100" i="21"/>
  <c r="F100" i="21"/>
  <c r="F99" i="21"/>
  <c r="H98" i="21"/>
  <c r="F98" i="21"/>
  <c r="H97" i="21"/>
  <c r="F97" i="21"/>
  <c r="H93" i="21"/>
  <c r="F93" i="21"/>
  <c r="H92" i="21"/>
  <c r="F92" i="21"/>
  <c r="F91" i="21"/>
  <c r="F90" i="21"/>
  <c r="H89" i="21"/>
  <c r="F89" i="21"/>
  <c r="H88" i="21"/>
  <c r="F88" i="21"/>
  <c r="H87" i="21"/>
  <c r="F87" i="21"/>
  <c r="H86" i="21"/>
  <c r="F86" i="21"/>
  <c r="H84" i="21"/>
  <c r="F84" i="21"/>
  <c r="H83" i="21"/>
  <c r="F83" i="21"/>
  <c r="H82" i="21"/>
  <c r="F82" i="21"/>
  <c r="H81" i="21"/>
  <c r="F81" i="21"/>
  <c r="H80" i="21"/>
  <c r="F80" i="21"/>
  <c r="H74" i="21"/>
  <c r="F74" i="21"/>
  <c r="F73" i="21"/>
  <c r="F72" i="21"/>
  <c r="F71" i="21"/>
  <c r="H70" i="21"/>
  <c r="F70" i="21"/>
  <c r="F69" i="21"/>
  <c r="H68" i="21"/>
  <c r="F68" i="21"/>
  <c r="H67" i="21"/>
  <c r="F67" i="21"/>
  <c r="H66" i="21"/>
  <c r="H64" i="21"/>
  <c r="F64" i="21"/>
  <c r="F63" i="21"/>
  <c r="H61" i="21"/>
  <c r="F61" i="21"/>
  <c r="H60" i="21"/>
  <c r="F60" i="21"/>
  <c r="F55" i="21"/>
  <c r="F54" i="21"/>
  <c r="F53" i="21"/>
  <c r="F52" i="21"/>
  <c r="H51" i="21"/>
  <c r="F51" i="21"/>
  <c r="H50" i="21"/>
  <c r="F50" i="21"/>
  <c r="H48" i="21"/>
  <c r="F48" i="21"/>
  <c r="H47" i="21"/>
  <c r="F47" i="21"/>
  <c r="H46" i="21"/>
  <c r="F46" i="21"/>
  <c r="H45" i="21"/>
  <c r="F45" i="21"/>
  <c r="F37" i="21"/>
  <c r="F35" i="21"/>
  <c r="F34" i="21"/>
  <c r="F32" i="21"/>
  <c r="H31" i="21"/>
  <c r="F31" i="21"/>
  <c r="F30" i="21"/>
  <c r="F29" i="21"/>
  <c r="H27" i="21"/>
  <c r="F27" i="21"/>
  <c r="H26" i="21"/>
  <c r="F26" i="21"/>
  <c r="H25" i="21"/>
  <c r="F25" i="21"/>
  <c r="F24" i="21"/>
  <c r="F23" i="21"/>
  <c r="F22" i="21"/>
  <c r="H21" i="21"/>
  <c r="F21" i="21"/>
  <c r="H19" i="21"/>
  <c r="F19" i="21"/>
  <c r="N206" i="20"/>
  <c r="M206" i="20"/>
  <c r="L206" i="20"/>
  <c r="K206" i="20"/>
  <c r="J206" i="20"/>
  <c r="I206" i="20"/>
  <c r="N204" i="20"/>
  <c r="M204" i="20"/>
  <c r="L204" i="20"/>
  <c r="K204" i="20"/>
  <c r="J204" i="20"/>
  <c r="I204" i="20"/>
  <c r="G204" i="20"/>
  <c r="E204" i="20"/>
  <c r="C204" i="20"/>
  <c r="F202" i="20"/>
  <c r="F201" i="20"/>
  <c r="H200" i="20"/>
  <c r="H199" i="20"/>
  <c r="F199" i="20"/>
  <c r="H198" i="20"/>
  <c r="F198" i="20"/>
  <c r="H193" i="20"/>
  <c r="F193" i="20"/>
  <c r="F192" i="20"/>
  <c r="H189" i="20"/>
  <c r="F189" i="20"/>
  <c r="H188" i="20"/>
  <c r="F188" i="20"/>
  <c r="H187" i="20"/>
  <c r="F187" i="20"/>
  <c r="H186" i="20"/>
  <c r="F186" i="20"/>
  <c r="H185" i="20"/>
  <c r="F185" i="20"/>
  <c r="H184" i="20"/>
  <c r="F184" i="20"/>
  <c r="H183" i="20"/>
  <c r="F183" i="20"/>
  <c r="H182" i="20"/>
  <c r="F182" i="20"/>
  <c r="H181" i="20"/>
  <c r="F181" i="20"/>
  <c r="H179" i="20"/>
  <c r="F179" i="20"/>
  <c r="H178" i="20"/>
  <c r="F178" i="20"/>
  <c r="H177" i="20"/>
  <c r="F177" i="20"/>
  <c r="H176" i="20"/>
  <c r="F176" i="20"/>
  <c r="H174" i="20"/>
  <c r="F174" i="20"/>
  <c r="H173" i="20"/>
  <c r="F173" i="20"/>
  <c r="H172" i="20"/>
  <c r="F172" i="20"/>
  <c r="H171" i="20"/>
  <c r="F171" i="20"/>
  <c r="H170" i="20"/>
  <c r="F170" i="20"/>
  <c r="H169" i="20"/>
  <c r="F169" i="20"/>
  <c r="H168" i="20"/>
  <c r="F168" i="20"/>
  <c r="H167" i="20"/>
  <c r="F167" i="20"/>
  <c r="H166" i="20"/>
  <c r="F166" i="20"/>
  <c r="H165" i="20"/>
  <c r="F165" i="20"/>
  <c r="H164" i="20"/>
  <c r="F164" i="20"/>
  <c r="H163" i="20"/>
  <c r="F163" i="20"/>
  <c r="H161" i="20"/>
  <c r="F161" i="20"/>
  <c r="F160" i="20"/>
  <c r="H159" i="20"/>
  <c r="F159" i="20"/>
  <c r="H158" i="20"/>
  <c r="F158" i="20"/>
  <c r="H157" i="20"/>
  <c r="F157" i="20"/>
  <c r="H156" i="20"/>
  <c r="F156" i="20"/>
  <c r="H155" i="20"/>
  <c r="F155" i="20"/>
  <c r="H154" i="20"/>
  <c r="F154" i="20"/>
  <c r="H153" i="20"/>
  <c r="F153" i="20"/>
  <c r="H152" i="20"/>
  <c r="F152" i="20"/>
  <c r="H150" i="20"/>
  <c r="F150" i="20"/>
  <c r="H149" i="20"/>
  <c r="F149" i="20"/>
  <c r="H148" i="20"/>
  <c r="F148" i="20"/>
  <c r="H147" i="20"/>
  <c r="F147" i="20"/>
  <c r="H145" i="20"/>
  <c r="H143" i="20"/>
  <c r="F143" i="20"/>
  <c r="H142" i="20"/>
  <c r="F142" i="20"/>
  <c r="H141" i="20"/>
  <c r="F141" i="20"/>
  <c r="H140" i="20"/>
  <c r="F140" i="20"/>
  <c r="H139" i="20"/>
  <c r="F139" i="20"/>
  <c r="H138" i="20"/>
  <c r="F138" i="20"/>
  <c r="H137" i="20"/>
  <c r="F137" i="20"/>
  <c r="H136" i="20"/>
  <c r="F136" i="20"/>
  <c r="F134" i="20"/>
  <c r="F133" i="20"/>
  <c r="F132" i="20"/>
  <c r="H130" i="20"/>
  <c r="F130" i="20"/>
  <c r="H129" i="20"/>
  <c r="F129" i="20"/>
  <c r="H128" i="20"/>
  <c r="F128" i="20"/>
  <c r="H127" i="20"/>
  <c r="F127" i="20"/>
  <c r="H126" i="20"/>
  <c r="F126" i="20"/>
  <c r="H125" i="20"/>
  <c r="F125" i="20"/>
  <c r="H124" i="20"/>
  <c r="F124" i="20"/>
  <c r="H123" i="20"/>
  <c r="F123" i="20"/>
  <c r="H122" i="20"/>
  <c r="F122" i="20"/>
  <c r="H121" i="20"/>
  <c r="F121" i="20"/>
  <c r="H120" i="20"/>
  <c r="F120" i="20"/>
  <c r="H109" i="20"/>
  <c r="F109" i="20"/>
  <c r="H108" i="20"/>
  <c r="F108" i="20"/>
  <c r="H107" i="20"/>
  <c r="F107" i="20"/>
  <c r="H103" i="20"/>
  <c r="F103" i="20"/>
  <c r="H102" i="20"/>
  <c r="F102" i="20"/>
  <c r="H99" i="20"/>
  <c r="F99" i="20"/>
  <c r="H98" i="20"/>
  <c r="F98" i="20"/>
  <c r="H97" i="20"/>
  <c r="F97" i="20"/>
  <c r="H96" i="20"/>
  <c r="F96" i="20"/>
  <c r="H92" i="20"/>
  <c r="F92" i="20"/>
  <c r="H91" i="20"/>
  <c r="F91" i="20"/>
  <c r="F90" i="20"/>
  <c r="H89" i="20"/>
  <c r="F89" i="20"/>
  <c r="H88" i="20"/>
  <c r="F88" i="20"/>
  <c r="H87" i="20"/>
  <c r="F87" i="20"/>
  <c r="H86" i="20"/>
  <c r="F86" i="20"/>
  <c r="H85" i="20"/>
  <c r="F85" i="20"/>
  <c r="H83" i="20"/>
  <c r="F83" i="20"/>
  <c r="H82" i="20"/>
  <c r="F82" i="20"/>
  <c r="H81" i="20"/>
  <c r="F81" i="20"/>
  <c r="H80" i="20"/>
  <c r="F80" i="20"/>
  <c r="H79" i="20"/>
  <c r="F79" i="20"/>
  <c r="H73" i="20"/>
  <c r="F73" i="20"/>
  <c r="F72" i="20"/>
  <c r="F71" i="20"/>
  <c r="F70" i="20"/>
  <c r="H69" i="20"/>
  <c r="F69" i="20"/>
  <c r="F68" i="20"/>
  <c r="H67" i="20"/>
  <c r="F67" i="20"/>
  <c r="H66" i="20"/>
  <c r="F66" i="20"/>
  <c r="F65" i="20"/>
  <c r="H63" i="20"/>
  <c r="F63" i="20"/>
  <c r="H62" i="20"/>
  <c r="F62" i="20"/>
  <c r="H60" i="20"/>
  <c r="F60" i="20"/>
  <c r="H59" i="20"/>
  <c r="F59" i="20"/>
  <c r="F54" i="20"/>
  <c r="F53" i="20"/>
  <c r="H52" i="20"/>
  <c r="F52" i="20"/>
  <c r="F51" i="20"/>
  <c r="H50" i="20"/>
  <c r="F50" i="20"/>
  <c r="H49" i="20"/>
  <c r="F49" i="20"/>
  <c r="H47" i="20"/>
  <c r="F47" i="20"/>
  <c r="H46" i="20"/>
  <c r="F46" i="20"/>
  <c r="H45" i="20"/>
  <c r="F45" i="20"/>
  <c r="H44" i="20"/>
  <c r="F44" i="20"/>
  <c r="F36" i="20"/>
  <c r="F35" i="20"/>
  <c r="F34" i="20"/>
  <c r="F33" i="20"/>
  <c r="H31" i="20"/>
  <c r="F31" i="20"/>
  <c r="H30" i="20"/>
  <c r="F30" i="20"/>
  <c r="F29" i="20"/>
  <c r="F28" i="20"/>
  <c r="H26" i="20"/>
  <c r="F26" i="20"/>
  <c r="H25" i="20"/>
  <c r="F25" i="20"/>
  <c r="H24" i="20"/>
  <c r="F24" i="20"/>
  <c r="H23" i="20"/>
  <c r="F23" i="20"/>
  <c r="H22" i="20"/>
  <c r="F22" i="20"/>
  <c r="F21" i="20"/>
  <c r="H20" i="20"/>
  <c r="F20" i="20"/>
  <c r="H19" i="20"/>
  <c r="F19" i="20"/>
  <c r="F204" i="20" l="1"/>
  <c r="F205" i="21"/>
  <c r="H204" i="20"/>
  <c r="E215" i="19" l="1"/>
  <c r="H203" i="19"/>
  <c r="H91" i="19"/>
  <c r="H84" i="19"/>
  <c r="H85" i="19"/>
  <c r="H86" i="19"/>
  <c r="H87" i="19"/>
  <c r="H88" i="19"/>
  <c r="H83" i="19"/>
  <c r="H66" i="19"/>
  <c r="H65" i="19"/>
  <c r="F59" i="19"/>
  <c r="F215" i="19" l="1"/>
  <c r="H215" i="19"/>
  <c r="H26" i="19"/>
  <c r="H20" i="19"/>
  <c r="H21" i="19"/>
  <c r="H22" i="19"/>
  <c r="H23" i="19"/>
  <c r="H24" i="19"/>
  <c r="H25" i="19"/>
  <c r="H27" i="19"/>
  <c r="H28" i="19"/>
  <c r="H16" i="19"/>
  <c r="H17" i="19"/>
  <c r="H15" i="19"/>
  <c r="H213" i="19"/>
  <c r="F213" i="19"/>
  <c r="H212" i="19"/>
  <c r="F212" i="19"/>
  <c r="H211" i="19"/>
  <c r="F211" i="19"/>
  <c r="H210" i="19"/>
  <c r="F210" i="19"/>
  <c r="H209" i="19"/>
  <c r="F209" i="19"/>
  <c r="H204" i="19"/>
  <c r="F204" i="19"/>
  <c r="F203" i="19"/>
  <c r="H202" i="19"/>
  <c r="F202" i="19"/>
  <c r="H201" i="19"/>
  <c r="F201" i="19"/>
  <c r="H200" i="19"/>
  <c r="F200" i="19"/>
  <c r="H199" i="19"/>
  <c r="F199" i="19"/>
  <c r="H198" i="19"/>
  <c r="F198" i="19"/>
  <c r="H197" i="19"/>
  <c r="F197" i="19"/>
  <c r="H196" i="19"/>
  <c r="F196" i="19"/>
  <c r="H195" i="19"/>
  <c r="F195" i="19"/>
  <c r="H194" i="19"/>
  <c r="F194" i="19"/>
  <c r="H193" i="19"/>
  <c r="F193" i="19"/>
  <c r="H191" i="19"/>
  <c r="F191" i="19"/>
  <c r="H189" i="19"/>
  <c r="F189" i="19"/>
  <c r="H188" i="19"/>
  <c r="F188" i="19"/>
  <c r="H187" i="19"/>
  <c r="F187" i="19"/>
  <c r="H186" i="19"/>
  <c r="F186" i="19"/>
  <c r="H184" i="19"/>
  <c r="F184" i="19"/>
  <c r="H183" i="19"/>
  <c r="F183" i="19"/>
  <c r="H182" i="19"/>
  <c r="F182" i="19"/>
  <c r="H181" i="19"/>
  <c r="F181" i="19"/>
  <c r="H180" i="19"/>
  <c r="F180" i="19"/>
  <c r="H179" i="19"/>
  <c r="F179" i="19"/>
  <c r="H178" i="19"/>
  <c r="F178" i="19"/>
  <c r="F177" i="19"/>
  <c r="H176" i="19"/>
  <c r="F176" i="19"/>
  <c r="H175" i="19"/>
  <c r="F175" i="19"/>
  <c r="H174" i="19"/>
  <c r="F174" i="19"/>
  <c r="H173" i="19"/>
  <c r="H172" i="19"/>
  <c r="F172" i="19"/>
  <c r="H170" i="19"/>
  <c r="F170" i="19"/>
  <c r="H169" i="19"/>
  <c r="F169" i="19"/>
  <c r="H168" i="19"/>
  <c r="F168" i="19"/>
  <c r="H167" i="19"/>
  <c r="F167" i="19"/>
  <c r="H166" i="19"/>
  <c r="F166" i="19"/>
  <c r="H165" i="19"/>
  <c r="F165" i="19"/>
  <c r="H164" i="19"/>
  <c r="F164" i="19"/>
  <c r="H163" i="19"/>
  <c r="F163" i="19"/>
  <c r="H162" i="19"/>
  <c r="F162" i="19"/>
  <c r="H161" i="19"/>
  <c r="H160" i="19"/>
  <c r="F160" i="19"/>
  <c r="F158" i="19"/>
  <c r="H157" i="19"/>
  <c r="F157" i="19"/>
  <c r="H156" i="19"/>
  <c r="F156" i="19"/>
  <c r="H155" i="19"/>
  <c r="F155" i="19"/>
  <c r="H151" i="19"/>
  <c r="F151" i="19"/>
  <c r="H150" i="19"/>
  <c r="F150" i="19"/>
  <c r="H149" i="19"/>
  <c r="F149" i="19"/>
  <c r="H148" i="19"/>
  <c r="F148" i="19"/>
  <c r="H147" i="19"/>
  <c r="F147" i="19"/>
  <c r="H146" i="19"/>
  <c r="F146" i="19"/>
  <c r="H145" i="19"/>
  <c r="F145" i="19"/>
  <c r="H144" i="19"/>
  <c r="F144" i="19"/>
  <c r="H142" i="19"/>
  <c r="F142" i="19"/>
  <c r="H141" i="19"/>
  <c r="F141" i="19"/>
  <c r="H140" i="19"/>
  <c r="F140" i="19"/>
  <c r="H138" i="19"/>
  <c r="F138" i="19"/>
  <c r="H137" i="19"/>
  <c r="F137" i="19"/>
  <c r="H136" i="19"/>
  <c r="F136" i="19"/>
  <c r="H135" i="19"/>
  <c r="F135" i="19"/>
  <c r="H134" i="19"/>
  <c r="F134" i="19"/>
  <c r="H133" i="19"/>
  <c r="F133" i="19"/>
  <c r="H132" i="19"/>
  <c r="F132" i="19"/>
  <c r="H131" i="19"/>
  <c r="F131" i="19"/>
  <c r="H130" i="19"/>
  <c r="F130" i="19"/>
  <c r="H129" i="19"/>
  <c r="F129" i="19"/>
  <c r="H128" i="19"/>
  <c r="H127" i="19"/>
  <c r="F127" i="19"/>
  <c r="H125" i="19"/>
  <c r="F125" i="19"/>
  <c r="H124" i="19"/>
  <c r="F124" i="19"/>
  <c r="H123" i="19"/>
  <c r="F123" i="19"/>
  <c r="H121" i="19"/>
  <c r="F121" i="19"/>
  <c r="H120" i="19"/>
  <c r="F120" i="19"/>
  <c r="H119" i="19"/>
  <c r="F119" i="19"/>
  <c r="F118" i="19"/>
  <c r="H116" i="19"/>
  <c r="F116" i="19"/>
  <c r="H115" i="19"/>
  <c r="F115" i="19"/>
  <c r="H114" i="19"/>
  <c r="F114" i="19"/>
  <c r="F112" i="19"/>
  <c r="H111" i="19"/>
  <c r="F111" i="19"/>
  <c r="H110" i="19"/>
  <c r="F110" i="19"/>
  <c r="H109" i="19"/>
  <c r="F109" i="19"/>
  <c r="H108" i="19"/>
  <c r="H107" i="19"/>
  <c r="F107" i="19"/>
  <c r="H105" i="19"/>
  <c r="F105" i="19"/>
  <c r="H104" i="19"/>
  <c r="F104" i="19"/>
  <c r="H103" i="19"/>
  <c r="F103" i="19"/>
  <c r="H102" i="19"/>
  <c r="F102" i="19"/>
  <c r="H100" i="19"/>
  <c r="F100" i="19"/>
  <c r="H98" i="19"/>
  <c r="F98" i="19"/>
  <c r="H97" i="19"/>
  <c r="F97" i="19"/>
  <c r="H96" i="19"/>
  <c r="F96" i="19"/>
  <c r="H95" i="19"/>
  <c r="F95" i="19"/>
  <c r="H94" i="19"/>
  <c r="F94" i="19"/>
  <c r="H93" i="19"/>
  <c r="F93" i="19"/>
  <c r="H92" i="19"/>
  <c r="F92" i="19"/>
  <c r="H90" i="19"/>
  <c r="F90" i="19"/>
  <c r="F88" i="19"/>
  <c r="F87" i="19"/>
  <c r="F86" i="19"/>
  <c r="F85" i="19"/>
  <c r="F83" i="19"/>
  <c r="H81" i="19"/>
  <c r="F81" i="19"/>
  <c r="H80" i="19"/>
  <c r="F80" i="19"/>
  <c r="H79" i="19"/>
  <c r="F79" i="19"/>
  <c r="F77" i="19"/>
  <c r="F76" i="19"/>
  <c r="F75" i="19"/>
  <c r="F74" i="19"/>
  <c r="F73" i="19"/>
  <c r="F72" i="19"/>
  <c r="F71" i="19"/>
  <c r="F70" i="19"/>
  <c r="H69" i="19"/>
  <c r="H68" i="19"/>
  <c r="F68" i="19"/>
  <c r="F66" i="19"/>
  <c r="F65" i="19"/>
  <c r="F60" i="19"/>
  <c r="F57" i="19"/>
  <c r="F56" i="19"/>
  <c r="F55" i="19"/>
  <c r="H54" i="19"/>
  <c r="F54" i="19"/>
  <c r="F53" i="19"/>
  <c r="F52" i="19"/>
  <c r="F50" i="19"/>
  <c r="F49" i="19"/>
  <c r="F48" i="19"/>
  <c r="F47" i="19"/>
  <c r="F45" i="19"/>
  <c r="F44" i="19"/>
  <c r="F43" i="19"/>
  <c r="F42" i="19"/>
  <c r="F41" i="19"/>
  <c r="F39" i="19"/>
  <c r="F38" i="19"/>
  <c r="F37" i="19"/>
  <c r="F35" i="19"/>
  <c r="H33" i="19"/>
  <c r="F33" i="19"/>
  <c r="H32" i="19"/>
  <c r="F32" i="19"/>
  <c r="H31" i="19"/>
  <c r="F31" i="19"/>
  <c r="H30" i="19"/>
  <c r="F30" i="19"/>
  <c r="F28" i="19"/>
  <c r="F27" i="19"/>
  <c r="F25" i="19"/>
  <c r="F24" i="19"/>
  <c r="F23" i="19"/>
  <c r="F22" i="19"/>
  <c r="F21" i="19"/>
  <c r="H19" i="19"/>
  <c r="F19" i="19"/>
  <c r="F17" i="19"/>
  <c r="F16" i="19"/>
  <c r="F15" i="19"/>
  <c r="H198" i="14" l="1"/>
  <c r="H132" i="14"/>
  <c r="F111" i="14"/>
  <c r="I30" i="8" l="1"/>
  <c r="H207" i="12" l="1"/>
  <c r="H208" i="12"/>
  <c r="H36" i="12" l="1"/>
  <c r="H29" i="18" l="1"/>
  <c r="H30" i="18"/>
  <c r="H31" i="18"/>
  <c r="H28" i="18"/>
  <c r="H201" i="12" l="1"/>
  <c r="H73" i="18" l="1"/>
  <c r="H60" i="18"/>
  <c r="H59" i="18"/>
  <c r="N208" i="18"/>
  <c r="M208" i="18"/>
  <c r="L208" i="18"/>
  <c r="K208" i="18"/>
  <c r="J208" i="18"/>
  <c r="I208" i="18"/>
  <c r="G208" i="18"/>
  <c r="G210" i="18" s="1"/>
  <c r="H198" i="18"/>
  <c r="F198" i="18"/>
  <c r="H193" i="18"/>
  <c r="F193" i="18"/>
  <c r="F192" i="18"/>
  <c r="H189" i="18"/>
  <c r="H188" i="18"/>
  <c r="F188" i="18"/>
  <c r="H187" i="18"/>
  <c r="F187" i="18"/>
  <c r="H186" i="18"/>
  <c r="F186" i="18"/>
  <c r="F185" i="18"/>
  <c r="H184" i="18"/>
  <c r="F184" i="18"/>
  <c r="F183" i="18"/>
  <c r="H182" i="18"/>
  <c r="F182" i="18"/>
  <c r="F181" i="18"/>
  <c r="H179" i="18"/>
  <c r="F179" i="18"/>
  <c r="H178" i="18"/>
  <c r="F178" i="18"/>
  <c r="H177" i="18"/>
  <c r="F177" i="18"/>
  <c r="H176" i="18"/>
  <c r="F176" i="18"/>
  <c r="H174" i="18"/>
  <c r="F174" i="18"/>
  <c r="H173" i="18"/>
  <c r="F173" i="18"/>
  <c r="H172" i="18"/>
  <c r="F172" i="18"/>
  <c r="H171" i="18"/>
  <c r="F171" i="18"/>
  <c r="H170" i="18"/>
  <c r="F170" i="18"/>
  <c r="H169" i="18"/>
  <c r="F169" i="18"/>
  <c r="H168" i="18"/>
  <c r="F168" i="18"/>
  <c r="H167" i="18"/>
  <c r="F167" i="18"/>
  <c r="H166" i="18"/>
  <c r="F166" i="18"/>
  <c r="H165" i="18"/>
  <c r="F165" i="18"/>
  <c r="H164" i="18"/>
  <c r="F164" i="18"/>
  <c r="H163" i="18"/>
  <c r="F163" i="18"/>
  <c r="H161" i="18"/>
  <c r="F161" i="18"/>
  <c r="H160" i="18"/>
  <c r="F160" i="18"/>
  <c r="H159" i="18"/>
  <c r="F159" i="18"/>
  <c r="H158" i="18"/>
  <c r="F158" i="18"/>
  <c r="H157" i="18"/>
  <c r="F157" i="18"/>
  <c r="H156" i="18"/>
  <c r="F156" i="18"/>
  <c r="H155" i="18"/>
  <c r="F155" i="18"/>
  <c r="H154" i="18"/>
  <c r="F154" i="18"/>
  <c r="H153" i="18"/>
  <c r="F153" i="18"/>
  <c r="H152" i="18"/>
  <c r="F152" i="18"/>
  <c r="H150" i="18"/>
  <c r="F150" i="18"/>
  <c r="H149" i="18"/>
  <c r="F149" i="18"/>
  <c r="H148" i="18"/>
  <c r="F148" i="18"/>
  <c r="H147" i="18"/>
  <c r="F147" i="18"/>
  <c r="H143" i="18"/>
  <c r="F143" i="18"/>
  <c r="H142" i="18"/>
  <c r="F142" i="18"/>
  <c r="H141" i="18"/>
  <c r="F141" i="18"/>
  <c r="H140" i="18"/>
  <c r="F140" i="18"/>
  <c r="H139" i="18"/>
  <c r="F139" i="18"/>
  <c r="H138" i="18"/>
  <c r="F138" i="18"/>
  <c r="H137" i="18"/>
  <c r="F137" i="18"/>
  <c r="H136" i="18"/>
  <c r="F136" i="18"/>
  <c r="F134" i="18"/>
  <c r="F133" i="18"/>
  <c r="F132" i="18"/>
  <c r="H130" i="18"/>
  <c r="F130" i="18"/>
  <c r="H129" i="18"/>
  <c r="F129" i="18"/>
  <c r="H128" i="18"/>
  <c r="F128" i="18"/>
  <c r="H127" i="18"/>
  <c r="F127" i="18"/>
  <c r="H126" i="18"/>
  <c r="F126" i="18"/>
  <c r="H125" i="18"/>
  <c r="F125" i="18"/>
  <c r="H124" i="18"/>
  <c r="F124" i="18"/>
  <c r="H123" i="18"/>
  <c r="F123" i="18"/>
  <c r="H122" i="18"/>
  <c r="F122" i="18"/>
  <c r="H121" i="18"/>
  <c r="F121" i="18"/>
  <c r="H120" i="18"/>
  <c r="F120" i="18"/>
  <c r="H109" i="18"/>
  <c r="F109" i="18"/>
  <c r="H108" i="18"/>
  <c r="F108" i="18"/>
  <c r="F107" i="18"/>
  <c r="H103" i="18"/>
  <c r="F103" i="18"/>
  <c r="H102" i="18"/>
  <c r="F102" i="18"/>
  <c r="H99" i="18"/>
  <c r="F99" i="18"/>
  <c r="H98" i="18"/>
  <c r="F98" i="18"/>
  <c r="H97" i="18"/>
  <c r="F97" i="18"/>
  <c r="H96" i="18"/>
  <c r="F96" i="18"/>
  <c r="H92" i="18"/>
  <c r="F92" i="18"/>
  <c r="H91" i="18"/>
  <c r="F91" i="18"/>
  <c r="F90" i="18"/>
  <c r="H89" i="18"/>
  <c r="F89" i="18"/>
  <c r="H88" i="18"/>
  <c r="F88" i="18"/>
  <c r="H87" i="18"/>
  <c r="F87" i="18"/>
  <c r="H86" i="18"/>
  <c r="F86" i="18"/>
  <c r="H85" i="18"/>
  <c r="F85" i="18"/>
  <c r="H83" i="18"/>
  <c r="F83" i="18"/>
  <c r="H82" i="18"/>
  <c r="F82" i="18"/>
  <c r="H81" i="18"/>
  <c r="F81" i="18"/>
  <c r="H80" i="18"/>
  <c r="F80" i="18"/>
  <c r="H79" i="18"/>
  <c r="F79" i="18"/>
  <c r="F73" i="18"/>
  <c r="F72" i="18"/>
  <c r="F71" i="18"/>
  <c r="F70" i="18"/>
  <c r="F69" i="18"/>
  <c r="F68" i="18"/>
  <c r="F67" i="18"/>
  <c r="F66" i="18"/>
  <c r="F60" i="18"/>
  <c r="F59" i="18"/>
  <c r="F54" i="18"/>
  <c r="F53" i="18"/>
  <c r="F52" i="18"/>
  <c r="F50" i="18"/>
  <c r="H47" i="18"/>
  <c r="F47" i="18"/>
  <c r="H46" i="18"/>
  <c r="F46" i="18"/>
  <c r="H45" i="18"/>
  <c r="F45" i="18"/>
  <c r="H44" i="18"/>
  <c r="F44" i="18"/>
  <c r="F42" i="18"/>
  <c r="F36" i="18"/>
  <c r="F35" i="18"/>
  <c r="F34" i="18"/>
  <c r="F33" i="18"/>
  <c r="F31" i="18"/>
  <c r="F30" i="18"/>
  <c r="F29" i="18"/>
  <c r="F28" i="18"/>
  <c r="H26" i="18"/>
  <c r="F26" i="18"/>
  <c r="H25" i="18"/>
  <c r="F25" i="18"/>
  <c r="H24" i="18"/>
  <c r="F24" i="18"/>
  <c r="H23" i="18"/>
  <c r="F23" i="18"/>
  <c r="H22" i="18"/>
  <c r="F22" i="18"/>
  <c r="F21" i="18"/>
  <c r="F20" i="18"/>
  <c r="H19" i="18"/>
  <c r="F19" i="18"/>
  <c r="M213" i="12" l="1"/>
  <c r="G204" i="14" l="1"/>
  <c r="I33" i="8" l="1"/>
  <c r="J33" i="8"/>
  <c r="K33" i="8"/>
  <c r="L33" i="8"/>
  <c r="M33" i="8"/>
  <c r="N33" i="8"/>
  <c r="F132" i="14" l="1"/>
  <c r="C213" i="12" l="1"/>
  <c r="G219" i="12"/>
  <c r="C30" i="8" l="1"/>
  <c r="D204" i="14" l="1"/>
  <c r="H204" i="14"/>
  <c r="I204" i="14"/>
  <c r="J204" i="14"/>
  <c r="K204" i="14"/>
  <c r="L204" i="14"/>
  <c r="M204" i="14"/>
  <c r="N204" i="14"/>
  <c r="H23" i="8"/>
  <c r="H18" i="8"/>
  <c r="H19" i="8"/>
  <c r="E30" i="8" l="1"/>
  <c r="F30" i="8" s="1"/>
  <c r="J30" i="8"/>
  <c r="K30" i="8"/>
  <c r="L30" i="8"/>
  <c r="M30" i="8"/>
  <c r="N30" i="8"/>
  <c r="D30" i="8"/>
  <c r="H30" i="8" l="1"/>
  <c r="E213" i="12" l="1"/>
  <c r="F213" i="12" s="1"/>
  <c r="I213" i="12"/>
  <c r="J213" i="12"/>
  <c r="K213" i="12"/>
  <c r="L213" i="12"/>
  <c r="N213" i="12"/>
  <c r="H213" i="12" l="1"/>
  <c r="H202" i="14"/>
  <c r="F202" i="14"/>
  <c r="F201" i="14"/>
  <c r="H200" i="14"/>
  <c r="F200" i="14"/>
  <c r="H199" i="14"/>
  <c r="F199" i="14"/>
  <c r="F198" i="14"/>
  <c r="H196" i="14"/>
  <c r="F196" i="14"/>
  <c r="F193" i="14"/>
  <c r="F192" i="14"/>
  <c r="F191" i="14"/>
  <c r="F190" i="14"/>
  <c r="F189" i="14"/>
  <c r="H188" i="14"/>
  <c r="F188" i="14"/>
  <c r="H187" i="14"/>
  <c r="F187" i="14"/>
  <c r="H186" i="14"/>
  <c r="F186" i="14"/>
  <c r="H185" i="14"/>
  <c r="F185" i="14"/>
  <c r="H184" i="14"/>
  <c r="F184" i="14"/>
  <c r="H183" i="14"/>
  <c r="F183" i="14"/>
  <c r="H182" i="14"/>
  <c r="F182" i="14"/>
  <c r="H181" i="14"/>
  <c r="F181" i="14"/>
  <c r="H179" i="14"/>
  <c r="F179" i="14"/>
  <c r="H178" i="14"/>
  <c r="F178" i="14"/>
  <c r="H177" i="14"/>
  <c r="F177" i="14"/>
  <c r="H176" i="14"/>
  <c r="F176" i="14"/>
  <c r="F174" i="14"/>
  <c r="F173" i="14"/>
  <c r="F172" i="14"/>
  <c r="F171" i="14"/>
  <c r="F170" i="14"/>
  <c r="F169" i="14"/>
  <c r="F168" i="14"/>
  <c r="F167" i="14"/>
  <c r="H166" i="14"/>
  <c r="F166" i="14"/>
  <c r="F165" i="14"/>
  <c r="F164" i="14"/>
  <c r="F163" i="14"/>
  <c r="F161" i="14"/>
  <c r="F160" i="14"/>
  <c r="F159" i="14"/>
  <c r="F158" i="14"/>
  <c r="F157" i="14"/>
  <c r="F156" i="14"/>
  <c r="F155" i="14"/>
  <c r="F154" i="14"/>
  <c r="H153" i="14"/>
  <c r="F153" i="14"/>
  <c r="H152" i="14"/>
  <c r="F152" i="14"/>
  <c r="F150" i="14"/>
  <c r="F149" i="14"/>
  <c r="H148" i="14"/>
  <c r="F148" i="14"/>
  <c r="H147" i="14"/>
  <c r="F147" i="14"/>
  <c r="F143" i="14"/>
  <c r="H142" i="14"/>
  <c r="F142" i="14"/>
  <c r="F141" i="14"/>
  <c r="H140" i="14"/>
  <c r="F140" i="14"/>
  <c r="H139" i="14"/>
  <c r="F139" i="14"/>
  <c r="H138" i="14"/>
  <c r="F138" i="14"/>
  <c r="H137" i="14"/>
  <c r="F137" i="14"/>
  <c r="H136" i="14"/>
  <c r="F136" i="14"/>
  <c r="F134" i="14"/>
  <c r="H133" i="14"/>
  <c r="F133" i="14"/>
  <c r="F130" i="14"/>
  <c r="H129" i="14"/>
  <c r="F129" i="14"/>
  <c r="F128" i="14"/>
  <c r="F127" i="14"/>
  <c r="F126" i="14"/>
  <c r="F125" i="14"/>
  <c r="F124" i="14"/>
  <c r="H123" i="14"/>
  <c r="F123" i="14"/>
  <c r="H122" i="14"/>
  <c r="F122" i="14"/>
  <c r="H121" i="14"/>
  <c r="F121" i="14"/>
  <c r="F120" i="14"/>
  <c r="F118" i="14"/>
  <c r="F117" i="14"/>
  <c r="H116" i="14"/>
  <c r="F116" i="14"/>
  <c r="F114" i="14"/>
  <c r="F113" i="14"/>
  <c r="H112" i="14"/>
  <c r="F112" i="14"/>
  <c r="F109" i="14"/>
  <c r="F108" i="14"/>
  <c r="F107" i="14"/>
  <c r="F105" i="14"/>
  <c r="F104" i="14"/>
  <c r="H103" i="14"/>
  <c r="F103" i="14"/>
  <c r="H102" i="14"/>
  <c r="F102" i="14"/>
  <c r="H101" i="14"/>
  <c r="F101" i="14"/>
  <c r="F99" i="14"/>
  <c r="F98" i="14"/>
  <c r="F97" i="14"/>
  <c r="F96" i="14"/>
  <c r="H94" i="14"/>
  <c r="F94" i="14"/>
  <c r="F92" i="14"/>
  <c r="F91" i="14"/>
  <c r="F90" i="14"/>
  <c r="F89" i="14"/>
  <c r="F88" i="14"/>
  <c r="F87" i="14"/>
  <c r="F86" i="14"/>
  <c r="H85" i="14"/>
  <c r="F85" i="14"/>
  <c r="H83" i="14"/>
  <c r="F83" i="14"/>
  <c r="F82" i="14"/>
  <c r="F81" i="14"/>
  <c r="H80" i="14"/>
  <c r="F80" i="14"/>
  <c r="F79" i="14"/>
  <c r="F77" i="14"/>
  <c r="H76" i="14"/>
  <c r="F76" i="14"/>
  <c r="F75" i="14"/>
  <c r="H73" i="14"/>
  <c r="F73" i="14"/>
  <c r="F72" i="14"/>
  <c r="F71" i="14"/>
  <c r="F70" i="14"/>
  <c r="F69" i="14"/>
  <c r="F68" i="14"/>
  <c r="F67" i="14"/>
  <c r="H66" i="14"/>
  <c r="F66" i="14"/>
  <c r="H65" i="14"/>
  <c r="F65" i="14"/>
  <c r="H63" i="14"/>
  <c r="F63" i="14"/>
  <c r="F62" i="14"/>
  <c r="F60" i="14"/>
  <c r="F57" i="14"/>
  <c r="F54" i="14"/>
  <c r="F53" i="14"/>
  <c r="F52" i="14"/>
  <c r="F51" i="14"/>
  <c r="H50" i="14"/>
  <c r="F50" i="14"/>
  <c r="F49" i="14"/>
  <c r="H47" i="14"/>
  <c r="F47" i="14"/>
  <c r="F46" i="14"/>
  <c r="F45" i="14"/>
  <c r="H44" i="14"/>
  <c r="F44" i="14"/>
  <c r="F42" i="14"/>
  <c r="F41" i="14"/>
  <c r="F40" i="14"/>
  <c r="H39" i="14"/>
  <c r="F39" i="14"/>
  <c r="F38" i="14"/>
  <c r="H36" i="14"/>
  <c r="F36" i="14"/>
  <c r="H35" i="14"/>
  <c r="F35" i="14"/>
  <c r="H34" i="14"/>
  <c r="F34" i="14"/>
  <c r="F31" i="14"/>
  <c r="F30" i="14"/>
  <c r="H29" i="14"/>
  <c r="F29" i="14"/>
  <c r="F28" i="14"/>
  <c r="H26" i="14"/>
  <c r="F26" i="14"/>
  <c r="F25" i="14"/>
  <c r="F24" i="14"/>
  <c r="F23" i="14"/>
  <c r="F22" i="14"/>
  <c r="F21" i="14"/>
  <c r="H20" i="14"/>
  <c r="F20" i="14"/>
  <c r="H19" i="14"/>
  <c r="F19" i="14"/>
  <c r="F17" i="14"/>
  <c r="H16" i="14"/>
  <c r="F16" i="14"/>
  <c r="H15" i="14"/>
  <c r="F15" i="14"/>
  <c r="F100" i="12"/>
  <c r="H84" i="12"/>
  <c r="H26" i="12"/>
  <c r="H20" i="12"/>
  <c r="H211" i="12" l="1"/>
  <c r="F211" i="12"/>
  <c r="H210" i="12"/>
  <c r="F210" i="12"/>
  <c r="H209" i="12"/>
  <c r="F209" i="12"/>
  <c r="F208" i="12"/>
  <c r="F207" i="12"/>
  <c r="H205" i="12"/>
  <c r="F205" i="12"/>
  <c r="H202" i="12"/>
  <c r="F202" i="12"/>
  <c r="F201" i="12"/>
  <c r="H200" i="12"/>
  <c r="F200" i="12"/>
  <c r="H199" i="12"/>
  <c r="F199" i="12"/>
  <c r="H198" i="12"/>
  <c r="F198" i="12"/>
  <c r="H197" i="12"/>
  <c r="F197" i="12"/>
  <c r="H196" i="12"/>
  <c r="F196" i="12"/>
  <c r="H195" i="12"/>
  <c r="F195" i="12"/>
  <c r="H194" i="12"/>
  <c r="F194" i="12"/>
  <c r="H193" i="12"/>
  <c r="F193" i="12"/>
  <c r="H192" i="12"/>
  <c r="F192" i="12"/>
  <c r="H191" i="12"/>
  <c r="F191" i="12"/>
  <c r="H189" i="12"/>
  <c r="F189" i="12"/>
  <c r="H187" i="12"/>
  <c r="F187" i="12"/>
  <c r="H186" i="12"/>
  <c r="F186" i="12"/>
  <c r="H185" i="12"/>
  <c r="F185" i="12"/>
  <c r="H184" i="12"/>
  <c r="F184" i="12"/>
  <c r="H182" i="12"/>
  <c r="F182" i="12"/>
  <c r="H181" i="12"/>
  <c r="F181" i="12"/>
  <c r="H180" i="12"/>
  <c r="F180" i="12"/>
  <c r="H179" i="12"/>
  <c r="F179" i="12"/>
  <c r="H178" i="12"/>
  <c r="F178" i="12"/>
  <c r="H177" i="12"/>
  <c r="F177" i="12"/>
  <c r="H176" i="12"/>
  <c r="F176" i="12"/>
  <c r="F175" i="12"/>
  <c r="H174" i="12"/>
  <c r="F174" i="12"/>
  <c r="H173" i="12"/>
  <c r="F173" i="12"/>
  <c r="H172" i="12"/>
  <c r="F172" i="12"/>
  <c r="H170" i="12"/>
  <c r="F170" i="12"/>
  <c r="H168" i="12"/>
  <c r="F168" i="12"/>
  <c r="H167" i="12"/>
  <c r="F167" i="12"/>
  <c r="H166" i="12"/>
  <c r="F166" i="12"/>
  <c r="H165" i="12"/>
  <c r="F165" i="12"/>
  <c r="H164" i="12"/>
  <c r="F164" i="12"/>
  <c r="H163" i="12"/>
  <c r="F163" i="12"/>
  <c r="H162" i="12"/>
  <c r="F162" i="12"/>
  <c r="H161" i="12"/>
  <c r="F161" i="12"/>
  <c r="H160" i="12"/>
  <c r="F160" i="12"/>
  <c r="H158" i="12"/>
  <c r="F158" i="12"/>
  <c r="F156" i="12"/>
  <c r="H155" i="12"/>
  <c r="F155" i="12"/>
  <c r="H154" i="12"/>
  <c r="F154" i="12"/>
  <c r="H153" i="12"/>
  <c r="F153" i="12"/>
  <c r="H151" i="12"/>
  <c r="F151" i="12"/>
  <c r="H149" i="12"/>
  <c r="F149" i="12"/>
  <c r="H148" i="12"/>
  <c r="F148" i="12"/>
  <c r="H147" i="12"/>
  <c r="F147" i="12"/>
  <c r="H146" i="12"/>
  <c r="F146" i="12"/>
  <c r="H145" i="12"/>
  <c r="F145" i="12"/>
  <c r="H144" i="12"/>
  <c r="F144" i="12"/>
  <c r="H143" i="12"/>
  <c r="F143" i="12"/>
  <c r="H142" i="12"/>
  <c r="F142" i="12"/>
  <c r="F140" i="12"/>
  <c r="F139" i="12"/>
  <c r="H136" i="12"/>
  <c r="F136" i="12"/>
  <c r="H135" i="12"/>
  <c r="F135" i="12"/>
  <c r="H134" i="12"/>
  <c r="F134" i="12"/>
  <c r="H133" i="12"/>
  <c r="F133" i="12"/>
  <c r="H132" i="12"/>
  <c r="F132" i="12"/>
  <c r="H131" i="12"/>
  <c r="F131" i="12"/>
  <c r="H130" i="12"/>
  <c r="F130" i="12"/>
  <c r="H129" i="12"/>
  <c r="F129" i="12"/>
  <c r="H128" i="12"/>
  <c r="F128" i="12"/>
  <c r="H127" i="12"/>
  <c r="F127" i="12"/>
  <c r="H126" i="12"/>
  <c r="F126" i="12"/>
  <c r="H124" i="12"/>
  <c r="F124" i="12"/>
  <c r="F123" i="12"/>
  <c r="H122" i="12"/>
  <c r="F122" i="12"/>
  <c r="H120" i="12"/>
  <c r="F120" i="12"/>
  <c r="H119" i="12"/>
  <c r="F119" i="12"/>
  <c r="H118" i="12"/>
  <c r="F118" i="12"/>
  <c r="H117" i="12"/>
  <c r="F117" i="12"/>
  <c r="H115" i="12"/>
  <c r="F115" i="12"/>
  <c r="H114" i="12"/>
  <c r="F114" i="12"/>
  <c r="H113" i="12"/>
  <c r="F113" i="12"/>
  <c r="H111" i="12"/>
  <c r="F111" i="12"/>
  <c r="H110" i="12"/>
  <c r="F110" i="12"/>
  <c r="H109" i="12"/>
  <c r="F109" i="12"/>
  <c r="H108" i="12"/>
  <c r="F108" i="12"/>
  <c r="H107" i="12"/>
  <c r="F107" i="12"/>
  <c r="H105" i="12"/>
  <c r="F105" i="12"/>
  <c r="H104" i="12"/>
  <c r="F104" i="12"/>
  <c r="H103" i="12"/>
  <c r="F103" i="12"/>
  <c r="H102" i="12"/>
  <c r="F102" i="12"/>
  <c r="H98" i="12"/>
  <c r="F98" i="12"/>
  <c r="H97" i="12"/>
  <c r="F97" i="12"/>
  <c r="H96" i="12"/>
  <c r="F96" i="12"/>
  <c r="H95" i="12"/>
  <c r="F95" i="12"/>
  <c r="H94" i="12"/>
  <c r="F94" i="12"/>
  <c r="H93" i="12"/>
  <c r="F93" i="12"/>
  <c r="H92" i="12"/>
  <c r="F92" i="12"/>
  <c r="H90" i="12"/>
  <c r="F90" i="12"/>
  <c r="H88" i="12"/>
  <c r="F88" i="12"/>
  <c r="H87" i="12"/>
  <c r="F87" i="12"/>
  <c r="H86" i="12"/>
  <c r="F86" i="12"/>
  <c r="H85" i="12"/>
  <c r="F85" i="12"/>
  <c r="H83" i="12"/>
  <c r="F83" i="12"/>
  <c r="F81" i="12"/>
  <c r="F80" i="12"/>
  <c r="H77" i="12"/>
  <c r="F77" i="12"/>
  <c r="H76" i="12"/>
  <c r="F76" i="12"/>
  <c r="H75" i="12"/>
  <c r="F75" i="12"/>
  <c r="H74" i="12"/>
  <c r="F74" i="12"/>
  <c r="H73" i="12"/>
  <c r="F73" i="12"/>
  <c r="H72" i="12"/>
  <c r="F72" i="12"/>
  <c r="H71" i="12"/>
  <c r="F71" i="12"/>
  <c r="H70" i="12"/>
  <c r="F70" i="12"/>
  <c r="H68" i="12"/>
  <c r="F68" i="12"/>
  <c r="F66" i="12"/>
  <c r="F65" i="12"/>
  <c r="F63" i="12"/>
  <c r="F62" i="12"/>
  <c r="F60" i="12"/>
  <c r="H57" i="12"/>
  <c r="F57" i="12"/>
  <c r="H56" i="12"/>
  <c r="F56" i="12"/>
  <c r="H55" i="12"/>
  <c r="F55" i="12"/>
  <c r="H54" i="12"/>
  <c r="F54" i="12"/>
  <c r="H53" i="12"/>
  <c r="F53" i="12"/>
  <c r="H52" i="12"/>
  <c r="F52" i="12"/>
  <c r="H50" i="12"/>
  <c r="F50" i="12"/>
  <c r="H49" i="12"/>
  <c r="F49" i="12"/>
  <c r="H48" i="12"/>
  <c r="F48" i="12"/>
  <c r="H47" i="12"/>
  <c r="F47" i="12"/>
  <c r="H45" i="12"/>
  <c r="F45" i="12"/>
  <c r="F44" i="12"/>
  <c r="H43" i="12"/>
  <c r="F43" i="12"/>
  <c r="H42" i="12"/>
  <c r="F42" i="12"/>
  <c r="H39" i="12"/>
  <c r="F39" i="12"/>
  <c r="H38" i="12"/>
  <c r="F38" i="12"/>
  <c r="H37" i="12"/>
  <c r="F37" i="12"/>
  <c r="H35" i="12"/>
  <c r="F35" i="12"/>
  <c r="H33" i="12"/>
  <c r="F33" i="12"/>
  <c r="H32" i="12"/>
  <c r="F32" i="12"/>
  <c r="H31" i="12"/>
  <c r="F31" i="12"/>
  <c r="H30" i="12"/>
  <c r="F30" i="12"/>
  <c r="H28" i="12"/>
  <c r="F28" i="12"/>
  <c r="H27" i="12"/>
  <c r="F27" i="12"/>
  <c r="H25" i="12"/>
  <c r="F25" i="12"/>
  <c r="H24" i="12"/>
  <c r="F24" i="12"/>
  <c r="H23" i="12"/>
  <c r="F23" i="12"/>
  <c r="H22" i="12"/>
  <c r="F22" i="12"/>
  <c r="H21" i="12"/>
  <c r="F21" i="12"/>
  <c r="H19" i="12"/>
  <c r="F19" i="12"/>
  <c r="H17" i="12"/>
  <c r="F17" i="12"/>
  <c r="H16" i="12"/>
  <c r="F16" i="12"/>
  <c r="H28" i="8" l="1"/>
  <c r="F28" i="8"/>
  <c r="H27" i="8"/>
  <c r="F27" i="8"/>
  <c r="F26" i="8"/>
  <c r="H25" i="8"/>
  <c r="F25" i="8"/>
  <c r="F21" i="8"/>
  <c r="F20" i="8"/>
  <c r="F19" i="8"/>
  <c r="F18" i="8"/>
  <c r="F16" i="8"/>
  <c r="F15" i="8"/>
</calcChain>
</file>

<file path=xl/sharedStrings.xml><?xml version="1.0" encoding="utf-8"?>
<sst xmlns="http://schemas.openxmlformats.org/spreadsheetml/2006/main" count="3063" uniqueCount="378">
  <si>
    <t xml:space="preserve">№ п/п </t>
  </si>
  <si>
    <t xml:space="preserve">Наименование муниципальных образований (районы, округа), охотничьих угодий, иных территорий
</t>
  </si>
  <si>
    <t>Площадь категорий среды обитания охотничьих ресурсов охотничьего угодья, иной территории на которую определялась численность вида охотничьих ресурсов, тыс. га</t>
  </si>
  <si>
    <t>Численность охотничьих ресурсов, от которой устанавливалась квота (объем) добычи, особей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</si>
  <si>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 данного вида охотничьих ресурсов)</t>
  </si>
  <si>
    <t>Устанавливаемая квота добычи, особей</t>
  </si>
  <si>
    <t>Всего</t>
  </si>
  <si>
    <t>в % от численности</t>
  </si>
  <si>
    <t>в том числе</t>
  </si>
  <si>
    <t>в том числе для КМНС, особей</t>
  </si>
  <si>
    <t xml:space="preserve">взрослые животные
(старше 1 года)
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</si>
  <si>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</si>
  <si>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</si>
  <si>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</si>
  <si>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</si>
  <si>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</si>
  <si>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r>
      <rPr>
        <b/>
        <sz val="11"/>
        <color theme="1"/>
        <rFont val="Calibri"/>
        <family val="2"/>
        <charset val="204"/>
        <scheme val="minor"/>
      </rPr>
      <t xml:space="preserve">Субъект Российской Федерации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u/>
        <sz val="11"/>
        <color theme="1"/>
        <rFont val="Calibri"/>
        <family val="2"/>
        <charset val="204"/>
        <scheme val="minor"/>
      </rPr>
      <t>Забайкальский край</t>
    </r>
  </si>
  <si>
    <t>1.1</t>
  </si>
  <si>
    <t xml:space="preserve"> ООУ</t>
  </si>
  <si>
    <t>В том числе в целях научно-исследовательской деятельности НИИВ Восточной Сибири-филиал СФНЦА РАН</t>
  </si>
  <si>
    <t>_</t>
  </si>
  <si>
    <t>1.2</t>
  </si>
  <si>
    <t>Охотхозяйство «Онкоекское» ЗабКОООиР</t>
  </si>
  <si>
    <t>1.3</t>
  </si>
  <si>
    <t>ИП Логинов А.В.</t>
  </si>
  <si>
    <t>ИП Глушков В.Л.</t>
  </si>
  <si>
    <t>НИИВ Восточной Сибири - филиал СФНЦА РАН</t>
  </si>
  <si>
    <t>ООО "Артемида"</t>
  </si>
  <si>
    <t>ООО "Барс"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</si>
  <si>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</si>
  <si>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</si>
  <si>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</si>
  <si>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</si>
  <si>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</si>
  <si>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2.4</t>
  </si>
  <si>
    <t>ИП Бродягин А. В.</t>
  </si>
  <si>
    <t>3.1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</si>
  <si>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</si>
  <si>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</si>
  <si>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</si>
  <si>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</si>
  <si>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</si>
  <si>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3.4</t>
  </si>
  <si>
    <t>ИП Забелин Е.А.</t>
  </si>
  <si>
    <t>4.1</t>
  </si>
  <si>
    <t>4.2</t>
  </si>
  <si>
    <t>Охотхозяйство "Ключевское" ЗабКОООиР</t>
  </si>
  <si>
    <t>4.3</t>
  </si>
  <si>
    <t>Хозяйство «Борзинское» ВОО Забабайкалья (участок 1)</t>
  </si>
  <si>
    <t>4.4</t>
  </si>
  <si>
    <t>Хозяйство «Борзинское» ВОО Забабайкалья (участок 2)</t>
  </si>
  <si>
    <t>5.1</t>
  </si>
  <si>
    <t>5.2</t>
  </si>
  <si>
    <t>ООО "Алдан"</t>
  </si>
  <si>
    <t>5.3</t>
  </si>
  <si>
    <t>5.4</t>
  </si>
  <si>
    <t>Охотхозяйство "Газимурское" ЗабКОООиР</t>
  </si>
  <si>
    <t>6.1</t>
  </si>
  <si>
    <t>6.2</t>
  </si>
  <si>
    <t>ООО "Орион"</t>
  </si>
  <si>
    <t>7.1</t>
  </si>
  <si>
    <t>7.2</t>
  </si>
  <si>
    <t>Охотхозяйство "Калганское" ЗабКОООиР</t>
  </si>
  <si>
    <t>8.1</t>
  </si>
  <si>
    <t>8.2</t>
  </si>
  <si>
    <t>ООО Уссури</t>
  </si>
  <si>
    <t>9.1</t>
  </si>
  <si>
    <t>9.2</t>
  </si>
  <si>
    <t>Охотхозяйство «Карымское» ЗабКОООиР</t>
  </si>
  <si>
    <t>ООО «Телекомремстройсервис»</t>
  </si>
  <si>
    <t>ИП Чернякова Н. М.</t>
  </si>
  <si>
    <t>ООО "Транссиб"</t>
  </si>
  <si>
    <t>ООО "Север"</t>
  </si>
  <si>
    <t>10.1</t>
  </si>
  <si>
    <t>10.2</t>
  </si>
  <si>
    <t>Охотхозяйство "Краснокаменское" ЗабКООиР</t>
  </si>
  <si>
    <t>ООО "Лайт"</t>
  </si>
  <si>
    <t>11.1</t>
  </si>
  <si>
    <t>11.2</t>
  </si>
  <si>
    <t xml:space="preserve">СПК «Черемхово» </t>
  </si>
  <si>
    <t>11.3</t>
  </si>
  <si>
    <t>ООО «Таежная компания»</t>
  </si>
  <si>
    <t>11.4</t>
  </si>
  <si>
    <t xml:space="preserve"> УНС "Менза"</t>
  </si>
  <si>
    <t>11.5</t>
  </si>
  <si>
    <t>ООО «Охотник»</t>
  </si>
  <si>
    <t>12.1</t>
  </si>
  <si>
    <t>12.2</t>
  </si>
  <si>
    <t>МУП «Кыринское ОПХ»</t>
  </si>
  <si>
    <t>12.3</t>
  </si>
  <si>
    <t>ООО "Край"</t>
  </si>
  <si>
    <t>ООО "Прометей"</t>
  </si>
  <si>
    <t>ООО "Каренга"</t>
  </si>
  <si>
    <t>ООО "Заказник"</t>
  </si>
  <si>
    <t>ООО «Становик»</t>
  </si>
  <si>
    <t>ИП Колесников С.Б.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</si>
  <si>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</si>
  <si>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</si>
  <si>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</si>
  <si>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</si>
  <si>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</si>
  <si>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</si>
  <si>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</si>
  <si>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14.1</t>
  </si>
  <si>
    <t>14.2</t>
  </si>
  <si>
    <t>Охотхозяйство «Калининское» ЗабКОООиР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</si>
  <si>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</si>
  <si>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</si>
  <si>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</si>
  <si>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</si>
  <si>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</si>
  <si>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14.6</t>
  </si>
  <si>
    <t>15.1</t>
  </si>
  <si>
    <t>ООО «Талакан»</t>
  </si>
  <si>
    <t>ГПЗ "Среднеаргунский"</t>
  </si>
  <si>
    <t>16.1</t>
  </si>
  <si>
    <t>16.2</t>
  </si>
  <si>
    <t>Охотхозяйство «Оловяннинское» ЗабКОООиР</t>
  </si>
  <si>
    <t>16.3</t>
  </si>
  <si>
    <t>ООО "Элемент"</t>
  </si>
  <si>
    <t>16.4</t>
  </si>
  <si>
    <t>ООО "Застава"</t>
  </si>
  <si>
    <t>17.1</t>
  </si>
  <si>
    <t>17.2</t>
  </si>
  <si>
    <t>ИП Черепицина Е.Ю. (участок 1)</t>
  </si>
  <si>
    <t>17.3</t>
  </si>
  <si>
    <t>ИП Черепицина Е.Ю. (участок 2)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</si>
  <si>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</si>
  <si>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</si>
  <si>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</si>
  <si>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</si>
  <si>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</si>
  <si>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Охотхозяйство «Новопавловское» ЗабКОООиР</t>
  </si>
  <si>
    <t>ИП Федотов С.А.</t>
  </si>
  <si>
    <t>ООО "Петровский"</t>
  </si>
  <si>
    <t>ООО "Мегастрой+"</t>
  </si>
  <si>
    <t>ИП Беломестнов А.П.</t>
  </si>
  <si>
    <t>ООО «Дальсо-природа»</t>
  </si>
  <si>
    <t>19.1</t>
  </si>
  <si>
    <t>19.2</t>
  </si>
  <si>
    <t>Охотхозяйство "Быркинское" ЗабКОООиР</t>
  </si>
  <si>
    <t>19.3</t>
  </si>
  <si>
    <t>ИП Бродягин А.В.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</si>
  <si>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</si>
  <si>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</si>
  <si>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</si>
  <si>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</si>
  <si>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</si>
  <si>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Охотхозяйство «Усть-Карское» ЗабКОООиР</t>
  </si>
  <si>
    <t>ИП Ефимов В.А.</t>
  </si>
  <si>
    <t>АО «Рудник-Александровский»</t>
  </si>
  <si>
    <t>ООО "Светлый Альянс"</t>
  </si>
  <si>
    <t>21.1</t>
  </si>
  <si>
    <t>21.2</t>
  </si>
  <si>
    <t>Охотхозяйство «Ульдургинское» ЗабКОООиР</t>
  </si>
  <si>
    <t>21.3</t>
  </si>
  <si>
    <t>ООО «Каренга»</t>
  </si>
  <si>
    <t>21.4</t>
  </si>
  <si>
    <t>ГПЗ "Нерчуганский"</t>
  </si>
  <si>
    <t>22.1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</si>
  <si>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</si>
  <si>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</si>
  <si>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</si>
  <si>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</si>
  <si>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</si>
  <si>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</si>
  <si>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23.5</t>
  </si>
  <si>
    <t>ООО «Улётовский КЗПХ»</t>
  </si>
  <si>
    <t>23.6</t>
  </si>
  <si>
    <t>ИП Мартюшов</t>
  </si>
  <si>
    <t>23.7</t>
  </si>
  <si>
    <t>ООО "Егерь"</t>
  </si>
  <si>
    <t>23.8</t>
  </si>
  <si>
    <t>ООО "Кедр"</t>
  </si>
  <si>
    <t>ООО "Охотник"</t>
  </si>
  <si>
    <t>ГПЗ "Джилинский"</t>
  </si>
  <si>
    <t>24.1</t>
  </si>
  <si>
    <t>ВОО Забайкалья - Хилокское ОХ</t>
  </si>
  <si>
    <t>ИП Торопшин В.А.</t>
  </si>
  <si>
    <t>ООО "Охотник плюс"</t>
  </si>
  <si>
    <t>ИП Голубцов А.Г.</t>
  </si>
  <si>
    <t xml:space="preserve">ИП Пешков Л. Б. </t>
  </si>
  <si>
    <t>ИП Калинина А.К.</t>
  </si>
  <si>
    <t>ИП Галданова Т.Н.</t>
  </si>
  <si>
    <t>ИП Малютин В.А.</t>
  </si>
  <si>
    <t>ИП Степочкин А.Г.</t>
  </si>
  <si>
    <t>ООО"Дунфан"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</si>
  <si>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</si>
  <si>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</si>
  <si>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</si>
  <si>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</si>
  <si>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</si>
  <si>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</si>
  <si>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</si>
  <si>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</si>
  <si>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</si>
  <si>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</si>
  <si>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</si>
  <si>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</si>
  <si>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</si>
  <si>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</si>
  <si>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</si>
  <si>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</si>
  <si>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</si>
  <si>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</si>
  <si>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</si>
  <si>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</si>
  <si>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</si>
  <si>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</si>
  <si>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</si>
  <si>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</si>
  <si>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</si>
  <si>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ИП Иванов Э.Ю.</t>
  </si>
  <si>
    <t>ИП Лиханов Д.И.</t>
  </si>
  <si>
    <t>ООО «Чита-Охота»</t>
  </si>
  <si>
    <t>27.1</t>
  </si>
  <si>
    <t>27.2</t>
  </si>
  <si>
    <t>Охотхозяйство «Шелопугинское» ЗабКОООиР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</si>
  <si>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</si>
  <si>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</si>
  <si>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</si>
  <si>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</si>
  <si>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</si>
  <si>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</si>
  <si>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</si>
  <si>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ИП Леонова Л.В.</t>
  </si>
  <si>
    <t>29.1</t>
  </si>
  <si>
    <t>29.2</t>
  </si>
  <si>
    <t>Охотхозяйство «Агинское» ЗабКОООиР</t>
  </si>
  <si>
    <t>29.3</t>
  </si>
  <si>
    <t>ИП Федорова И.А.</t>
  </si>
  <si>
    <t>30.1</t>
  </si>
  <si>
    <t>30.2</t>
  </si>
  <si>
    <t>Охотхозяйство «Дульдургинское» ЗабКОООиР</t>
  </si>
  <si>
    <t>ООО Гуран</t>
  </si>
  <si>
    <t>ООО Заказник (участок №1)</t>
  </si>
  <si>
    <t>ООО Заказник (участок №2)</t>
  </si>
  <si>
    <t>ООО Никсада</t>
  </si>
  <si>
    <t>31.1</t>
  </si>
  <si>
    <t>Всего для КМНС (ттп)</t>
  </si>
  <si>
    <t>ИТОГО</t>
  </si>
  <si>
    <t>1. Муниципальный район «Агинский район» Забайкальского края</t>
  </si>
  <si>
    <t>2. Акшинский муниципальный округ Забайкальского края</t>
  </si>
  <si>
    <t>2.1.1</t>
  </si>
  <si>
    <t>2.5</t>
  </si>
  <si>
    <t>2.6</t>
  </si>
  <si>
    <t>2.7</t>
  </si>
  <si>
    <t>2.8</t>
  </si>
  <si>
    <t>2.6.1</t>
  </si>
  <si>
    <t>3. Александрово-Заводский муниципальный округ Забайкальского края</t>
  </si>
  <si>
    <t>5. Муниципальный район "Борзинский район" Забайкальского края</t>
  </si>
  <si>
    <t>5.5</t>
  </si>
  <si>
    <t>6.3</t>
  </si>
  <si>
    <t>6.4</t>
  </si>
  <si>
    <t>7. Муниципальный район «Дульдургинский район» Забайкальского края</t>
  </si>
  <si>
    <t>7.3</t>
  </si>
  <si>
    <t>7.4</t>
  </si>
  <si>
    <t>7.5</t>
  </si>
  <si>
    <t>7.6</t>
  </si>
  <si>
    <t>9. Каларский муниципальный округ Забайкальского края</t>
  </si>
  <si>
    <t>11. Муниципальный район "Карымский район" Забайкальского края</t>
  </si>
  <si>
    <t>11.6</t>
  </si>
  <si>
    <t>11.7</t>
  </si>
  <si>
    <t>11.8</t>
  </si>
  <si>
    <t>13. Муниципальный район «Красночикойский район» Забайкальского края</t>
  </si>
  <si>
    <t>13.5</t>
  </si>
  <si>
    <t>14. Муниципальный район «Кыринский район» Забайкальского края</t>
  </si>
  <si>
    <t>14.7</t>
  </si>
  <si>
    <t>14.8</t>
  </si>
  <si>
    <t>15. Муниципальный район «Могойтуйский район» Забайкальского края</t>
  </si>
  <si>
    <t>17. Муниципальный район «Нерчинский район» Забайкальского края</t>
  </si>
  <si>
    <t>17.4</t>
  </si>
  <si>
    <t>17.5</t>
  </si>
  <si>
    <t>18. Нерчинско-Заводский муниципальный округ Забайкальского края</t>
  </si>
  <si>
    <t>19. Муниципальный район «Оловяннинский район» Забайкальского края</t>
  </si>
  <si>
    <t>19.4</t>
  </si>
  <si>
    <t>21.5</t>
  </si>
  <si>
    <t>21.6</t>
  </si>
  <si>
    <t>21.7</t>
  </si>
  <si>
    <t>21.8</t>
  </si>
  <si>
    <t>21.9</t>
  </si>
  <si>
    <t>21.10</t>
  </si>
  <si>
    <t>21.11</t>
  </si>
  <si>
    <t>22. Приаргунский муниципальный округ Забайкальского края</t>
  </si>
  <si>
    <t>22.2</t>
  </si>
  <si>
    <t>22.3</t>
  </si>
  <si>
    <t>23. Муниципальный район «Сретенский район» Забайкальского края</t>
  </si>
  <si>
    <t>26. Муниципальный район «Улётовский район» Забайкальского края</t>
  </si>
  <si>
    <t>24. Муниципальный район «Тунгиро-Олёкминский район» Забайкальского края</t>
  </si>
  <si>
    <t>25. Тунгокоченский муниципальный округ Забайкальского края</t>
  </si>
  <si>
    <t>27. Муниципальный район «Хилокский район» Забайкальского края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</si>
  <si>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</si>
  <si>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</si>
  <si>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</si>
  <si>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</si>
  <si>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</si>
  <si>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</si>
  <si>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</si>
  <si>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</si>
  <si>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</si>
  <si>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</si>
  <si>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28. Муниципальный район «Чернышевский район» Забайкальского края</t>
  </si>
  <si>
    <t>29. Муниципальный район «Читинский район» Забайкальского края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</si>
  <si>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</si>
  <si>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</si>
  <si>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</si>
  <si>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</si>
  <si>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</si>
  <si>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</si>
  <si>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</si>
  <si>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</si>
  <si>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</si>
  <si>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</si>
  <si>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30. Муниципальный район «Шелопугинский район» Забайкальского края</t>
  </si>
  <si>
    <t>31. Муниципальный район «Шилкинский район» Забайкальского края</t>
  </si>
  <si>
    <t>31.2</t>
  </si>
  <si>
    <t>31.3</t>
  </si>
  <si>
    <t>31.4</t>
  </si>
  <si>
    <t>31.5</t>
  </si>
  <si>
    <t>4. Балейский муниципальный округ Забайкальского края</t>
  </si>
  <si>
    <t>6.  Газимуро-Заводский муниципальный округ Забайкальского края</t>
  </si>
  <si>
    <t>8. Забайкальский муниципальный округ Забайкальского края</t>
  </si>
  <si>
    <t>10.  Калганский муниципальный округ Забайкальского края</t>
  </si>
  <si>
    <t>12. Краснокаменский муниципальный округ Забайкальского края</t>
  </si>
  <si>
    <t>16. Могочинский муниципальный округ Забайкальского края</t>
  </si>
  <si>
    <t>20. Ононский муниципальный округ Забайкальского края</t>
  </si>
  <si>
    <t>21. Петровск-Забайкальский муниципальный округ Забайкальского края</t>
  </si>
  <si>
    <t>2023-2024 гг.</t>
  </si>
  <si>
    <t>2024-2025 гг.</t>
  </si>
  <si>
    <t>Вид охотничьих ресурсов  ЛОСЬ</t>
  </si>
  <si>
    <t>ИП Щеглов В.В.</t>
  </si>
  <si>
    <t>11.9</t>
  </si>
  <si>
    <t>ООО "Лось"</t>
  </si>
  <si>
    <t>13.1.1</t>
  </si>
  <si>
    <t>ООО СЗ "Новый город"</t>
  </si>
  <si>
    <t>Вид охотничьих ресурсов  КОСУЛЯ СИБИРСКАЯ</t>
  </si>
  <si>
    <t>14.1.1</t>
  </si>
  <si>
    <t>Вид охотничьих ресурсов  ДИКИЙ СЕВЕРНЫЙ ОЛЕНЬ</t>
  </si>
  <si>
    <t>Вид охотничьих ресурсов  СОБОЛЬ</t>
  </si>
  <si>
    <t>Вид охотничьих ресурсов  РЫСЬ</t>
  </si>
  <si>
    <t>В целях научно-исследовательской деятельности НИИВ Восточной Сибири-филиал СФНЦА РАН</t>
  </si>
  <si>
    <t>Вид охотничьих ресурсов  КАБАРГА</t>
  </si>
  <si>
    <t>11.1.1</t>
  </si>
  <si>
    <t>В  целях научно-исследовательской деятельности НИИВ Восточной Сибири-филиал СФНЦА РАН</t>
  </si>
  <si>
    <t>26.1.1</t>
  </si>
  <si>
    <t>27.1.1</t>
  </si>
  <si>
    <t>29.1.1</t>
  </si>
  <si>
    <t>ООО «Кыринское ОПХ»</t>
  </si>
  <si>
    <t>Вид охотничьих ресурсов  Медведь</t>
  </si>
  <si>
    <t>Вид охотничьих ресурсов  БАРСУК</t>
  </si>
  <si>
    <t>Вид охотничьих ресурсов  БЛАГОРОДНЫЙ ОЛЕНЬ</t>
  </si>
  <si>
    <t>ИП Русинова Н.А.</t>
  </si>
  <si>
    <t>ИП Мартюшов А.Г.</t>
  </si>
  <si>
    <t>ЗКОО Охотобщество "Зинкуй"</t>
  </si>
  <si>
    <t>ИП Цивинский Н.Н.</t>
  </si>
  <si>
    <t>Проект квот добычи охотничьих ресурсов на период с 1 августа 2025 г. по 1 августа 2026 г.</t>
  </si>
  <si>
    <t>2025-2026 гг.</t>
  </si>
  <si>
    <t>ООО "Забохотцентр"</t>
  </si>
  <si>
    <t>ООО "Уссури"</t>
  </si>
  <si>
    <t>ИП Забелин В.А.</t>
  </si>
  <si>
    <t>ООО "Унгинская тропа"</t>
  </si>
  <si>
    <t>самки кабарги</t>
  </si>
  <si>
    <t>ИТОГО по Забайкальскому краю:</t>
  </si>
  <si>
    <t>14.3</t>
  </si>
  <si>
    <t>ИП Черепицина Е.Ю. (участок «Цасучейский»)</t>
  </si>
  <si>
    <t>ИП Черепицина Е.Ю. (участок "Дурулгуйский")</t>
  </si>
  <si>
    <t>в т.ч. в целях НИИ 1 шт.</t>
  </si>
  <si>
    <t>в т.ч. вцелях НИИ 3 шт.</t>
  </si>
  <si>
    <t>в т.ч. в целях НИИ 16 шт.</t>
  </si>
  <si>
    <t>в т.ч. в целях НИИ 4 шт.</t>
  </si>
  <si>
    <t>в т.ч. в целях НИИ 2 шт</t>
  </si>
  <si>
    <t>в т.ч. в целях НИИ 3 шт</t>
  </si>
  <si>
    <t>в т.ч. в целях НИИ 10 шт</t>
  </si>
  <si>
    <t>в т.ч. в целях НИИ 14 шт</t>
  </si>
  <si>
    <t>в т.ч. вцелях НИИ 2 шт.</t>
  </si>
  <si>
    <r>
      <rPr>
        <b/>
        <sz val="11"/>
        <rFont val="Calibri"/>
        <family val="2"/>
        <charset val="204"/>
        <scheme val="minor"/>
      </rPr>
      <t xml:space="preserve">Субъект Российской Федерации </t>
    </r>
    <r>
      <rPr>
        <sz val="11"/>
        <rFont val="Calibri"/>
        <family val="2"/>
        <charset val="204"/>
        <scheme val="minor"/>
      </rPr>
      <t xml:space="preserve"> </t>
    </r>
    <r>
      <rPr>
        <u/>
        <sz val="11"/>
        <rFont val="Calibri"/>
        <family val="2"/>
        <charset val="204"/>
        <scheme val="minor"/>
      </rPr>
      <t>Забайкальский край</t>
    </r>
  </si>
  <si>
    <t>ПСК "Маяк"</t>
  </si>
  <si>
    <t>Кооператив "Маяк"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</si>
</sst>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2" fontId="5" fillId="3" borderId="7" xfId="0" applyNumberFormat="1" applyFont="1" applyFill="1" applyBorder="1" applyAlignment="1">
      <alignment horizontal="left" vertical="center" wrapText="1"/>
    </xf>
    <xf numFmtId="1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2" fontId="5" fillId="3" borderId="7" xfId="0" applyNumberFormat="1" applyFont="1" applyFill="1" applyBorder="1" applyAlignment="1">
      <alignment horizontal="left" vertical="center"/>
    </xf>
    <xf numFmtId="1" fontId="2" fillId="3" borderId="7" xfId="0" applyNumberFormat="1" applyFont="1" applyFill="1" applyBorder="1" applyAlignment="1">
      <alignment horizontal="left" vertical="center" wrapText="1"/>
    </xf>
    <xf numFmtId="0" fontId="0" fillId="4" borderId="0" xfId="0" applyFill="1"/>
    <xf numFmtId="1" fontId="2" fillId="3" borderId="7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11" fillId="3" borderId="7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1" fontId="0" fillId="0" borderId="0" xfId="0" applyNumberFormat="1"/>
    <xf numFmtId="164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2" fillId="3" borderId="0" xfId="0" applyFont="1" applyFill="1"/>
    <xf numFmtId="164" fontId="11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1" fontId="0" fillId="3" borderId="0" xfId="0" applyNumberFormat="1" applyFill="1"/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1" fillId="3" borderId="7" xfId="0" applyFont="1" applyFill="1" applyBorder="1"/>
    <xf numFmtId="49" fontId="11" fillId="3" borderId="7" xfId="0" applyNumberFormat="1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2" fontId="14" fillId="3" borderId="7" xfId="0" applyNumberFormat="1" applyFont="1" applyFill="1" applyBorder="1" applyAlignment="1">
      <alignment horizontal="left" vertical="center" wrapText="1"/>
    </xf>
    <xf numFmtId="2" fontId="14" fillId="3" borderId="7" xfId="0" applyNumberFormat="1" applyFont="1" applyFill="1" applyBorder="1" applyAlignment="1">
      <alignment horizontal="left" vertical="center"/>
    </xf>
    <xf numFmtId="165" fontId="14" fillId="3" borderId="7" xfId="0" applyNumberFormat="1" applyFont="1" applyFill="1" applyBorder="1" applyAlignment="1">
      <alignment horizontal="left" vertical="center" wrapText="1"/>
    </xf>
    <xf numFmtId="1" fontId="11" fillId="3" borderId="7" xfId="0" applyNumberFormat="1" applyFont="1" applyFill="1" applyBorder="1" applyAlignment="1">
      <alignment horizontal="left" vertical="center" wrapText="1"/>
    </xf>
    <xf numFmtId="1" fontId="11" fillId="3" borderId="7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0" fillId="3" borderId="0" xfId="0" applyFill="1" applyBorder="1"/>
    <xf numFmtId="0" fontId="0" fillId="0" borderId="0" xfId="0" applyBorder="1"/>
    <xf numFmtId="164" fontId="0" fillId="3" borderId="0" xfId="0" applyNumberFormat="1" applyFill="1" applyBorder="1"/>
    <xf numFmtId="1" fontId="13" fillId="0" borderId="7" xfId="0" applyNumberFormat="1" applyFont="1" applyBorder="1" applyAlignment="1">
      <alignment horizontal="left" vertical="center"/>
    </xf>
    <xf numFmtId="2" fontId="13" fillId="0" borderId="7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left" vertical="center"/>
    </xf>
    <xf numFmtId="1" fontId="11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left" vertical="center"/>
    </xf>
    <xf numFmtId="49" fontId="11" fillId="3" borderId="7" xfId="0" applyNumberFormat="1" applyFont="1" applyFill="1" applyBorder="1" applyAlignment="1">
      <alignment horizontal="left" vertical="center"/>
    </xf>
    <xf numFmtId="2" fontId="11" fillId="3" borderId="7" xfId="0" applyNumberFormat="1" applyFont="1" applyFill="1" applyBorder="1" applyAlignment="1">
      <alignment horizontal="center"/>
    </xf>
    <xf numFmtId="43" fontId="11" fillId="3" borderId="7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7" xfId="0" applyFont="1" applyFill="1" applyBorder="1" applyAlignment="1">
      <alignment horizontal="center" vertical="top" wrapText="1"/>
    </xf>
    <xf numFmtId="165" fontId="9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left" vertical="center" wrapText="1"/>
    </xf>
    <xf numFmtId="2" fontId="7" fillId="3" borderId="7" xfId="0" applyNumberFormat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3" borderId="0" xfId="0" applyFont="1" applyFill="1"/>
    <xf numFmtId="0" fontId="2" fillId="3" borderId="7" xfId="0" applyFont="1" applyFill="1" applyBorder="1" applyAlignment="1">
      <alignment horizontal="left" vertical="center"/>
    </xf>
    <xf numFmtId="164" fontId="9" fillId="3" borderId="7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left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/>
    <xf numFmtId="2" fontId="8" fillId="3" borderId="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/>
    <xf numFmtId="1" fontId="12" fillId="3" borderId="0" xfId="0" applyNumberFormat="1" applyFont="1" applyFill="1" applyBorder="1"/>
    <xf numFmtId="164" fontId="8" fillId="3" borderId="7" xfId="0" applyNumberFormat="1" applyFont="1" applyFill="1" applyBorder="1" applyAlignment="1">
      <alignment horizontal="center" vertical="center"/>
    </xf>
    <xf numFmtId="1" fontId="12" fillId="3" borderId="0" xfId="0" applyNumberFormat="1" applyFont="1" applyFill="1"/>
    <xf numFmtId="2" fontId="9" fillId="3" borderId="7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" fontId="2" fillId="3" borderId="7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2" fillId="3" borderId="7" xfId="0" applyNumberFormat="1" applyFont="1" applyFill="1" applyBorder="1" applyAlignment="1">
      <alignment horizontal="left" vertical="center"/>
    </xf>
    <xf numFmtId="164" fontId="12" fillId="3" borderId="7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textRotation="90" wrapText="1"/>
    </xf>
    <xf numFmtId="0" fontId="2" fillId="2" borderId="8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/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261"/>
  <sheetViews>
    <sheetView tabSelected="1" topLeftCell="A2" zoomScale="80" zoomScaleNormal="80" workbookViewId="0">
      <pane ySplit="11" topLeftCell="A13" activePane="bottomLeft" state="frozen"/>
      <selection activeCell="A2" sqref="A2"/>
      <selection pane="bottomLeft" activeCell="Q10" sqref="Q10"/>
    </sheetView>
  </sheetViews>
  <sheetFormatPr defaultRowHeight="15" x14ac:dyDescent="0.25"/>
  <cols>
    <col min="2" max="2" width="20" customWidth="1"/>
    <col min="3" max="3" width="13.140625" customWidth="1"/>
    <col min="4" max="4" width="14.85546875" customWidth="1"/>
    <col min="5" max="5" width="15" customWidth="1"/>
    <col min="6" max="6" width="21.28515625" customWidth="1"/>
    <col min="7" max="7" width="6.5703125" style="7" customWidth="1"/>
    <col min="8" max="8" width="7" customWidth="1"/>
    <col min="14" max="14" width="7.5703125" customWidth="1"/>
  </cols>
  <sheetData>
    <row r="2" spans="1:14" x14ac:dyDescent="0.25">
      <c r="C2" s="13"/>
      <c r="D2" s="13"/>
      <c r="E2" s="13"/>
      <c r="F2" s="103" t="s">
        <v>355</v>
      </c>
      <c r="G2" s="13"/>
      <c r="H2" s="13"/>
      <c r="I2" s="13"/>
      <c r="J2" s="13"/>
      <c r="K2" s="13"/>
      <c r="L2" s="13"/>
      <c r="M2" s="13"/>
      <c r="N2" s="13"/>
    </row>
    <row r="3" spans="1:14" x14ac:dyDescent="0.25">
      <c r="C3" s="13"/>
      <c r="D3" s="13"/>
      <c r="E3" s="13"/>
      <c r="F3" s="46"/>
      <c r="G3" s="13"/>
      <c r="H3" s="13"/>
      <c r="I3" s="13"/>
      <c r="J3" s="13"/>
      <c r="K3" s="13"/>
      <c r="L3" s="13"/>
      <c r="M3" s="13"/>
      <c r="N3" s="13"/>
    </row>
    <row r="4" spans="1:14" x14ac:dyDescent="0.25">
      <c r="C4" s="121" t="s">
        <v>16</v>
      </c>
      <c r="D4" s="121"/>
      <c r="E4" s="121"/>
      <c r="F4" s="121"/>
      <c r="G4" s="13"/>
      <c r="H4" s="13"/>
      <c r="I4" s="13"/>
      <c r="J4" s="13"/>
      <c r="K4" s="13"/>
      <c r="L4" s="13"/>
      <c r="M4" s="13"/>
      <c r="N4" s="13"/>
    </row>
    <row r="5" spans="1:14" ht="7.5" customHeight="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5">
      <c r="C6" s="122" t="s">
        <v>335</v>
      </c>
      <c r="D6" s="122"/>
      <c r="E6" s="122"/>
      <c r="F6" s="122"/>
      <c r="G6" s="13"/>
      <c r="H6" s="13"/>
      <c r="I6" s="13"/>
      <c r="J6" s="13"/>
      <c r="K6" s="13"/>
      <c r="L6" s="13"/>
      <c r="M6" s="13"/>
      <c r="N6" s="13"/>
    </row>
    <row r="7" spans="1:14" x14ac:dyDescent="0.2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1" customFormat="1" ht="12.75" customHeight="1" x14ac:dyDescent="0.2">
      <c r="A8" s="106" t="s">
        <v>0</v>
      </c>
      <c r="B8" s="126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1" customFormat="1" ht="53.25" customHeight="1" x14ac:dyDescent="0.2">
      <c r="A9" s="107"/>
      <c r="B9" s="163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1" customFormat="1" ht="33" customHeight="1" x14ac:dyDescent="0.2">
      <c r="A10" s="107"/>
      <c r="B10" s="163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1" customFormat="1" ht="12.75" customHeight="1" x14ac:dyDescent="0.2">
      <c r="A11" s="107"/>
      <c r="B11" s="163"/>
      <c r="C11" s="111"/>
      <c r="D11" s="126" t="s">
        <v>327</v>
      </c>
      <c r="E11" s="126" t="s">
        <v>328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1" customFormat="1" ht="63.75" x14ac:dyDescent="0.2">
      <c r="A12" s="106"/>
      <c r="B12" s="126"/>
      <c r="C12" s="111"/>
      <c r="D12" s="126"/>
      <c r="E12" s="126"/>
      <c r="F12" s="119"/>
      <c r="G12" s="120"/>
      <c r="H12" s="120"/>
      <c r="I12" s="120"/>
      <c r="J12" s="45" t="s">
        <v>12</v>
      </c>
      <c r="K12" s="45" t="s">
        <v>13</v>
      </c>
      <c r="L12" s="45" t="s">
        <v>14</v>
      </c>
      <c r="M12" s="45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s="20" customFormat="1" ht="15.75" customHeight="1" x14ac:dyDescent="0.25">
      <c r="A14" s="129" t="s">
        <v>241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1"/>
    </row>
    <row r="15" spans="1:14" s="20" customFormat="1" x14ac:dyDescent="0.25">
      <c r="A15" s="29" t="s">
        <v>17</v>
      </c>
      <c r="B15" s="30" t="s">
        <v>37</v>
      </c>
      <c r="C15" s="31">
        <v>429.8143</v>
      </c>
      <c r="D15" s="14">
        <v>499</v>
      </c>
      <c r="E15" s="14">
        <v>592</v>
      </c>
      <c r="F15" s="15">
        <f>E15/C15</f>
        <v>1.3773390043095355</v>
      </c>
      <c r="G15" s="14">
        <v>47</v>
      </c>
      <c r="H15" s="21">
        <f>G15*100/E15</f>
        <v>7.9391891891891895</v>
      </c>
      <c r="I15" s="14">
        <v>0</v>
      </c>
      <c r="J15" s="14">
        <v>7</v>
      </c>
      <c r="K15" s="14">
        <v>0</v>
      </c>
      <c r="L15" s="14">
        <v>0</v>
      </c>
      <c r="M15" s="14">
        <v>25</v>
      </c>
      <c r="N15" s="14">
        <v>15</v>
      </c>
    </row>
    <row r="16" spans="1:14" s="20" customFormat="1" ht="45" x14ac:dyDescent="0.25">
      <c r="A16" s="29" t="s">
        <v>21</v>
      </c>
      <c r="B16" s="30" t="s">
        <v>228</v>
      </c>
      <c r="C16" s="31">
        <v>101.61</v>
      </c>
      <c r="D16" s="14">
        <v>729</v>
      </c>
      <c r="E16" s="14">
        <v>738</v>
      </c>
      <c r="F16" s="15">
        <f>E16/C16</f>
        <v>7.263064658990257</v>
      </c>
      <c r="G16" s="14">
        <v>110</v>
      </c>
      <c r="H16" s="21">
        <f>G16*100/E16</f>
        <v>14.905149051490515</v>
      </c>
      <c r="I16" s="14"/>
      <c r="J16" s="14"/>
      <c r="K16" s="14"/>
      <c r="L16" s="14"/>
      <c r="M16" s="14"/>
      <c r="N16" s="14"/>
    </row>
    <row r="17" spans="1:14" s="20" customFormat="1" ht="30" x14ac:dyDescent="0.25">
      <c r="A17" s="29" t="s">
        <v>23</v>
      </c>
      <c r="B17" s="30" t="s">
        <v>230</v>
      </c>
      <c r="C17" s="31">
        <v>5.5</v>
      </c>
      <c r="D17" s="14">
        <v>47</v>
      </c>
      <c r="E17" s="14">
        <v>46</v>
      </c>
      <c r="F17" s="15">
        <f>E17/C17</f>
        <v>8.3636363636363633</v>
      </c>
      <c r="G17" s="14">
        <v>6</v>
      </c>
      <c r="H17" s="21">
        <f>G17*100/E17</f>
        <v>13.043478260869565</v>
      </c>
      <c r="I17" s="14"/>
      <c r="J17" s="14"/>
      <c r="K17" s="14"/>
      <c r="L17" s="14"/>
      <c r="M17" s="14"/>
      <c r="N17" s="14"/>
    </row>
    <row r="18" spans="1:14" s="20" customFormat="1" x14ac:dyDescent="0.25">
      <c r="A18" s="128" t="s">
        <v>242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s="20" customFormat="1" x14ac:dyDescent="0.25">
      <c r="A19" s="29" t="s">
        <v>29</v>
      </c>
      <c r="B19" s="30" t="s">
        <v>18</v>
      </c>
      <c r="C19" s="31">
        <v>398.77</v>
      </c>
      <c r="D19" s="14">
        <v>1260</v>
      </c>
      <c r="E19" s="14">
        <v>825</v>
      </c>
      <c r="F19" s="15">
        <f>E19/C19</f>
        <v>2.0688617498808837</v>
      </c>
      <c r="G19" s="23">
        <v>62</v>
      </c>
      <c r="H19" s="21">
        <f>G19*100/E19</f>
        <v>7.5151515151515156</v>
      </c>
      <c r="I19" s="23">
        <v>0</v>
      </c>
      <c r="J19" s="23">
        <v>9</v>
      </c>
      <c r="K19" s="23">
        <v>0</v>
      </c>
      <c r="L19" s="23">
        <v>0</v>
      </c>
      <c r="M19" s="23">
        <v>34</v>
      </c>
      <c r="N19" s="23">
        <v>19</v>
      </c>
    </row>
    <row r="20" spans="1:14" s="20" customFormat="1" ht="105" x14ac:dyDescent="0.25">
      <c r="A20" s="29" t="s">
        <v>243</v>
      </c>
      <c r="B20" s="30" t="s">
        <v>340</v>
      </c>
      <c r="C20" s="31"/>
      <c r="D20" s="14"/>
      <c r="E20" s="14"/>
      <c r="F20" s="15"/>
      <c r="G20" s="23">
        <v>4</v>
      </c>
      <c r="H20" s="21">
        <f>G20*100/E19</f>
        <v>0.48484848484848486</v>
      </c>
      <c r="I20" s="23"/>
      <c r="J20" s="23"/>
      <c r="K20" s="23"/>
      <c r="L20" s="23"/>
      <c r="M20" s="23">
        <v>4</v>
      </c>
      <c r="N20" s="23"/>
    </row>
    <row r="21" spans="1:14" s="20" customFormat="1" ht="45" x14ac:dyDescent="0.25">
      <c r="A21" s="29" t="s">
        <v>30</v>
      </c>
      <c r="B21" s="30" t="s">
        <v>22</v>
      </c>
      <c r="C21" s="32">
        <v>77.67</v>
      </c>
      <c r="D21" s="14">
        <v>688</v>
      </c>
      <c r="E21" s="14">
        <v>703</v>
      </c>
      <c r="F21" s="15">
        <f t="shared" ref="F21:F28" si="0">E21/C21</f>
        <v>9.0511136861078914</v>
      </c>
      <c r="G21" s="23">
        <v>126</v>
      </c>
      <c r="H21" s="21">
        <f>G21*100/E21</f>
        <v>17.923186344238974</v>
      </c>
      <c r="I21" s="23"/>
      <c r="J21" s="23"/>
      <c r="K21" s="23"/>
      <c r="L21" s="23"/>
      <c r="M21" s="23"/>
      <c r="N21" s="23"/>
    </row>
    <row r="22" spans="1:14" s="20" customFormat="1" x14ac:dyDescent="0.25">
      <c r="A22" s="29" t="s">
        <v>32</v>
      </c>
      <c r="B22" s="30" t="s">
        <v>24</v>
      </c>
      <c r="C22" s="31">
        <v>24.202999999999999</v>
      </c>
      <c r="D22" s="14">
        <v>168</v>
      </c>
      <c r="E22" s="14">
        <v>148</v>
      </c>
      <c r="F22" s="15">
        <f t="shared" si="0"/>
        <v>6.1149444283766474</v>
      </c>
      <c r="G22" s="14">
        <v>22</v>
      </c>
      <c r="H22" s="21">
        <f>G22*100/E22</f>
        <v>14.864864864864865</v>
      </c>
      <c r="I22" s="14"/>
      <c r="J22" s="14"/>
      <c r="K22" s="14"/>
      <c r="L22" s="14"/>
      <c r="M22" s="14"/>
      <c r="N22" s="14"/>
    </row>
    <row r="23" spans="1:14" s="20" customFormat="1" ht="30" x14ac:dyDescent="0.25">
      <c r="A23" s="29" t="s">
        <v>34</v>
      </c>
      <c r="B23" s="30" t="s">
        <v>25</v>
      </c>
      <c r="C23" s="31">
        <v>20.62</v>
      </c>
      <c r="D23" s="14">
        <v>289</v>
      </c>
      <c r="E23" s="14">
        <v>286</v>
      </c>
      <c r="F23" s="15">
        <f t="shared" si="0"/>
        <v>13.870029097963142</v>
      </c>
      <c r="G23" s="23">
        <v>24</v>
      </c>
      <c r="H23" s="21">
        <f>G23*100/E23</f>
        <v>8.3916083916083917</v>
      </c>
      <c r="I23" s="23"/>
      <c r="J23" s="23"/>
      <c r="K23" s="23"/>
      <c r="L23" s="23"/>
      <c r="M23" s="23"/>
      <c r="N23" s="23"/>
    </row>
    <row r="24" spans="1:14" s="20" customFormat="1" x14ac:dyDescent="0.25">
      <c r="A24" s="29" t="s">
        <v>244</v>
      </c>
      <c r="B24" s="30" t="s">
        <v>330</v>
      </c>
      <c r="C24" s="31">
        <v>21.3</v>
      </c>
      <c r="D24" s="14">
        <v>127</v>
      </c>
      <c r="E24" s="14">
        <v>108</v>
      </c>
      <c r="F24" s="15">
        <f t="shared" si="0"/>
        <v>5.0704225352112671</v>
      </c>
      <c r="G24" s="14">
        <v>12</v>
      </c>
      <c r="H24" s="21">
        <f>G24*100/E24</f>
        <v>11.111111111111111</v>
      </c>
      <c r="I24" s="14"/>
      <c r="J24" s="14"/>
      <c r="K24" s="14"/>
      <c r="L24" s="14"/>
      <c r="M24" s="14"/>
      <c r="N24" s="14"/>
    </row>
    <row r="25" spans="1:14" s="20" customFormat="1" ht="60" x14ac:dyDescent="0.25">
      <c r="A25" s="29" t="s">
        <v>245</v>
      </c>
      <c r="B25" s="30" t="s">
        <v>26</v>
      </c>
      <c r="C25" s="31">
        <v>50</v>
      </c>
      <c r="D25" s="14">
        <v>157</v>
      </c>
      <c r="E25" s="14">
        <v>137</v>
      </c>
      <c r="F25" s="15">
        <f t="shared" si="0"/>
        <v>2.74</v>
      </c>
      <c r="G25" s="23">
        <v>6</v>
      </c>
      <c r="H25" s="21">
        <f>G25*100/E25</f>
        <v>4.3795620437956204</v>
      </c>
      <c r="I25" s="23"/>
      <c r="J25" s="23"/>
      <c r="K25" s="23"/>
      <c r="L25" s="23"/>
      <c r="M25" s="23"/>
      <c r="N25" s="23"/>
    </row>
    <row r="26" spans="1:14" s="20" customFormat="1" ht="105" x14ac:dyDescent="0.25">
      <c r="A26" s="29" t="s">
        <v>248</v>
      </c>
      <c r="B26" s="30" t="s">
        <v>340</v>
      </c>
      <c r="C26" s="31" t="s">
        <v>20</v>
      </c>
      <c r="D26" s="14"/>
      <c r="E26" s="14"/>
      <c r="F26" s="15"/>
      <c r="G26" s="23">
        <v>4</v>
      </c>
      <c r="H26" s="21">
        <f>G26*100/E25</f>
        <v>2.9197080291970803</v>
      </c>
      <c r="I26" s="23"/>
      <c r="J26" s="23"/>
      <c r="K26" s="23"/>
      <c r="L26" s="23"/>
      <c r="M26" s="23"/>
      <c r="N26" s="23"/>
    </row>
    <row r="27" spans="1:14" s="20" customFormat="1" x14ac:dyDescent="0.25">
      <c r="A27" s="29" t="s">
        <v>246</v>
      </c>
      <c r="B27" s="30" t="s">
        <v>27</v>
      </c>
      <c r="C27" s="31">
        <v>33.630000000000003</v>
      </c>
      <c r="D27" s="14">
        <v>204</v>
      </c>
      <c r="E27" s="14">
        <v>186</v>
      </c>
      <c r="F27" s="15">
        <f t="shared" si="0"/>
        <v>5.5307760927743086</v>
      </c>
      <c r="G27" s="23">
        <v>14</v>
      </c>
      <c r="H27" s="21">
        <f>G27*100/E27</f>
        <v>7.5268817204301079</v>
      </c>
      <c r="I27" s="23"/>
      <c r="J27" s="23"/>
      <c r="K27" s="23"/>
      <c r="L27" s="23"/>
      <c r="M27" s="23"/>
      <c r="N27" s="23"/>
    </row>
    <row r="28" spans="1:14" s="20" customFormat="1" x14ac:dyDescent="0.25">
      <c r="A28" s="29" t="s">
        <v>247</v>
      </c>
      <c r="B28" s="30" t="s">
        <v>28</v>
      </c>
      <c r="C28" s="31">
        <v>36.83</v>
      </c>
      <c r="D28" s="14">
        <v>265</v>
      </c>
      <c r="E28" s="14">
        <v>243</v>
      </c>
      <c r="F28" s="15">
        <f t="shared" si="0"/>
        <v>6.5978821612815644</v>
      </c>
      <c r="G28" s="23">
        <v>36</v>
      </c>
      <c r="H28" s="21">
        <f>G28*100/E28</f>
        <v>14.814814814814815</v>
      </c>
      <c r="I28" s="23"/>
      <c r="J28" s="23"/>
      <c r="K28" s="23"/>
      <c r="L28" s="23"/>
      <c r="M28" s="23"/>
      <c r="N28" s="23"/>
    </row>
    <row r="29" spans="1:14" s="20" customFormat="1" ht="15.75" customHeight="1" x14ac:dyDescent="0.25">
      <c r="A29" s="132" t="s">
        <v>249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 s="20" customFormat="1" x14ac:dyDescent="0.25">
      <c r="A30" s="29" t="s">
        <v>36</v>
      </c>
      <c r="B30" s="30" t="s">
        <v>18</v>
      </c>
      <c r="C30" s="31">
        <v>425.3</v>
      </c>
      <c r="D30" s="14">
        <v>514</v>
      </c>
      <c r="E30" s="14">
        <v>592</v>
      </c>
      <c r="F30" s="15">
        <f>E30/C30</f>
        <v>1.3919586174465084</v>
      </c>
      <c r="G30" s="19">
        <v>47</v>
      </c>
      <c r="H30" s="49">
        <f>G30*100/E30</f>
        <v>7.9391891891891895</v>
      </c>
      <c r="I30" s="19">
        <v>0</v>
      </c>
      <c r="J30" s="19">
        <v>7</v>
      </c>
      <c r="K30" s="19">
        <v>0</v>
      </c>
      <c r="L30" s="19">
        <v>0</v>
      </c>
      <c r="M30" s="19">
        <v>25</v>
      </c>
      <c r="N30" s="19">
        <v>15</v>
      </c>
    </row>
    <row r="31" spans="1:14" s="20" customFormat="1" ht="60" x14ac:dyDescent="0.25">
      <c r="A31" s="29" t="s">
        <v>38</v>
      </c>
      <c r="B31" s="30" t="s">
        <v>31</v>
      </c>
      <c r="C31" s="31">
        <v>61.19</v>
      </c>
      <c r="D31" s="14">
        <v>379</v>
      </c>
      <c r="E31" s="14">
        <v>378</v>
      </c>
      <c r="F31" s="15">
        <f>E31/C31</f>
        <v>6.1774799803889531</v>
      </c>
      <c r="G31" s="23">
        <v>56</v>
      </c>
      <c r="H31" s="21">
        <f>G31*100/E31</f>
        <v>14.814814814814815</v>
      </c>
      <c r="I31" s="23"/>
      <c r="J31" s="23"/>
      <c r="K31" s="23"/>
      <c r="L31" s="23"/>
      <c r="M31" s="23"/>
      <c r="N31" s="23"/>
    </row>
    <row r="32" spans="1:14" s="20" customFormat="1" x14ac:dyDescent="0.25">
      <c r="A32" s="29" t="s">
        <v>40</v>
      </c>
      <c r="B32" s="30" t="s">
        <v>33</v>
      </c>
      <c r="C32" s="31">
        <v>79.22</v>
      </c>
      <c r="D32" s="14">
        <v>890</v>
      </c>
      <c r="E32" s="14">
        <v>976</v>
      </c>
      <c r="F32" s="15">
        <f>E32/C32</f>
        <v>12.320121181519818</v>
      </c>
      <c r="G32" s="23">
        <v>244</v>
      </c>
      <c r="H32" s="21">
        <f>G32*100/E32</f>
        <v>25</v>
      </c>
      <c r="I32" s="19"/>
      <c r="J32" s="19"/>
      <c r="K32" s="19"/>
      <c r="L32" s="19"/>
      <c r="M32" s="19"/>
      <c r="N32" s="19"/>
    </row>
    <row r="33" spans="1:14" s="20" customFormat="1" ht="30" x14ac:dyDescent="0.25">
      <c r="A33" s="29" t="s">
        <v>42</v>
      </c>
      <c r="B33" s="30" t="s">
        <v>35</v>
      </c>
      <c r="C33" s="31">
        <v>80.819999999999993</v>
      </c>
      <c r="D33" s="14">
        <v>474</v>
      </c>
      <c r="E33" s="14">
        <v>455</v>
      </c>
      <c r="F33" s="15">
        <f>E33/C33</f>
        <v>5.6297946052957197</v>
      </c>
      <c r="G33" s="23">
        <v>54</v>
      </c>
      <c r="H33" s="21">
        <f>G33*100/E33</f>
        <v>11.868131868131869</v>
      </c>
      <c r="I33" s="19"/>
      <c r="J33" s="19"/>
      <c r="K33" s="19"/>
      <c r="L33" s="19"/>
      <c r="M33" s="19"/>
      <c r="N33" s="19"/>
    </row>
    <row r="34" spans="1:14" s="20" customFormat="1" ht="15.75" customHeight="1" x14ac:dyDescent="0.25">
      <c r="A34" s="132" t="s">
        <v>319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</row>
    <row r="35" spans="1:14" s="20" customFormat="1" x14ac:dyDescent="0.25">
      <c r="A35" s="29" t="s">
        <v>44</v>
      </c>
      <c r="B35" s="30" t="s">
        <v>37</v>
      </c>
      <c r="C35" s="31">
        <v>222.18</v>
      </c>
      <c r="D35" s="14">
        <v>1201</v>
      </c>
      <c r="E35" s="14">
        <v>965</v>
      </c>
      <c r="F35" s="15">
        <f>E35/C35</f>
        <v>4.343325231794041</v>
      </c>
      <c r="G35" s="23">
        <v>113</v>
      </c>
      <c r="H35" s="23">
        <v>8</v>
      </c>
      <c r="I35" s="23">
        <v>0</v>
      </c>
      <c r="J35" s="23">
        <v>16</v>
      </c>
      <c r="K35" s="23">
        <v>0</v>
      </c>
      <c r="L35" s="23">
        <v>0</v>
      </c>
      <c r="M35" s="23">
        <v>62</v>
      </c>
      <c r="N35" s="23">
        <v>35</v>
      </c>
    </row>
    <row r="36" spans="1:14" s="20" customFormat="1" ht="88.5" customHeight="1" x14ac:dyDescent="0.25">
      <c r="A36" s="29"/>
      <c r="B36" s="4" t="s">
        <v>340</v>
      </c>
      <c r="C36" s="31"/>
      <c r="D36" s="14"/>
      <c r="E36" s="14"/>
      <c r="F36" s="15"/>
      <c r="G36" s="23">
        <v>2</v>
      </c>
      <c r="H36" s="23"/>
      <c r="I36" s="23"/>
      <c r="J36" s="23"/>
      <c r="K36" s="23"/>
      <c r="L36" s="23"/>
      <c r="M36" s="23">
        <v>2</v>
      </c>
      <c r="N36" s="23"/>
    </row>
    <row r="37" spans="1:14" s="20" customFormat="1" ht="45" x14ac:dyDescent="0.25">
      <c r="A37" s="29" t="s">
        <v>45</v>
      </c>
      <c r="B37" s="30" t="s">
        <v>39</v>
      </c>
      <c r="C37" s="31">
        <v>143.47</v>
      </c>
      <c r="D37" s="14">
        <v>1492</v>
      </c>
      <c r="E37" s="14">
        <v>1509</v>
      </c>
      <c r="F37" s="15">
        <f>E37/C37</f>
        <v>10.517878302084059</v>
      </c>
      <c r="G37" s="23">
        <v>226</v>
      </c>
      <c r="H37" s="23">
        <v>15.9</v>
      </c>
      <c r="I37" s="23"/>
      <c r="J37" s="23"/>
      <c r="K37" s="23"/>
      <c r="L37" s="23"/>
      <c r="M37" s="23"/>
      <c r="N37" s="23"/>
    </row>
    <row r="38" spans="1:14" s="20" customFormat="1" ht="45" x14ac:dyDescent="0.25">
      <c r="A38" s="29" t="s">
        <v>47</v>
      </c>
      <c r="B38" s="30" t="s">
        <v>41</v>
      </c>
      <c r="C38" s="31">
        <v>12.04</v>
      </c>
      <c r="D38" s="14">
        <v>103</v>
      </c>
      <c r="E38" s="14">
        <v>75</v>
      </c>
      <c r="F38" s="15">
        <f>E38/C38</f>
        <v>6.2292358803986714</v>
      </c>
      <c r="G38" s="23">
        <v>11</v>
      </c>
      <c r="H38" s="23">
        <v>11.6</v>
      </c>
      <c r="I38" s="23"/>
      <c r="J38" s="23"/>
      <c r="K38" s="23"/>
      <c r="L38" s="23"/>
      <c r="M38" s="23"/>
      <c r="N38" s="23"/>
    </row>
    <row r="39" spans="1:14" s="20" customFormat="1" x14ac:dyDescent="0.25">
      <c r="A39" s="29" t="s">
        <v>49</v>
      </c>
      <c r="B39" s="50" t="s">
        <v>359</v>
      </c>
      <c r="C39" s="32">
        <v>51.435000000000002</v>
      </c>
      <c r="D39" s="14">
        <v>291</v>
      </c>
      <c r="E39" s="14">
        <v>202</v>
      </c>
      <c r="F39" s="15">
        <f>E39/C39</f>
        <v>3.9272868669194128</v>
      </c>
      <c r="G39" s="23">
        <v>10</v>
      </c>
      <c r="H39" s="23">
        <v>11.5</v>
      </c>
      <c r="I39" s="23"/>
      <c r="J39" s="23"/>
      <c r="K39" s="23"/>
      <c r="L39" s="23"/>
      <c r="M39" s="23"/>
      <c r="N39" s="23"/>
    </row>
    <row r="40" spans="1:14" s="20" customFormat="1" ht="15.75" customHeight="1" x14ac:dyDescent="0.25">
      <c r="A40" s="132" t="s">
        <v>250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</row>
    <row r="41" spans="1:14" s="20" customFormat="1" x14ac:dyDescent="0.25">
      <c r="A41" s="29" t="s">
        <v>51</v>
      </c>
      <c r="B41" s="30" t="s">
        <v>37</v>
      </c>
      <c r="C41" s="31">
        <v>163.22</v>
      </c>
      <c r="D41" s="51">
        <v>269</v>
      </c>
      <c r="E41" s="51">
        <v>216</v>
      </c>
      <c r="F41" s="52">
        <f>E41/C41</f>
        <v>1.323367234407548</v>
      </c>
      <c r="G41" s="51">
        <v>17</v>
      </c>
      <c r="H41" s="51">
        <v>7.8</v>
      </c>
      <c r="I41" s="51">
        <v>0</v>
      </c>
      <c r="J41" s="51">
        <v>2</v>
      </c>
      <c r="K41" s="51">
        <v>0</v>
      </c>
      <c r="L41" s="51">
        <v>0</v>
      </c>
      <c r="M41" s="51">
        <v>9</v>
      </c>
      <c r="N41" s="51">
        <v>6</v>
      </c>
    </row>
    <row r="42" spans="1:14" s="20" customFormat="1" ht="45" x14ac:dyDescent="0.25">
      <c r="A42" s="29" t="s">
        <v>52</v>
      </c>
      <c r="B42" s="30" t="s">
        <v>46</v>
      </c>
      <c r="C42" s="31">
        <v>279.41699999999997</v>
      </c>
      <c r="D42" s="51">
        <v>1910</v>
      </c>
      <c r="E42" s="51">
        <v>1897</v>
      </c>
      <c r="F42" s="52">
        <f>E42/C42</f>
        <v>6.7891359509263935</v>
      </c>
      <c r="G42" s="51">
        <v>265</v>
      </c>
      <c r="H42" s="51">
        <v>13</v>
      </c>
      <c r="I42" s="51"/>
      <c r="J42" s="51"/>
      <c r="K42" s="51"/>
      <c r="L42" s="51"/>
      <c r="M42" s="51"/>
      <c r="N42" s="51"/>
    </row>
    <row r="43" spans="1:14" s="20" customFormat="1" ht="75" x14ac:dyDescent="0.25">
      <c r="A43" s="29" t="s">
        <v>54</v>
      </c>
      <c r="B43" s="30" t="s">
        <v>48</v>
      </c>
      <c r="C43" s="31">
        <v>65.27</v>
      </c>
      <c r="D43" s="51">
        <v>754</v>
      </c>
      <c r="E43" s="51">
        <v>826</v>
      </c>
      <c r="F43" s="52">
        <f>E43/C43</f>
        <v>12.655124865941474</v>
      </c>
      <c r="G43" s="51">
        <v>115</v>
      </c>
      <c r="H43" s="51">
        <v>15</v>
      </c>
      <c r="I43" s="51"/>
      <c r="J43" s="51"/>
      <c r="K43" s="51"/>
      <c r="L43" s="51"/>
      <c r="M43" s="51"/>
      <c r="N43" s="51"/>
    </row>
    <row r="44" spans="1:14" s="20" customFormat="1" ht="75" x14ac:dyDescent="0.25">
      <c r="A44" s="29" t="s">
        <v>55</v>
      </c>
      <c r="B44" s="30" t="s">
        <v>50</v>
      </c>
      <c r="C44" s="31">
        <v>33.369999999999997</v>
      </c>
      <c r="D44" s="51">
        <v>68</v>
      </c>
      <c r="E44" s="51">
        <v>50</v>
      </c>
      <c r="F44" s="52">
        <f>E44/C44</f>
        <v>1.4983518130056939</v>
      </c>
      <c r="G44" s="51">
        <v>4</v>
      </c>
      <c r="H44" s="51">
        <v>7</v>
      </c>
      <c r="I44" s="51"/>
      <c r="J44" s="51"/>
      <c r="K44" s="51"/>
      <c r="L44" s="51"/>
      <c r="M44" s="51"/>
      <c r="N44" s="51"/>
    </row>
    <row r="45" spans="1:14" s="20" customFormat="1" ht="30" x14ac:dyDescent="0.25">
      <c r="A45" s="29" t="s">
        <v>251</v>
      </c>
      <c r="B45" s="30" t="s">
        <v>351</v>
      </c>
      <c r="C45" s="31">
        <v>64.3</v>
      </c>
      <c r="D45" s="14">
        <v>480</v>
      </c>
      <c r="E45" s="14">
        <v>546</v>
      </c>
      <c r="F45" s="52">
        <f>E45/C45</f>
        <v>8.4914463452566107</v>
      </c>
      <c r="G45" s="23">
        <v>65</v>
      </c>
      <c r="H45" s="23">
        <v>10</v>
      </c>
      <c r="I45" s="23"/>
      <c r="J45" s="23"/>
      <c r="K45" s="23"/>
      <c r="L45" s="23"/>
      <c r="M45" s="23"/>
      <c r="N45" s="23"/>
    </row>
    <row r="46" spans="1:14" s="20" customFormat="1" ht="15.75" customHeight="1" x14ac:dyDescent="0.25">
      <c r="A46" s="132" t="s">
        <v>320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</row>
    <row r="47" spans="1:14" s="20" customFormat="1" x14ac:dyDescent="0.25">
      <c r="A47" s="29" t="s">
        <v>57</v>
      </c>
      <c r="B47" s="30" t="s">
        <v>18</v>
      </c>
      <c r="C47" s="31">
        <v>817.66</v>
      </c>
      <c r="D47" s="14">
        <v>2092</v>
      </c>
      <c r="E47" s="14">
        <v>1456</v>
      </c>
      <c r="F47" s="15">
        <f>E47/C47</f>
        <v>1.7806912408580584</v>
      </c>
      <c r="G47" s="23">
        <v>116</v>
      </c>
      <c r="H47" s="23">
        <v>8</v>
      </c>
      <c r="I47" s="23">
        <v>0</v>
      </c>
      <c r="J47" s="23">
        <v>17</v>
      </c>
      <c r="K47" s="23">
        <v>0</v>
      </c>
      <c r="L47" s="23">
        <v>0</v>
      </c>
      <c r="M47" s="23">
        <v>63</v>
      </c>
      <c r="N47" s="23">
        <v>36</v>
      </c>
    </row>
    <row r="48" spans="1:14" s="20" customFormat="1" x14ac:dyDescent="0.25">
      <c r="A48" s="29" t="s">
        <v>58</v>
      </c>
      <c r="B48" s="30" t="s">
        <v>53</v>
      </c>
      <c r="C48" s="31">
        <v>120.74</v>
      </c>
      <c r="D48" s="14">
        <v>666</v>
      </c>
      <c r="E48" s="14">
        <v>662</v>
      </c>
      <c r="F48" s="15">
        <f>E48/C48</f>
        <v>5.4828557230412462</v>
      </c>
      <c r="G48" s="23">
        <v>79</v>
      </c>
      <c r="H48" s="23">
        <v>12</v>
      </c>
      <c r="I48" s="23"/>
      <c r="J48" s="23"/>
      <c r="K48" s="23"/>
      <c r="L48" s="23"/>
      <c r="M48" s="23"/>
      <c r="N48" s="23"/>
    </row>
    <row r="49" spans="1:14" s="20" customFormat="1" x14ac:dyDescent="0.25">
      <c r="A49" s="29" t="s">
        <v>252</v>
      </c>
      <c r="B49" s="50" t="s">
        <v>357</v>
      </c>
      <c r="C49" s="31">
        <v>152.26</v>
      </c>
      <c r="D49" s="14">
        <v>536</v>
      </c>
      <c r="E49" s="14">
        <v>375</v>
      </c>
      <c r="F49" s="15">
        <f>E49/C49</f>
        <v>2.462892420859057</v>
      </c>
      <c r="G49" s="23">
        <v>30</v>
      </c>
      <c r="H49" s="23">
        <v>11.9</v>
      </c>
      <c r="I49" s="23"/>
      <c r="J49" s="23"/>
      <c r="K49" s="23"/>
      <c r="L49" s="23"/>
      <c r="M49" s="23"/>
      <c r="N49" s="23"/>
    </row>
    <row r="50" spans="1:14" s="20" customFormat="1" ht="45" x14ac:dyDescent="0.25">
      <c r="A50" s="29" t="s">
        <v>253</v>
      </c>
      <c r="B50" s="30" t="s">
        <v>56</v>
      </c>
      <c r="C50" s="32">
        <v>269.19799999999998</v>
      </c>
      <c r="D50" s="14">
        <v>1054</v>
      </c>
      <c r="E50" s="14">
        <v>1043</v>
      </c>
      <c r="F50" s="15">
        <f>E50/C50</f>
        <v>3.8744715785407027</v>
      </c>
      <c r="G50" s="23">
        <v>114</v>
      </c>
      <c r="H50" s="23">
        <v>9.9</v>
      </c>
      <c r="I50" s="23"/>
      <c r="J50" s="23"/>
      <c r="K50" s="23"/>
      <c r="L50" s="23"/>
      <c r="M50" s="23"/>
      <c r="N50" s="23"/>
    </row>
    <row r="51" spans="1:14" s="20" customFormat="1" ht="15.75" customHeight="1" x14ac:dyDescent="0.25">
      <c r="A51" s="132" t="s">
        <v>254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2" spans="1:14" s="20" customFormat="1" x14ac:dyDescent="0.25">
      <c r="A52" s="29" t="s">
        <v>60</v>
      </c>
      <c r="B52" s="30" t="s">
        <v>18</v>
      </c>
      <c r="C52" s="31">
        <v>257.81</v>
      </c>
      <c r="D52" s="14">
        <v>1023</v>
      </c>
      <c r="E52" s="14">
        <v>943</v>
      </c>
      <c r="F52" s="15">
        <f t="shared" ref="F52:F57" si="1">E52/C52</f>
        <v>3.6577324386175865</v>
      </c>
      <c r="G52" s="19">
        <v>113</v>
      </c>
      <c r="H52" s="19">
        <v>12</v>
      </c>
      <c r="I52" s="19">
        <v>0</v>
      </c>
      <c r="J52" s="19">
        <v>16</v>
      </c>
      <c r="K52" s="19">
        <v>0</v>
      </c>
      <c r="L52" s="19">
        <v>0</v>
      </c>
      <c r="M52" s="19">
        <v>62</v>
      </c>
      <c r="N52" s="19">
        <v>35</v>
      </c>
    </row>
    <row r="53" spans="1:14" s="20" customFormat="1" ht="45" x14ac:dyDescent="0.25">
      <c r="A53" s="29" t="s">
        <v>61</v>
      </c>
      <c r="B53" s="30" t="s">
        <v>233</v>
      </c>
      <c r="C53" s="31">
        <v>177.816</v>
      </c>
      <c r="D53" s="14">
        <v>1064</v>
      </c>
      <c r="E53" s="14">
        <v>1075</v>
      </c>
      <c r="F53" s="15">
        <f t="shared" si="1"/>
        <v>6.0455752013317134</v>
      </c>
      <c r="G53" s="23">
        <v>161</v>
      </c>
      <c r="H53" s="23">
        <v>12</v>
      </c>
      <c r="I53" s="23"/>
      <c r="J53" s="23"/>
      <c r="K53" s="23"/>
      <c r="L53" s="23"/>
      <c r="M53" s="23"/>
      <c r="N53" s="23"/>
    </row>
    <row r="54" spans="1:14" s="20" customFormat="1" x14ac:dyDescent="0.25">
      <c r="A54" s="29" t="s">
        <v>255</v>
      </c>
      <c r="B54" s="30" t="s">
        <v>234</v>
      </c>
      <c r="C54" s="31">
        <v>17.88</v>
      </c>
      <c r="D54" s="14">
        <v>235</v>
      </c>
      <c r="E54" s="14">
        <v>233</v>
      </c>
      <c r="F54" s="15">
        <f t="shared" si="1"/>
        <v>13.031319910514542</v>
      </c>
      <c r="G54" s="23">
        <v>58</v>
      </c>
      <c r="H54" s="21">
        <f>G54*100/E54</f>
        <v>24.892703862660944</v>
      </c>
      <c r="I54" s="23"/>
      <c r="J54" s="23"/>
      <c r="K54" s="23"/>
      <c r="L54" s="23"/>
      <c r="M54" s="23"/>
      <c r="N54" s="23"/>
    </row>
    <row r="55" spans="1:14" s="20" customFormat="1" ht="30" x14ac:dyDescent="0.25">
      <c r="A55" s="29" t="s">
        <v>256</v>
      </c>
      <c r="B55" s="30" t="s">
        <v>235</v>
      </c>
      <c r="C55" s="31">
        <v>15.534000000000001</v>
      </c>
      <c r="D55" s="14">
        <v>128</v>
      </c>
      <c r="E55" s="14">
        <v>77</v>
      </c>
      <c r="F55" s="15">
        <f t="shared" si="1"/>
        <v>4.956868803913995</v>
      </c>
      <c r="G55" s="23">
        <v>9</v>
      </c>
      <c r="H55" s="23">
        <v>14.8</v>
      </c>
      <c r="I55" s="23"/>
      <c r="J55" s="23"/>
      <c r="K55" s="23"/>
      <c r="L55" s="23"/>
      <c r="M55" s="23"/>
      <c r="N55" s="23"/>
    </row>
    <row r="56" spans="1:14" s="20" customFormat="1" ht="30" x14ac:dyDescent="0.25">
      <c r="A56" s="29" t="s">
        <v>257</v>
      </c>
      <c r="B56" s="30" t="s">
        <v>236</v>
      </c>
      <c r="C56" s="31">
        <v>14.592000000000001</v>
      </c>
      <c r="D56" s="14">
        <v>97</v>
      </c>
      <c r="E56" s="14">
        <v>97</v>
      </c>
      <c r="F56" s="15">
        <f t="shared" si="1"/>
        <v>6.6474780701754383</v>
      </c>
      <c r="G56" s="23">
        <v>13</v>
      </c>
      <c r="H56" s="23">
        <v>10.3</v>
      </c>
      <c r="I56" s="23"/>
      <c r="J56" s="23"/>
      <c r="K56" s="23"/>
      <c r="L56" s="23"/>
      <c r="M56" s="23"/>
      <c r="N56" s="23"/>
    </row>
    <row r="57" spans="1:14" s="20" customFormat="1" x14ac:dyDescent="0.25">
      <c r="A57" s="29" t="s">
        <v>258</v>
      </c>
      <c r="B57" s="53" t="s">
        <v>237</v>
      </c>
      <c r="C57" s="32">
        <v>9.7159999999999993</v>
      </c>
      <c r="D57" s="14">
        <v>45</v>
      </c>
      <c r="E57" s="14">
        <v>32</v>
      </c>
      <c r="F57" s="15">
        <f t="shared" si="1"/>
        <v>3.2935364347468097</v>
      </c>
      <c r="G57" s="23">
        <v>3</v>
      </c>
      <c r="H57" s="23">
        <v>11.1</v>
      </c>
      <c r="I57" s="23"/>
      <c r="J57" s="23"/>
      <c r="K57" s="23"/>
      <c r="L57" s="23"/>
      <c r="M57" s="23"/>
      <c r="N57" s="23"/>
    </row>
    <row r="58" spans="1:14" s="20" customFormat="1" ht="15.75" customHeight="1" x14ac:dyDescent="0.25">
      <c r="A58" s="133" t="s">
        <v>321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</row>
    <row r="59" spans="1:14" s="20" customFormat="1" x14ac:dyDescent="0.25">
      <c r="A59" s="29" t="s">
        <v>63</v>
      </c>
      <c r="B59" s="30" t="s">
        <v>37</v>
      </c>
      <c r="C59" s="32">
        <v>189.94</v>
      </c>
      <c r="D59" s="14">
        <v>0</v>
      </c>
      <c r="E59" s="14">
        <v>4</v>
      </c>
      <c r="F59" s="15">
        <f>E59/C59</f>
        <v>2.1059281878487945E-2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</row>
    <row r="60" spans="1:14" s="20" customFormat="1" x14ac:dyDescent="0.25">
      <c r="A60" s="29" t="s">
        <v>64</v>
      </c>
      <c r="B60" s="30" t="s">
        <v>59</v>
      </c>
      <c r="C60" s="32">
        <v>203.81</v>
      </c>
      <c r="D60" s="14">
        <v>342</v>
      </c>
      <c r="E60" s="14">
        <v>399</v>
      </c>
      <c r="F60" s="15">
        <f>E60/C60</f>
        <v>1.9577057062950787</v>
      </c>
      <c r="G60" s="19">
        <v>31</v>
      </c>
      <c r="H60" s="19">
        <v>7.8</v>
      </c>
      <c r="I60" s="19"/>
      <c r="J60" s="19"/>
      <c r="K60" s="19"/>
      <c r="L60" s="19"/>
      <c r="M60" s="19"/>
      <c r="N60" s="19"/>
    </row>
    <row r="61" spans="1:14" s="20" customFormat="1" ht="15.75" customHeight="1" x14ac:dyDescent="0.25">
      <c r="A61" s="132" t="s">
        <v>259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</row>
    <row r="62" spans="1:14" s="20" customFormat="1" x14ac:dyDescent="0.25">
      <c r="A62" s="29" t="s">
        <v>66</v>
      </c>
      <c r="B62" s="30" t="s">
        <v>37</v>
      </c>
      <c r="C62" s="31">
        <v>0</v>
      </c>
      <c r="D62" s="14">
        <v>0</v>
      </c>
      <c r="E62" s="14">
        <v>0</v>
      </c>
      <c r="F62" s="15">
        <v>0</v>
      </c>
      <c r="G62" s="19">
        <v>0</v>
      </c>
      <c r="H62" s="19">
        <v>0</v>
      </c>
      <c r="I62" s="19"/>
      <c r="J62" s="19"/>
      <c r="K62" s="19"/>
      <c r="L62" s="19"/>
      <c r="M62" s="19"/>
      <c r="N62" s="19"/>
    </row>
    <row r="63" spans="1:14" s="20" customFormat="1" x14ac:dyDescent="0.25">
      <c r="A63" s="29" t="s">
        <v>67</v>
      </c>
      <c r="B63" s="30" t="s">
        <v>65</v>
      </c>
      <c r="C63" s="31">
        <v>0</v>
      </c>
      <c r="D63" s="14">
        <v>0</v>
      </c>
      <c r="E63" s="14">
        <v>0</v>
      </c>
      <c r="F63" s="15">
        <v>0</v>
      </c>
      <c r="G63" s="19">
        <v>0</v>
      </c>
      <c r="H63" s="19">
        <v>0</v>
      </c>
      <c r="I63" s="19"/>
      <c r="J63" s="19"/>
      <c r="K63" s="19"/>
      <c r="L63" s="19"/>
      <c r="M63" s="19"/>
      <c r="N63" s="19"/>
    </row>
    <row r="64" spans="1:14" s="20" customFormat="1" ht="15.75" customHeight="1" x14ac:dyDescent="0.25">
      <c r="A64" s="132" t="s">
        <v>322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</row>
    <row r="65" spans="1:14" s="20" customFormat="1" x14ac:dyDescent="0.25">
      <c r="A65" s="29" t="s">
        <v>73</v>
      </c>
      <c r="B65" s="30" t="s">
        <v>18</v>
      </c>
      <c r="C65" s="31">
        <v>228.05840000000001</v>
      </c>
      <c r="D65" s="14">
        <v>658</v>
      </c>
      <c r="E65" s="14">
        <v>611</v>
      </c>
      <c r="F65" s="15">
        <f>E65/C65</f>
        <v>2.6791383259726453</v>
      </c>
      <c r="G65" s="23">
        <v>48</v>
      </c>
      <c r="H65" s="21">
        <f>G65*100/E65</f>
        <v>7.8559738134206221</v>
      </c>
      <c r="I65" s="23">
        <v>0</v>
      </c>
      <c r="J65" s="23">
        <v>7</v>
      </c>
      <c r="K65" s="23">
        <v>0</v>
      </c>
      <c r="L65" s="23">
        <v>0</v>
      </c>
      <c r="M65" s="23">
        <v>25</v>
      </c>
      <c r="N65" s="23">
        <v>16</v>
      </c>
    </row>
    <row r="66" spans="1:14" s="20" customFormat="1" ht="45" x14ac:dyDescent="0.25">
      <c r="A66" s="29" t="s">
        <v>74</v>
      </c>
      <c r="B66" s="30" t="s">
        <v>62</v>
      </c>
      <c r="C66" s="31">
        <v>80.239999999999995</v>
      </c>
      <c r="D66" s="14">
        <v>734</v>
      </c>
      <c r="E66" s="14">
        <v>688</v>
      </c>
      <c r="F66" s="15">
        <f>E66/C66</f>
        <v>8.5742771684945165</v>
      </c>
      <c r="G66" s="23">
        <v>96</v>
      </c>
      <c r="H66" s="21">
        <f>G66*100/E66</f>
        <v>13.953488372093023</v>
      </c>
      <c r="I66" s="23"/>
      <c r="J66" s="23"/>
      <c r="K66" s="23"/>
      <c r="L66" s="23"/>
      <c r="M66" s="23"/>
      <c r="N66" s="23"/>
    </row>
    <row r="67" spans="1:14" s="20" customFormat="1" ht="15.75" customHeight="1" x14ac:dyDescent="0.25">
      <c r="A67" s="132" t="s">
        <v>260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</row>
    <row r="68" spans="1:14" s="20" customFormat="1" x14ac:dyDescent="0.25">
      <c r="A68" s="29" t="s">
        <v>77</v>
      </c>
      <c r="B68" s="30" t="s">
        <v>37</v>
      </c>
      <c r="C68" s="31">
        <v>311.08</v>
      </c>
      <c r="D68" s="14">
        <v>364</v>
      </c>
      <c r="E68" s="14">
        <v>300</v>
      </c>
      <c r="F68" s="15">
        <f>E68/C68</f>
        <v>0.96438215250096448</v>
      </c>
      <c r="G68" s="23">
        <v>13</v>
      </c>
      <c r="H68" s="21">
        <f>G68*100/E68</f>
        <v>4.333333333333333</v>
      </c>
      <c r="I68" s="23">
        <v>0</v>
      </c>
      <c r="J68" s="23">
        <v>1</v>
      </c>
      <c r="K68" s="23">
        <v>0</v>
      </c>
      <c r="L68" s="23">
        <v>0</v>
      </c>
      <c r="M68" s="23">
        <v>7</v>
      </c>
      <c r="N68" s="23">
        <v>5</v>
      </c>
    </row>
    <row r="69" spans="1:14" s="20" customFormat="1" ht="76.5" x14ac:dyDescent="0.25">
      <c r="A69" s="29" t="s">
        <v>342</v>
      </c>
      <c r="B69" s="4" t="s">
        <v>340</v>
      </c>
      <c r="C69" s="31"/>
      <c r="D69" s="14"/>
      <c r="E69" s="14"/>
      <c r="F69" s="15"/>
      <c r="G69" s="23">
        <v>2</v>
      </c>
      <c r="H69" s="21">
        <f>G69*100/E68</f>
        <v>0.66666666666666663</v>
      </c>
      <c r="I69" s="23"/>
      <c r="J69" s="23"/>
      <c r="K69" s="23"/>
      <c r="L69" s="23"/>
      <c r="M69" s="23">
        <v>2</v>
      </c>
      <c r="N69" s="23"/>
    </row>
    <row r="70" spans="1:14" s="20" customFormat="1" ht="45" x14ac:dyDescent="0.25">
      <c r="A70" s="29" t="s">
        <v>78</v>
      </c>
      <c r="B70" s="30" t="s">
        <v>68</v>
      </c>
      <c r="C70" s="31">
        <v>291.77</v>
      </c>
      <c r="D70" s="14">
        <v>1855</v>
      </c>
      <c r="E70" s="14">
        <v>1897</v>
      </c>
      <c r="F70" s="15">
        <f t="shared" ref="F70:F77" si="2">E70/C70</f>
        <v>6.5016965417966208</v>
      </c>
      <c r="G70" s="23">
        <v>284</v>
      </c>
      <c r="H70" s="23">
        <v>14.9</v>
      </c>
      <c r="I70" s="23"/>
      <c r="J70" s="23"/>
      <c r="K70" s="23"/>
      <c r="L70" s="23"/>
      <c r="M70" s="23"/>
      <c r="N70" s="23"/>
    </row>
    <row r="71" spans="1:14" s="20" customFormat="1" ht="38.25" x14ac:dyDescent="0.25">
      <c r="A71" s="29" t="s">
        <v>80</v>
      </c>
      <c r="B71" s="4" t="s">
        <v>353</v>
      </c>
      <c r="C71" s="31">
        <v>16</v>
      </c>
      <c r="D71" s="14">
        <v>151</v>
      </c>
      <c r="E71" s="14">
        <v>158</v>
      </c>
      <c r="F71" s="15">
        <f t="shared" si="2"/>
        <v>9.875</v>
      </c>
      <c r="G71" s="23">
        <v>28</v>
      </c>
      <c r="H71" s="23">
        <v>17.899999999999999</v>
      </c>
      <c r="I71" s="23"/>
      <c r="J71" s="23"/>
      <c r="K71" s="23"/>
      <c r="L71" s="23"/>
      <c r="M71" s="23"/>
      <c r="N71" s="23"/>
    </row>
    <row r="72" spans="1:14" s="20" customFormat="1" ht="45" x14ac:dyDescent="0.25">
      <c r="A72" s="29" t="s">
        <v>82</v>
      </c>
      <c r="B72" s="30" t="s">
        <v>69</v>
      </c>
      <c r="C72" s="31">
        <v>25.46</v>
      </c>
      <c r="D72" s="14">
        <v>193</v>
      </c>
      <c r="E72" s="14">
        <v>231</v>
      </c>
      <c r="F72" s="15">
        <f t="shared" si="2"/>
        <v>9.0730557737627642</v>
      </c>
      <c r="G72" s="23">
        <v>30</v>
      </c>
      <c r="H72" s="23">
        <v>11.9</v>
      </c>
      <c r="I72" s="23"/>
      <c r="J72" s="23"/>
      <c r="K72" s="23"/>
      <c r="L72" s="23"/>
      <c r="M72" s="23"/>
      <c r="N72" s="23"/>
    </row>
    <row r="73" spans="1:14" s="20" customFormat="1" ht="29.25" customHeight="1" x14ac:dyDescent="0.25">
      <c r="A73" s="29" t="s">
        <v>84</v>
      </c>
      <c r="B73" s="4" t="s">
        <v>354</v>
      </c>
      <c r="C73" s="31">
        <v>8.7370000000000001</v>
      </c>
      <c r="D73" s="14">
        <v>108</v>
      </c>
      <c r="E73" s="14">
        <v>81</v>
      </c>
      <c r="F73" s="15">
        <f t="shared" si="2"/>
        <v>9.2709167906604097</v>
      </c>
      <c r="G73" s="23">
        <v>7</v>
      </c>
      <c r="H73" s="23">
        <v>13.8</v>
      </c>
      <c r="I73" s="23"/>
      <c r="J73" s="23"/>
      <c r="K73" s="23"/>
      <c r="L73" s="23"/>
      <c r="M73" s="23"/>
      <c r="N73" s="23"/>
    </row>
    <row r="74" spans="1:14" s="20" customFormat="1" ht="30" x14ac:dyDescent="0.25">
      <c r="A74" s="29" t="s">
        <v>261</v>
      </c>
      <c r="B74" s="30" t="s">
        <v>70</v>
      </c>
      <c r="C74" s="31">
        <v>11.28</v>
      </c>
      <c r="D74" s="14">
        <v>126</v>
      </c>
      <c r="E74" s="14">
        <v>124</v>
      </c>
      <c r="F74" s="15">
        <f t="shared" si="2"/>
        <v>10.99290780141844</v>
      </c>
      <c r="G74" s="23">
        <v>16</v>
      </c>
      <c r="H74" s="23">
        <v>11.9</v>
      </c>
      <c r="I74" s="23"/>
      <c r="J74" s="23"/>
      <c r="K74" s="23"/>
      <c r="L74" s="23"/>
      <c r="M74" s="23"/>
      <c r="N74" s="23"/>
    </row>
    <row r="75" spans="1:14" s="20" customFormat="1" x14ac:dyDescent="0.25">
      <c r="A75" s="29" t="s">
        <v>262</v>
      </c>
      <c r="B75" s="30" t="s">
        <v>71</v>
      </c>
      <c r="C75" s="31">
        <v>16.34</v>
      </c>
      <c r="D75" s="14">
        <v>129</v>
      </c>
      <c r="E75" s="14">
        <v>131</v>
      </c>
      <c r="F75" s="15">
        <f t="shared" si="2"/>
        <v>8.0171358629130971</v>
      </c>
      <c r="G75" s="23">
        <v>19</v>
      </c>
      <c r="H75" s="23">
        <v>9.3000000000000007</v>
      </c>
      <c r="I75" s="23"/>
      <c r="J75" s="23"/>
      <c r="K75" s="23"/>
      <c r="L75" s="23"/>
      <c r="M75" s="23"/>
      <c r="N75" s="23"/>
    </row>
    <row r="76" spans="1:14" s="20" customFormat="1" x14ac:dyDescent="0.25">
      <c r="A76" s="29" t="s">
        <v>263</v>
      </c>
      <c r="B76" s="50" t="s">
        <v>72</v>
      </c>
      <c r="C76" s="31">
        <v>5.34</v>
      </c>
      <c r="D76" s="14">
        <v>80</v>
      </c>
      <c r="E76" s="14">
        <v>90</v>
      </c>
      <c r="F76" s="15">
        <f t="shared" si="2"/>
        <v>16.853932584269664</v>
      </c>
      <c r="G76" s="23">
        <v>22</v>
      </c>
      <c r="H76" s="23">
        <v>25</v>
      </c>
      <c r="I76" s="23"/>
      <c r="J76" s="23"/>
      <c r="K76" s="23"/>
      <c r="L76" s="23"/>
      <c r="M76" s="23"/>
      <c r="N76" s="23"/>
    </row>
    <row r="77" spans="1:14" s="20" customFormat="1" x14ac:dyDescent="0.25">
      <c r="A77" s="29" t="s">
        <v>331</v>
      </c>
      <c r="B77" s="50" t="s">
        <v>332</v>
      </c>
      <c r="C77" s="31">
        <v>58.037999999999997</v>
      </c>
      <c r="D77" s="14">
        <v>343</v>
      </c>
      <c r="E77" s="14">
        <v>366</v>
      </c>
      <c r="F77" s="15">
        <f t="shared" si="2"/>
        <v>6.3062131706812785</v>
      </c>
      <c r="G77" s="23">
        <v>29</v>
      </c>
      <c r="H77" s="23">
        <v>7.8</v>
      </c>
      <c r="I77" s="23"/>
      <c r="J77" s="23"/>
      <c r="K77" s="23"/>
      <c r="L77" s="23"/>
      <c r="M77" s="23"/>
      <c r="N77" s="23"/>
    </row>
    <row r="78" spans="1:14" s="20" customFormat="1" x14ac:dyDescent="0.25">
      <c r="A78" s="128" t="s">
        <v>323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</row>
    <row r="79" spans="1:14" s="20" customFormat="1" x14ac:dyDescent="0.25">
      <c r="A79" s="54" t="s">
        <v>86</v>
      </c>
      <c r="B79" s="30" t="s">
        <v>37</v>
      </c>
      <c r="C79" s="32">
        <v>109.7</v>
      </c>
      <c r="D79" s="14">
        <v>199</v>
      </c>
      <c r="E79" s="14">
        <v>400</v>
      </c>
      <c r="F79" s="15">
        <f>E79/C79</f>
        <v>3.6463081130355515</v>
      </c>
      <c r="G79" s="14">
        <v>48</v>
      </c>
      <c r="H79" s="21">
        <f>G79*100/E79</f>
        <v>12</v>
      </c>
      <c r="I79" s="14">
        <v>0</v>
      </c>
      <c r="J79" s="14">
        <v>7</v>
      </c>
      <c r="K79" s="14">
        <v>0</v>
      </c>
      <c r="L79" s="14">
        <v>0</v>
      </c>
      <c r="M79" s="14">
        <v>25</v>
      </c>
      <c r="N79" s="14">
        <v>16</v>
      </c>
    </row>
    <row r="80" spans="1:14" s="20" customFormat="1" ht="45" x14ac:dyDescent="0.25">
      <c r="A80" s="54" t="s">
        <v>87</v>
      </c>
      <c r="B80" s="30" t="s">
        <v>75</v>
      </c>
      <c r="C80" s="32">
        <v>119.99</v>
      </c>
      <c r="D80" s="14">
        <v>215</v>
      </c>
      <c r="E80" s="14">
        <v>219</v>
      </c>
      <c r="F80" s="15">
        <f>E80/C80</f>
        <v>1.8251520960080008</v>
      </c>
      <c r="G80" s="14">
        <v>17</v>
      </c>
      <c r="H80" s="21">
        <f>G80*100/E80</f>
        <v>7.762557077625571</v>
      </c>
      <c r="I80" s="14"/>
      <c r="J80" s="14"/>
      <c r="K80" s="14"/>
      <c r="L80" s="14"/>
      <c r="M80" s="14"/>
      <c r="N80" s="14"/>
    </row>
    <row r="81" spans="1:14" s="20" customFormat="1" x14ac:dyDescent="0.25">
      <c r="A81" s="54" t="s">
        <v>89</v>
      </c>
      <c r="B81" s="30" t="s">
        <v>76</v>
      </c>
      <c r="C81" s="32">
        <v>273.73</v>
      </c>
      <c r="D81" s="14">
        <v>482</v>
      </c>
      <c r="E81" s="14">
        <v>575</v>
      </c>
      <c r="F81" s="15">
        <f>E81/C81</f>
        <v>2.1006100902349027</v>
      </c>
      <c r="G81" s="14">
        <v>46</v>
      </c>
      <c r="H81" s="21">
        <f>G81*100/E81</f>
        <v>8</v>
      </c>
      <c r="I81" s="14"/>
      <c r="J81" s="14"/>
      <c r="K81" s="14"/>
      <c r="L81" s="14"/>
      <c r="M81" s="14"/>
      <c r="N81" s="14"/>
    </row>
    <row r="82" spans="1:14" s="20" customFormat="1" ht="15.75" customHeight="1" x14ac:dyDescent="0.25">
      <c r="A82" s="132" t="s">
        <v>264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</row>
    <row r="83" spans="1:14" s="20" customFormat="1" x14ac:dyDescent="0.25">
      <c r="A83" s="29" t="s">
        <v>96</v>
      </c>
      <c r="B83" s="30" t="s">
        <v>37</v>
      </c>
      <c r="C83" s="31">
        <v>204.64</v>
      </c>
      <c r="D83" s="14">
        <v>154</v>
      </c>
      <c r="E83" s="14">
        <v>175</v>
      </c>
      <c r="F83" s="15">
        <f>E83/C83</f>
        <v>0.85516028146989842</v>
      </c>
      <c r="G83" s="23">
        <v>7</v>
      </c>
      <c r="H83" s="21">
        <f>G83*100/E83</f>
        <v>4</v>
      </c>
      <c r="I83" s="23">
        <v>0</v>
      </c>
      <c r="J83" s="23">
        <v>1</v>
      </c>
      <c r="K83" s="23">
        <v>0</v>
      </c>
      <c r="L83" s="23">
        <v>0</v>
      </c>
      <c r="M83" s="23">
        <v>3</v>
      </c>
      <c r="N83" s="23">
        <v>3</v>
      </c>
    </row>
    <row r="84" spans="1:14" s="20" customFormat="1" ht="99" customHeight="1" x14ac:dyDescent="0.25">
      <c r="A84" s="29"/>
      <c r="B84" s="30" t="s">
        <v>340</v>
      </c>
      <c r="C84" s="31"/>
      <c r="D84" s="14"/>
      <c r="E84" s="14"/>
      <c r="F84" s="15"/>
      <c r="G84" s="23">
        <v>1</v>
      </c>
      <c r="H84" s="21">
        <f>G84*100/E83</f>
        <v>0.5714285714285714</v>
      </c>
      <c r="I84" s="23"/>
      <c r="J84" s="23"/>
      <c r="K84" s="23"/>
      <c r="L84" s="23"/>
      <c r="M84" s="23">
        <v>1</v>
      </c>
      <c r="N84" s="23"/>
    </row>
    <row r="85" spans="1:14" s="20" customFormat="1" ht="30" x14ac:dyDescent="0.25">
      <c r="A85" s="29" t="s">
        <v>97</v>
      </c>
      <c r="B85" s="30" t="s">
        <v>79</v>
      </c>
      <c r="C85" s="31">
        <v>699.95899999999995</v>
      </c>
      <c r="D85" s="14">
        <v>1248</v>
      </c>
      <c r="E85" s="14">
        <v>1422</v>
      </c>
      <c r="F85" s="15">
        <f>E85/C85</f>
        <v>2.0315475620714931</v>
      </c>
      <c r="G85" s="23">
        <v>113</v>
      </c>
      <c r="H85" s="21">
        <f>G85*100/E85</f>
        <v>7.9465541490857943</v>
      </c>
      <c r="I85" s="23"/>
      <c r="J85" s="23"/>
      <c r="K85" s="23"/>
      <c r="L85" s="23"/>
      <c r="M85" s="23"/>
      <c r="N85" s="23"/>
    </row>
    <row r="86" spans="1:14" s="20" customFormat="1" ht="30" x14ac:dyDescent="0.25">
      <c r="A86" s="29" t="s">
        <v>99</v>
      </c>
      <c r="B86" s="30" t="s">
        <v>81</v>
      </c>
      <c r="C86" s="31">
        <v>354.61</v>
      </c>
      <c r="D86" s="14">
        <v>1274</v>
      </c>
      <c r="E86" s="14">
        <v>1215</v>
      </c>
      <c r="F86" s="15">
        <f>E86/C86</f>
        <v>3.4262993147401368</v>
      </c>
      <c r="G86" s="23">
        <v>85</v>
      </c>
      <c r="H86" s="21">
        <f>G86*100/E86</f>
        <v>6.9958847736625511</v>
      </c>
      <c r="I86" s="23"/>
      <c r="J86" s="23"/>
      <c r="K86" s="23"/>
      <c r="L86" s="23"/>
      <c r="M86" s="23"/>
      <c r="N86" s="23"/>
    </row>
    <row r="87" spans="1:14" s="20" customFormat="1" x14ac:dyDescent="0.25">
      <c r="A87" s="29" t="s">
        <v>101</v>
      </c>
      <c r="B87" s="30" t="s">
        <v>83</v>
      </c>
      <c r="C87" s="31">
        <v>22.882999999999999</v>
      </c>
      <c r="D87" s="14">
        <v>33</v>
      </c>
      <c r="E87" s="14">
        <v>33</v>
      </c>
      <c r="F87" s="15">
        <f>E87/C87</f>
        <v>1.4421186033299831</v>
      </c>
      <c r="G87" s="23">
        <v>2</v>
      </c>
      <c r="H87" s="21">
        <f>G87*100/E87</f>
        <v>6.0606060606060606</v>
      </c>
      <c r="I87" s="23"/>
      <c r="J87" s="23"/>
      <c r="K87" s="23"/>
      <c r="L87" s="23"/>
      <c r="M87" s="23"/>
      <c r="N87" s="23"/>
    </row>
    <row r="88" spans="1:14" s="20" customFormat="1" x14ac:dyDescent="0.25">
      <c r="A88" s="29" t="s">
        <v>265</v>
      </c>
      <c r="B88" s="30" t="s">
        <v>85</v>
      </c>
      <c r="C88" s="31">
        <v>812.9</v>
      </c>
      <c r="D88" s="14">
        <v>2646</v>
      </c>
      <c r="E88" s="14">
        <v>2799</v>
      </c>
      <c r="F88" s="15">
        <f>E88/C88</f>
        <v>3.4432279493172593</v>
      </c>
      <c r="G88" s="23">
        <v>335</v>
      </c>
      <c r="H88" s="21">
        <f>G88*100/E88</f>
        <v>11.968560200071455</v>
      </c>
      <c r="I88" s="23"/>
      <c r="J88" s="23"/>
      <c r="K88" s="23"/>
      <c r="L88" s="23"/>
      <c r="M88" s="23"/>
      <c r="N88" s="23"/>
    </row>
    <row r="89" spans="1:14" s="20" customFormat="1" ht="15.75" customHeight="1" x14ac:dyDescent="0.25">
      <c r="A89" s="132" t="s">
        <v>266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</row>
    <row r="90" spans="1:14" s="20" customFormat="1" x14ac:dyDescent="0.25">
      <c r="A90" s="29" t="s">
        <v>103</v>
      </c>
      <c r="B90" s="30" t="s">
        <v>37</v>
      </c>
      <c r="C90" s="31">
        <v>592.41</v>
      </c>
      <c r="D90" s="14">
        <v>711</v>
      </c>
      <c r="E90" s="14">
        <v>628</v>
      </c>
      <c r="F90" s="15">
        <f>E90/C90</f>
        <v>1.0600766361135026</v>
      </c>
      <c r="G90" s="23">
        <v>49</v>
      </c>
      <c r="H90" s="21">
        <f>G90*100/E90</f>
        <v>7.8025477707006372</v>
      </c>
      <c r="I90" s="23">
        <v>0</v>
      </c>
      <c r="J90" s="23">
        <v>7</v>
      </c>
      <c r="K90" s="23">
        <v>0</v>
      </c>
      <c r="L90" s="23">
        <v>0</v>
      </c>
      <c r="M90" s="23">
        <v>26</v>
      </c>
      <c r="N90" s="23">
        <v>16</v>
      </c>
    </row>
    <row r="91" spans="1:14" s="20" customFormat="1" ht="76.5" x14ac:dyDescent="0.25">
      <c r="A91" s="29" t="s">
        <v>336</v>
      </c>
      <c r="B91" s="4" t="s">
        <v>340</v>
      </c>
      <c r="C91" s="31"/>
      <c r="D91" s="14"/>
      <c r="E91" s="14"/>
      <c r="F91" s="15"/>
      <c r="G91" s="23">
        <v>1</v>
      </c>
      <c r="H91" s="21">
        <f>G91*100/E90</f>
        <v>0.15923566878980891</v>
      </c>
      <c r="I91" s="23"/>
      <c r="J91" s="23"/>
      <c r="K91" s="23"/>
      <c r="L91" s="23"/>
      <c r="M91" s="23">
        <v>1</v>
      </c>
      <c r="N91" s="23"/>
    </row>
    <row r="92" spans="1:14" s="20" customFormat="1" ht="45" x14ac:dyDescent="0.25">
      <c r="A92" s="29" t="s">
        <v>104</v>
      </c>
      <c r="B92" s="30" t="s">
        <v>88</v>
      </c>
      <c r="C92" s="31">
        <v>396.81</v>
      </c>
      <c r="D92" s="14">
        <v>1414</v>
      </c>
      <c r="E92" s="14">
        <v>1426</v>
      </c>
      <c r="F92" s="15">
        <f t="shared" ref="F92:F98" si="3">E92/C92</f>
        <v>3.5936594339860388</v>
      </c>
      <c r="G92" s="23">
        <v>171</v>
      </c>
      <c r="H92" s="21">
        <f>G92*100/E92</f>
        <v>11.991584852734922</v>
      </c>
      <c r="I92" s="23"/>
      <c r="J92" s="23"/>
      <c r="K92" s="23"/>
      <c r="L92" s="23"/>
      <c r="M92" s="23"/>
      <c r="N92" s="23"/>
    </row>
    <row r="93" spans="1:14" s="20" customFormat="1" x14ac:dyDescent="0.25">
      <c r="A93" s="29"/>
      <c r="B93" s="30" t="s">
        <v>90</v>
      </c>
      <c r="C93" s="31">
        <v>143.51</v>
      </c>
      <c r="D93" s="14">
        <v>375</v>
      </c>
      <c r="E93" s="14">
        <v>367</v>
      </c>
      <c r="F93" s="15">
        <f t="shared" si="3"/>
        <v>2.5573130792279284</v>
      </c>
      <c r="G93" s="23">
        <v>29</v>
      </c>
      <c r="H93" s="21">
        <f>G93*100/E93</f>
        <v>7.9019073569482288</v>
      </c>
      <c r="I93" s="23"/>
      <c r="J93" s="23"/>
      <c r="K93" s="23"/>
      <c r="L93" s="23"/>
      <c r="M93" s="23"/>
      <c r="N93" s="23"/>
    </row>
    <row r="94" spans="1:14" s="20" customFormat="1" x14ac:dyDescent="0.25">
      <c r="A94" s="29" t="s">
        <v>107</v>
      </c>
      <c r="B94" s="30" t="s">
        <v>91</v>
      </c>
      <c r="C94" s="31">
        <v>29.94</v>
      </c>
      <c r="D94" s="14">
        <v>203</v>
      </c>
      <c r="E94" s="14">
        <v>176</v>
      </c>
      <c r="F94" s="15">
        <f t="shared" si="3"/>
        <v>5.8784235136940541</v>
      </c>
      <c r="G94" s="23">
        <v>21</v>
      </c>
      <c r="H94" s="21">
        <f>G94*100/E94</f>
        <v>11.931818181818182</v>
      </c>
      <c r="I94" s="23"/>
      <c r="J94" s="23"/>
      <c r="K94" s="23"/>
      <c r="L94" s="23"/>
      <c r="M94" s="23"/>
      <c r="N94" s="23"/>
    </row>
    <row r="95" spans="1:14" s="20" customFormat="1" x14ac:dyDescent="0.25">
      <c r="A95" s="29" t="s">
        <v>109</v>
      </c>
      <c r="B95" s="30" t="s">
        <v>92</v>
      </c>
      <c r="C95" s="31">
        <v>39.04</v>
      </c>
      <c r="D95" s="14">
        <v>65</v>
      </c>
      <c r="E95" s="14">
        <v>42</v>
      </c>
      <c r="F95" s="15">
        <f t="shared" si="3"/>
        <v>1.0758196721311475</v>
      </c>
      <c r="G95" s="23">
        <v>3</v>
      </c>
      <c r="H95" s="21">
        <f>G95*100/E95</f>
        <v>7.1428571428571432</v>
      </c>
      <c r="I95" s="23"/>
      <c r="J95" s="23"/>
      <c r="K95" s="23"/>
      <c r="L95" s="23"/>
      <c r="M95" s="23"/>
      <c r="N95" s="23"/>
    </row>
    <row r="96" spans="1:14" s="20" customFormat="1" x14ac:dyDescent="0.25">
      <c r="A96" s="29" t="s">
        <v>111</v>
      </c>
      <c r="B96" s="30" t="s">
        <v>93</v>
      </c>
      <c r="C96" s="31">
        <v>21.24</v>
      </c>
      <c r="D96" s="14">
        <v>235</v>
      </c>
      <c r="E96" s="14">
        <v>226</v>
      </c>
      <c r="F96" s="15">
        <f t="shared" si="3"/>
        <v>10.64030131826742</v>
      </c>
      <c r="G96" s="23">
        <v>40</v>
      </c>
      <c r="H96" s="21">
        <f>G96*100/E96</f>
        <v>17.699115044247787</v>
      </c>
      <c r="I96" s="23"/>
      <c r="J96" s="23"/>
      <c r="K96" s="23"/>
      <c r="L96" s="23"/>
      <c r="M96" s="23"/>
      <c r="N96" s="23"/>
    </row>
    <row r="97" spans="1:14" s="20" customFormat="1" x14ac:dyDescent="0.25">
      <c r="A97" s="29" t="s">
        <v>267</v>
      </c>
      <c r="B97" s="30" t="s">
        <v>94</v>
      </c>
      <c r="C97" s="31">
        <v>95.58</v>
      </c>
      <c r="D97" s="14">
        <v>404</v>
      </c>
      <c r="E97" s="14">
        <v>303</v>
      </c>
      <c r="F97" s="15">
        <f t="shared" si="3"/>
        <v>3.1701192718141873</v>
      </c>
      <c r="G97" s="23">
        <v>36</v>
      </c>
      <c r="H97" s="21">
        <f>G97*100/E97</f>
        <v>11.881188118811881</v>
      </c>
      <c r="I97" s="23"/>
      <c r="J97" s="23"/>
      <c r="K97" s="23"/>
      <c r="L97" s="23"/>
      <c r="M97" s="23"/>
      <c r="N97" s="23"/>
    </row>
    <row r="98" spans="1:14" s="20" customFormat="1" ht="27.75" customHeight="1" x14ac:dyDescent="0.25">
      <c r="A98" s="29" t="s">
        <v>268</v>
      </c>
      <c r="B98" s="30" t="s">
        <v>95</v>
      </c>
      <c r="C98" s="31">
        <v>140.62</v>
      </c>
      <c r="D98" s="14">
        <v>217</v>
      </c>
      <c r="E98" s="14">
        <v>130</v>
      </c>
      <c r="F98" s="15">
        <f t="shared" si="3"/>
        <v>0.92447731474896877</v>
      </c>
      <c r="G98" s="23">
        <v>6</v>
      </c>
      <c r="H98" s="21">
        <f>G98*100/E98</f>
        <v>4.615384615384615</v>
      </c>
      <c r="I98" s="23"/>
      <c r="J98" s="23"/>
      <c r="K98" s="23"/>
      <c r="L98" s="23"/>
      <c r="M98" s="23"/>
      <c r="N98" s="23"/>
    </row>
    <row r="99" spans="1:14" s="20" customFormat="1" x14ac:dyDescent="0.25">
      <c r="A99" s="128" t="s">
        <v>269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</row>
    <row r="100" spans="1:14" s="20" customFormat="1" x14ac:dyDescent="0.25">
      <c r="A100" s="54" t="s">
        <v>112</v>
      </c>
      <c r="B100" s="30" t="s">
        <v>37</v>
      </c>
      <c r="C100" s="32">
        <v>572.79</v>
      </c>
      <c r="D100" s="14">
        <v>2093</v>
      </c>
      <c r="E100" s="14">
        <v>623</v>
      </c>
      <c r="F100" s="21">
        <f>E100/C100</f>
        <v>1.0876586532586114</v>
      </c>
      <c r="G100" s="19">
        <v>49</v>
      </c>
      <c r="H100" s="55">
        <f>G100*100/E100</f>
        <v>7.8651685393258424</v>
      </c>
      <c r="I100" s="19">
        <v>0</v>
      </c>
      <c r="J100" s="19">
        <v>7</v>
      </c>
      <c r="K100" s="19">
        <v>0</v>
      </c>
      <c r="L100" s="19">
        <v>0</v>
      </c>
      <c r="M100" s="19">
        <v>26</v>
      </c>
      <c r="N100" s="19">
        <v>16</v>
      </c>
    </row>
    <row r="101" spans="1:14" s="20" customFormat="1" ht="15.75" customHeight="1" x14ac:dyDescent="0.25">
      <c r="A101" s="132" t="s">
        <v>324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</row>
    <row r="102" spans="1:14" s="20" customFormat="1" x14ac:dyDescent="0.25">
      <c r="A102" s="29" t="s">
        <v>115</v>
      </c>
      <c r="B102" s="30" t="s">
        <v>37</v>
      </c>
      <c r="C102" s="33">
        <v>1591.999</v>
      </c>
      <c r="D102" s="14">
        <v>4260</v>
      </c>
      <c r="E102" s="14">
        <v>2678</v>
      </c>
      <c r="F102" s="15">
        <f>E102/C102</f>
        <v>1.6821618606544351</v>
      </c>
      <c r="G102" s="23">
        <v>214</v>
      </c>
      <c r="H102" s="21">
        <f>G102*100/E102</f>
        <v>7.9910380881254666</v>
      </c>
      <c r="I102" s="23">
        <v>0</v>
      </c>
      <c r="J102" s="23">
        <v>32</v>
      </c>
      <c r="K102" s="23">
        <v>0</v>
      </c>
      <c r="L102" s="23">
        <v>0</v>
      </c>
      <c r="M102" s="23">
        <v>116</v>
      </c>
      <c r="N102" s="23">
        <v>66</v>
      </c>
    </row>
    <row r="103" spans="1:14" s="20" customFormat="1" ht="30" x14ac:dyDescent="0.25">
      <c r="A103" s="29" t="s">
        <v>116</v>
      </c>
      <c r="B103" s="30" t="s">
        <v>98</v>
      </c>
      <c r="C103" s="31">
        <v>400</v>
      </c>
      <c r="D103" s="14">
        <v>645</v>
      </c>
      <c r="E103" s="14">
        <v>606</v>
      </c>
      <c r="F103" s="15">
        <f>E103/C103</f>
        <v>1.5149999999999999</v>
      </c>
      <c r="G103" s="23">
        <v>48</v>
      </c>
      <c r="H103" s="21">
        <f>G103*100/E103</f>
        <v>7.9207920792079207</v>
      </c>
      <c r="I103" s="23"/>
      <c r="J103" s="23"/>
      <c r="K103" s="23"/>
      <c r="L103" s="23"/>
      <c r="M103" s="23"/>
      <c r="N103" s="23"/>
    </row>
    <row r="104" spans="1:14" s="20" customFormat="1" ht="30" x14ac:dyDescent="0.25">
      <c r="A104" s="29" t="s">
        <v>118</v>
      </c>
      <c r="B104" s="30" t="s">
        <v>100</v>
      </c>
      <c r="C104" s="31">
        <v>17.489000000000001</v>
      </c>
      <c r="D104" s="14">
        <v>197</v>
      </c>
      <c r="E104" s="14">
        <v>185</v>
      </c>
      <c r="F104" s="15">
        <f>E104/C104</f>
        <v>10.578077648807822</v>
      </c>
      <c r="G104" s="23">
        <v>13</v>
      </c>
      <c r="H104" s="21">
        <f>G104*100/E104</f>
        <v>7.0270270270270272</v>
      </c>
      <c r="I104" s="23"/>
      <c r="J104" s="23"/>
      <c r="K104" s="23"/>
      <c r="L104" s="23"/>
      <c r="M104" s="23"/>
      <c r="N104" s="23"/>
    </row>
    <row r="105" spans="1:14" s="20" customFormat="1" x14ac:dyDescent="0.25">
      <c r="A105" s="29" t="s">
        <v>120</v>
      </c>
      <c r="B105" s="30" t="s">
        <v>102</v>
      </c>
      <c r="C105" s="31">
        <v>210.33</v>
      </c>
      <c r="D105" s="14">
        <v>1122</v>
      </c>
      <c r="E105" s="14">
        <v>529</v>
      </c>
      <c r="F105" s="15">
        <f>E105/C105</f>
        <v>2.5150953263918603</v>
      </c>
      <c r="G105" s="23">
        <v>37</v>
      </c>
      <c r="H105" s="21">
        <f>G105*100/E105</f>
        <v>6.9943289224952743</v>
      </c>
      <c r="I105" s="23"/>
      <c r="J105" s="23"/>
      <c r="K105" s="23"/>
      <c r="L105" s="23"/>
      <c r="M105" s="23"/>
      <c r="N105" s="23"/>
    </row>
    <row r="106" spans="1:14" s="20" customFormat="1" ht="15.75" customHeight="1" x14ac:dyDescent="0.25">
      <c r="A106" s="132" t="s">
        <v>270</v>
      </c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</row>
    <row r="107" spans="1:14" s="20" customFormat="1" x14ac:dyDescent="0.25">
      <c r="A107" s="29" t="s">
        <v>122</v>
      </c>
      <c r="B107" s="30" t="s">
        <v>37</v>
      </c>
      <c r="C107" s="31">
        <v>249.48</v>
      </c>
      <c r="D107" s="14">
        <v>870</v>
      </c>
      <c r="E107" s="14">
        <v>780</v>
      </c>
      <c r="F107" s="15">
        <f>E107/C107</f>
        <v>3.1265031265031267</v>
      </c>
      <c r="G107" s="23">
        <v>92</v>
      </c>
      <c r="H107" s="21">
        <f>G107*100/E107</f>
        <v>11.794871794871796</v>
      </c>
      <c r="I107" s="23">
        <v>0</v>
      </c>
      <c r="J107" s="23">
        <v>13</v>
      </c>
      <c r="K107" s="23">
        <v>0</v>
      </c>
      <c r="L107" s="23">
        <v>0</v>
      </c>
      <c r="M107" s="23">
        <v>49</v>
      </c>
      <c r="N107" s="23">
        <v>30</v>
      </c>
    </row>
    <row r="108" spans="1:14" s="20" customFormat="1" ht="76.5" x14ac:dyDescent="0.25">
      <c r="A108" s="29"/>
      <c r="B108" s="4" t="s">
        <v>340</v>
      </c>
      <c r="C108" s="31"/>
      <c r="D108" s="14"/>
      <c r="E108" s="14"/>
      <c r="F108" s="15"/>
      <c r="G108" s="23">
        <v>1</v>
      </c>
      <c r="H108" s="21">
        <f>G108*100/E107</f>
        <v>0.12820512820512819</v>
      </c>
      <c r="I108" s="23"/>
      <c r="J108" s="23"/>
      <c r="K108" s="23"/>
      <c r="L108" s="23"/>
      <c r="M108" s="23">
        <v>1</v>
      </c>
      <c r="N108" s="23"/>
    </row>
    <row r="109" spans="1:14" s="20" customFormat="1" ht="45" x14ac:dyDescent="0.25">
      <c r="A109" s="29" t="s">
        <v>123</v>
      </c>
      <c r="B109" s="30" t="s">
        <v>105</v>
      </c>
      <c r="C109" s="31">
        <v>98.5</v>
      </c>
      <c r="D109" s="14">
        <v>793</v>
      </c>
      <c r="E109" s="14">
        <v>814</v>
      </c>
      <c r="F109" s="15">
        <f>E109/C109</f>
        <v>8.2639593908629436</v>
      </c>
      <c r="G109" s="23">
        <v>122</v>
      </c>
      <c r="H109" s="21">
        <f>G109*100/E109</f>
        <v>14.987714987714988</v>
      </c>
      <c r="I109" s="23"/>
      <c r="J109" s="23"/>
      <c r="K109" s="23"/>
      <c r="L109" s="23"/>
      <c r="M109" s="23"/>
      <c r="N109" s="23"/>
    </row>
    <row r="110" spans="1:14" s="20" customFormat="1" ht="45" x14ac:dyDescent="0.25">
      <c r="A110" s="29" t="s">
        <v>125</v>
      </c>
      <c r="B110" s="30" t="s">
        <v>106</v>
      </c>
      <c r="C110" s="31">
        <v>164.62899999999999</v>
      </c>
      <c r="D110" s="14">
        <v>1140</v>
      </c>
      <c r="E110" s="14">
        <v>1190</v>
      </c>
      <c r="F110" s="15">
        <f>E110/C110</f>
        <v>7.2283741017682184</v>
      </c>
      <c r="G110" s="23">
        <v>178</v>
      </c>
      <c r="H110" s="21">
        <f>G110*100/E110</f>
        <v>14.957983193277311</v>
      </c>
      <c r="I110" s="23"/>
      <c r="J110" s="23"/>
      <c r="K110" s="23"/>
      <c r="L110" s="23"/>
      <c r="M110" s="23"/>
      <c r="N110" s="23"/>
    </row>
    <row r="111" spans="1:14" s="20" customFormat="1" x14ac:dyDescent="0.25">
      <c r="A111" s="29" t="s">
        <v>271</v>
      </c>
      <c r="B111" s="30" t="s">
        <v>108</v>
      </c>
      <c r="C111" s="31">
        <v>7.07</v>
      </c>
      <c r="D111" s="14">
        <v>87</v>
      </c>
      <c r="E111" s="14">
        <v>60</v>
      </c>
      <c r="F111" s="15">
        <f>E111/C111</f>
        <v>8.4865629420084865</v>
      </c>
      <c r="G111" s="23">
        <v>7</v>
      </c>
      <c r="H111" s="21">
        <f>G111*100/E111</f>
        <v>11.666666666666666</v>
      </c>
      <c r="I111" s="23"/>
      <c r="J111" s="23"/>
      <c r="K111" s="23"/>
      <c r="L111" s="23"/>
      <c r="M111" s="23"/>
      <c r="N111" s="23"/>
    </row>
    <row r="112" spans="1:14" s="20" customFormat="1" x14ac:dyDescent="0.25">
      <c r="A112" s="29" t="s">
        <v>272</v>
      </c>
      <c r="B112" s="30" t="s">
        <v>110</v>
      </c>
      <c r="C112" s="31">
        <v>11.88</v>
      </c>
      <c r="D112" s="14">
        <v>88</v>
      </c>
      <c r="E112" s="14">
        <v>88</v>
      </c>
      <c r="F112" s="15">
        <f>E112/C112</f>
        <v>7.4074074074074066</v>
      </c>
      <c r="G112" s="23">
        <v>0</v>
      </c>
      <c r="H112" s="23">
        <v>0</v>
      </c>
      <c r="I112" s="23"/>
      <c r="J112" s="23"/>
      <c r="K112" s="23"/>
      <c r="L112" s="23"/>
      <c r="M112" s="23"/>
      <c r="N112" s="23"/>
    </row>
    <row r="113" spans="1:14" s="20" customFormat="1" ht="15.75" customHeight="1" x14ac:dyDescent="0.25">
      <c r="A113" s="132" t="s">
        <v>273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</row>
    <row r="114" spans="1:14" s="20" customFormat="1" x14ac:dyDescent="0.25">
      <c r="A114" s="29" t="s">
        <v>127</v>
      </c>
      <c r="B114" s="30" t="s">
        <v>37</v>
      </c>
      <c r="C114" s="31">
        <v>498.62</v>
      </c>
      <c r="D114" s="14">
        <v>411</v>
      </c>
      <c r="E114" s="14">
        <v>1726</v>
      </c>
      <c r="F114" s="15">
        <f>E114/C114</f>
        <v>3.4615538887329027</v>
      </c>
      <c r="G114" s="23">
        <v>207</v>
      </c>
      <c r="H114" s="21">
        <f>G114*100/E114</f>
        <v>11.993047508690614</v>
      </c>
      <c r="I114" s="23">
        <v>0</v>
      </c>
      <c r="J114" s="23">
        <v>31</v>
      </c>
      <c r="K114" s="23">
        <v>0</v>
      </c>
      <c r="L114" s="23">
        <v>0</v>
      </c>
      <c r="M114" s="23">
        <v>111</v>
      </c>
      <c r="N114" s="23">
        <v>65</v>
      </c>
    </row>
    <row r="115" spans="1:14" s="20" customFormat="1" x14ac:dyDescent="0.25">
      <c r="A115" s="29" t="s">
        <v>128</v>
      </c>
      <c r="B115" s="30" t="s">
        <v>113</v>
      </c>
      <c r="C115" s="31">
        <v>200.97</v>
      </c>
      <c r="D115" s="14">
        <v>348</v>
      </c>
      <c r="E115" s="14">
        <v>461</v>
      </c>
      <c r="F115" s="15">
        <f>E115/C115</f>
        <v>2.2938747076678112</v>
      </c>
      <c r="G115" s="23">
        <v>30</v>
      </c>
      <c r="H115" s="21">
        <f>G115*100/E115</f>
        <v>6.5075921908893708</v>
      </c>
      <c r="I115" s="23"/>
      <c r="J115" s="23"/>
      <c r="K115" s="23"/>
      <c r="L115" s="23"/>
      <c r="M115" s="23"/>
      <c r="N115" s="23"/>
    </row>
    <row r="116" spans="1:14" s="20" customFormat="1" ht="45" x14ac:dyDescent="0.25">
      <c r="A116" s="29" t="s">
        <v>130</v>
      </c>
      <c r="B116" s="30" t="s">
        <v>114</v>
      </c>
      <c r="C116" s="31">
        <v>177.53</v>
      </c>
      <c r="D116" s="14">
        <v>604</v>
      </c>
      <c r="E116" s="14">
        <v>529</v>
      </c>
      <c r="F116" s="15">
        <f>E116/C116</f>
        <v>2.97977806567904</v>
      </c>
      <c r="G116" s="23">
        <v>42</v>
      </c>
      <c r="H116" s="21">
        <f>G116*100/E116</f>
        <v>7.9395085066162574</v>
      </c>
      <c r="I116" s="23"/>
      <c r="J116" s="23"/>
      <c r="K116" s="23"/>
      <c r="L116" s="23"/>
      <c r="M116" s="23"/>
      <c r="N116" s="23"/>
    </row>
    <row r="117" spans="1:14" s="20" customFormat="1" ht="15.75" customHeight="1" x14ac:dyDescent="0.25">
      <c r="A117" s="132" t="s">
        <v>274</v>
      </c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</row>
    <row r="118" spans="1:14" s="20" customFormat="1" x14ac:dyDescent="0.25">
      <c r="A118" s="29" t="s">
        <v>138</v>
      </c>
      <c r="B118" s="30" t="s">
        <v>18</v>
      </c>
      <c r="C118" s="31">
        <v>186.63</v>
      </c>
      <c r="D118" s="14">
        <v>796</v>
      </c>
      <c r="E118" s="14">
        <v>776</v>
      </c>
      <c r="F118" s="15">
        <f>E118/C118</f>
        <v>4.1579595992069871</v>
      </c>
      <c r="G118" s="23">
        <v>93</v>
      </c>
      <c r="H118" s="23">
        <v>12</v>
      </c>
      <c r="I118" s="23">
        <v>0</v>
      </c>
      <c r="J118" s="23">
        <v>13</v>
      </c>
      <c r="K118" s="23">
        <v>0</v>
      </c>
      <c r="L118" s="23">
        <v>0</v>
      </c>
      <c r="M118" s="23">
        <v>50</v>
      </c>
      <c r="N118" s="23">
        <v>30</v>
      </c>
    </row>
    <row r="119" spans="1:14" s="20" customFormat="1" ht="45" x14ac:dyDescent="0.25">
      <c r="A119" s="29" t="s">
        <v>139</v>
      </c>
      <c r="B119" s="30" t="s">
        <v>117</v>
      </c>
      <c r="C119" s="31">
        <v>332.44099999999997</v>
      </c>
      <c r="D119" s="14">
        <v>2502</v>
      </c>
      <c r="E119" s="14">
        <v>2506</v>
      </c>
      <c r="F119" s="15">
        <f>E119/C119</f>
        <v>7.5381797070758427</v>
      </c>
      <c r="G119" s="23">
        <v>350</v>
      </c>
      <c r="H119" s="21">
        <f>G119*100/E119</f>
        <v>13.966480446927374</v>
      </c>
      <c r="I119" s="23"/>
      <c r="J119" s="23"/>
      <c r="K119" s="23"/>
      <c r="L119" s="23"/>
      <c r="M119" s="23"/>
      <c r="N119" s="23"/>
    </row>
    <row r="120" spans="1:14" s="20" customFormat="1" x14ac:dyDescent="0.25">
      <c r="A120" s="29" t="s">
        <v>141</v>
      </c>
      <c r="B120" s="30" t="s">
        <v>119</v>
      </c>
      <c r="C120" s="31">
        <v>33.372999999999998</v>
      </c>
      <c r="D120" s="14">
        <v>96</v>
      </c>
      <c r="E120" s="14">
        <v>99</v>
      </c>
      <c r="F120" s="15">
        <f>E120/C120</f>
        <v>2.9664699008180269</v>
      </c>
      <c r="G120" s="23">
        <v>7</v>
      </c>
      <c r="H120" s="21">
        <f>G120*100/E120</f>
        <v>7.0707070707070709</v>
      </c>
      <c r="I120" s="23"/>
      <c r="J120" s="23"/>
      <c r="K120" s="23"/>
      <c r="L120" s="23"/>
      <c r="M120" s="23"/>
      <c r="N120" s="23"/>
    </row>
    <row r="121" spans="1:14" s="20" customFormat="1" x14ac:dyDescent="0.25">
      <c r="A121" s="29" t="s">
        <v>275</v>
      </c>
      <c r="B121" s="30" t="s">
        <v>121</v>
      </c>
      <c r="C121" s="31">
        <v>20.67</v>
      </c>
      <c r="D121" s="14">
        <v>73</v>
      </c>
      <c r="E121" s="14">
        <v>116</v>
      </c>
      <c r="F121" s="15">
        <f>E121/C121</f>
        <v>5.6119980648282528</v>
      </c>
      <c r="G121" s="23">
        <v>13</v>
      </c>
      <c r="H121" s="14">
        <f>G121*100/E121</f>
        <v>11.206896551724139</v>
      </c>
      <c r="I121" s="23"/>
      <c r="J121" s="23"/>
      <c r="K121" s="23"/>
      <c r="L121" s="23"/>
      <c r="M121" s="23"/>
      <c r="N121" s="23"/>
    </row>
    <row r="122" spans="1:14" s="20" customFormat="1" x14ac:dyDescent="0.25">
      <c r="A122" s="128" t="s">
        <v>325</v>
      </c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</row>
    <row r="123" spans="1:14" s="20" customFormat="1" x14ac:dyDescent="0.25">
      <c r="A123" s="54" t="s">
        <v>143</v>
      </c>
      <c r="B123" s="30" t="s">
        <v>37</v>
      </c>
      <c r="C123" s="32">
        <v>347.41</v>
      </c>
      <c r="D123" s="14">
        <v>962</v>
      </c>
      <c r="E123" s="14">
        <v>939</v>
      </c>
      <c r="F123" s="15">
        <f>E123/C123</f>
        <v>2.7028582942344777</v>
      </c>
      <c r="G123" s="23">
        <v>75</v>
      </c>
      <c r="H123" s="21">
        <f>G123*100/E123</f>
        <v>7.9872204472843453</v>
      </c>
      <c r="I123" s="23">
        <v>0</v>
      </c>
      <c r="J123" s="23">
        <v>11</v>
      </c>
      <c r="K123" s="23">
        <v>0</v>
      </c>
      <c r="L123" s="23">
        <v>0</v>
      </c>
      <c r="M123" s="23">
        <v>39</v>
      </c>
      <c r="N123" s="23">
        <v>25</v>
      </c>
    </row>
    <row r="124" spans="1:14" s="20" customFormat="1" ht="30" x14ac:dyDescent="0.25">
      <c r="A124" s="54" t="s">
        <v>144</v>
      </c>
      <c r="B124" s="30" t="s">
        <v>124</v>
      </c>
      <c r="C124" s="32">
        <v>36.19</v>
      </c>
      <c r="D124" s="14">
        <v>457</v>
      </c>
      <c r="E124" s="14">
        <v>436</v>
      </c>
      <c r="F124" s="15">
        <f>E124/C124</f>
        <v>12.047526941143964</v>
      </c>
      <c r="G124" s="23">
        <v>109</v>
      </c>
      <c r="H124" s="21">
        <f>G124*100/E124</f>
        <v>25</v>
      </c>
      <c r="I124" s="23"/>
      <c r="J124" s="23"/>
      <c r="K124" s="23"/>
      <c r="L124" s="23"/>
      <c r="M124" s="23"/>
      <c r="N124" s="23"/>
    </row>
    <row r="125" spans="1:14" s="20" customFormat="1" ht="30" x14ac:dyDescent="0.25">
      <c r="A125" s="54" t="s">
        <v>146</v>
      </c>
      <c r="B125" s="30" t="s">
        <v>126</v>
      </c>
      <c r="C125" s="32">
        <v>21.42</v>
      </c>
      <c r="D125" s="14">
        <v>217</v>
      </c>
      <c r="E125" s="14">
        <v>218</v>
      </c>
      <c r="F125" s="15">
        <f>E125/C125</f>
        <v>10.177404295051353</v>
      </c>
      <c r="G125" s="23">
        <v>39</v>
      </c>
      <c r="H125" s="21">
        <f>G125*100/E125</f>
        <v>17.889908256880734</v>
      </c>
      <c r="I125" s="23"/>
      <c r="J125" s="23"/>
      <c r="K125" s="23"/>
      <c r="L125" s="23"/>
      <c r="M125" s="23"/>
      <c r="N125" s="23"/>
    </row>
    <row r="126" spans="1:14" s="20" customFormat="1" x14ac:dyDescent="0.25">
      <c r="A126" s="128" t="s">
        <v>326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</row>
    <row r="127" spans="1:14" s="20" customFormat="1" x14ac:dyDescent="0.25">
      <c r="A127" s="29" t="s">
        <v>152</v>
      </c>
      <c r="B127" s="30" t="s">
        <v>18</v>
      </c>
      <c r="C127" s="31">
        <v>273.83</v>
      </c>
      <c r="D127" s="14">
        <v>1199</v>
      </c>
      <c r="E127" s="14">
        <v>1199</v>
      </c>
      <c r="F127" s="15">
        <f>E127/C127</f>
        <v>4.3786290764342839</v>
      </c>
      <c r="G127" s="23">
        <v>141</v>
      </c>
      <c r="H127" s="21">
        <f>G127*100/E127</f>
        <v>11.759799833194329</v>
      </c>
      <c r="I127" s="23">
        <v>0</v>
      </c>
      <c r="J127" s="23">
        <v>21</v>
      </c>
      <c r="K127" s="23">
        <v>0</v>
      </c>
      <c r="L127" s="23">
        <v>0</v>
      </c>
      <c r="M127" s="23">
        <v>77</v>
      </c>
      <c r="N127" s="23">
        <v>43</v>
      </c>
    </row>
    <row r="128" spans="1:14" s="20" customFormat="1" ht="76.5" x14ac:dyDescent="0.25">
      <c r="A128" s="29"/>
      <c r="B128" s="4" t="s">
        <v>340</v>
      </c>
      <c r="C128" s="31"/>
      <c r="D128" s="14"/>
      <c r="E128" s="14"/>
      <c r="F128" s="15"/>
      <c r="G128" s="23">
        <v>2</v>
      </c>
      <c r="H128" s="21">
        <f>G128*100/E127</f>
        <v>0.16680567139282734</v>
      </c>
      <c r="I128" s="23"/>
      <c r="J128" s="23"/>
      <c r="K128" s="23"/>
      <c r="L128" s="23"/>
      <c r="M128" s="23">
        <v>2</v>
      </c>
      <c r="N128" s="23"/>
    </row>
    <row r="129" spans="1:14" s="20" customFormat="1" ht="45" x14ac:dyDescent="0.25">
      <c r="A129" s="29" t="s">
        <v>153</v>
      </c>
      <c r="B129" s="30" t="s">
        <v>129</v>
      </c>
      <c r="C129" s="31">
        <v>40.784999999999997</v>
      </c>
      <c r="D129" s="14">
        <v>276</v>
      </c>
      <c r="E129" s="14">
        <v>286</v>
      </c>
      <c r="F129" s="15">
        <f t="shared" ref="F129:F138" si="4">E129/C129</f>
        <v>7.0123820031874473</v>
      </c>
      <c r="G129" s="23">
        <v>42</v>
      </c>
      <c r="H129" s="21">
        <f>G129*100/E129</f>
        <v>14.685314685314685</v>
      </c>
      <c r="I129" s="23"/>
      <c r="J129" s="23"/>
      <c r="K129" s="23"/>
      <c r="L129" s="23"/>
      <c r="M129" s="23"/>
      <c r="N129" s="23"/>
    </row>
    <row r="130" spans="1:14" s="20" customFormat="1" ht="45" x14ac:dyDescent="0.25">
      <c r="A130" s="29" t="s">
        <v>155</v>
      </c>
      <c r="B130" s="30" t="s">
        <v>131</v>
      </c>
      <c r="C130" s="31">
        <v>83.35</v>
      </c>
      <c r="D130" s="14">
        <v>406</v>
      </c>
      <c r="E130" s="14">
        <v>417</v>
      </c>
      <c r="F130" s="15">
        <f t="shared" si="4"/>
        <v>5.0029994001199762</v>
      </c>
      <c r="G130" s="23">
        <v>50</v>
      </c>
      <c r="H130" s="21">
        <f>G130*100/E130</f>
        <v>11.990407673860911</v>
      </c>
      <c r="I130" s="23"/>
      <c r="J130" s="23"/>
      <c r="K130" s="23"/>
      <c r="L130" s="23"/>
      <c r="M130" s="23"/>
      <c r="N130" s="23"/>
    </row>
    <row r="131" spans="1:14" s="20" customFormat="1" ht="45" x14ac:dyDescent="0.25">
      <c r="A131" s="29" t="s">
        <v>157</v>
      </c>
      <c r="B131" s="30" t="s">
        <v>132</v>
      </c>
      <c r="C131" s="31">
        <v>71.564999999999998</v>
      </c>
      <c r="D131" s="14">
        <v>360</v>
      </c>
      <c r="E131" s="14">
        <v>357</v>
      </c>
      <c r="F131" s="15">
        <f t="shared" si="4"/>
        <v>4.9884720184447708</v>
      </c>
      <c r="G131" s="23">
        <v>42</v>
      </c>
      <c r="H131" s="21">
        <f>G131*100/E131</f>
        <v>11.764705882352942</v>
      </c>
      <c r="I131" s="23"/>
      <c r="J131" s="23"/>
      <c r="K131" s="23"/>
      <c r="L131" s="23"/>
      <c r="M131" s="23"/>
      <c r="N131" s="23"/>
    </row>
    <row r="132" spans="1:14" s="20" customFormat="1" ht="30" x14ac:dyDescent="0.25">
      <c r="A132" s="29" t="s">
        <v>276</v>
      </c>
      <c r="B132" s="30" t="s">
        <v>133</v>
      </c>
      <c r="C132" s="31">
        <v>33.872999999999998</v>
      </c>
      <c r="D132" s="14">
        <v>99</v>
      </c>
      <c r="E132" s="14">
        <v>115</v>
      </c>
      <c r="F132" s="15">
        <f t="shared" si="4"/>
        <v>3.3950343931745048</v>
      </c>
      <c r="G132" s="23">
        <v>13</v>
      </c>
      <c r="H132" s="21">
        <f>G132*100/E132</f>
        <v>11.304347826086957</v>
      </c>
      <c r="I132" s="23"/>
      <c r="J132" s="23"/>
      <c r="K132" s="23"/>
      <c r="L132" s="23"/>
      <c r="M132" s="23"/>
      <c r="N132" s="23"/>
    </row>
    <row r="133" spans="1:14" s="20" customFormat="1" ht="30" x14ac:dyDescent="0.25">
      <c r="A133" s="29" t="s">
        <v>277</v>
      </c>
      <c r="B133" s="30" t="s">
        <v>134</v>
      </c>
      <c r="C133" s="31">
        <v>35.130000000000003</v>
      </c>
      <c r="D133" s="14">
        <v>104</v>
      </c>
      <c r="E133" s="14">
        <v>100</v>
      </c>
      <c r="F133" s="15">
        <f t="shared" si="4"/>
        <v>2.8465698832906345</v>
      </c>
      <c r="G133" s="23">
        <v>8</v>
      </c>
      <c r="H133" s="21">
        <f>G133*100/E133</f>
        <v>8</v>
      </c>
      <c r="I133" s="23"/>
      <c r="J133" s="23"/>
      <c r="K133" s="23"/>
      <c r="L133" s="23"/>
      <c r="M133" s="23"/>
      <c r="N133" s="23"/>
    </row>
    <row r="134" spans="1:14" s="20" customFormat="1" ht="30" x14ac:dyDescent="0.25">
      <c r="A134" s="29" t="s">
        <v>278</v>
      </c>
      <c r="B134" s="30" t="s">
        <v>135</v>
      </c>
      <c r="C134" s="31">
        <v>119.288</v>
      </c>
      <c r="D134" s="14">
        <v>342</v>
      </c>
      <c r="E134" s="14">
        <v>354</v>
      </c>
      <c r="F134" s="15">
        <f t="shared" si="4"/>
        <v>2.967607806317484</v>
      </c>
      <c r="G134" s="23">
        <v>28</v>
      </c>
      <c r="H134" s="21">
        <f>G134*100/E134</f>
        <v>7.9096045197740112</v>
      </c>
      <c r="I134" s="23"/>
      <c r="J134" s="23"/>
      <c r="K134" s="23"/>
      <c r="L134" s="23"/>
      <c r="M134" s="23"/>
      <c r="N134" s="23"/>
    </row>
    <row r="135" spans="1:14" s="20" customFormat="1" ht="30" x14ac:dyDescent="0.25">
      <c r="A135" s="29" t="s">
        <v>279</v>
      </c>
      <c r="B135" s="30" t="s">
        <v>136</v>
      </c>
      <c r="C135" s="31">
        <v>28.207000000000001</v>
      </c>
      <c r="D135" s="14">
        <v>211</v>
      </c>
      <c r="E135" s="14">
        <v>184</v>
      </c>
      <c r="F135" s="15">
        <f t="shared" si="4"/>
        <v>6.5232034601340088</v>
      </c>
      <c r="G135" s="23">
        <v>27</v>
      </c>
      <c r="H135" s="21">
        <f>G135*100/E135</f>
        <v>14.673913043478262</v>
      </c>
      <c r="I135" s="23"/>
      <c r="J135" s="23"/>
      <c r="K135" s="23"/>
      <c r="L135" s="23"/>
      <c r="M135" s="23"/>
      <c r="N135" s="23"/>
    </row>
    <row r="136" spans="1:14" s="20" customFormat="1" ht="30" x14ac:dyDescent="0.25">
      <c r="A136" s="29" t="s">
        <v>280</v>
      </c>
      <c r="B136" s="30" t="s">
        <v>137</v>
      </c>
      <c r="C136" s="31">
        <v>24.41</v>
      </c>
      <c r="D136" s="14">
        <v>106</v>
      </c>
      <c r="E136" s="14">
        <v>115</v>
      </c>
      <c r="F136" s="15">
        <f t="shared" si="4"/>
        <v>4.7111839410077838</v>
      </c>
      <c r="G136" s="23">
        <v>13</v>
      </c>
      <c r="H136" s="23">
        <f>G136*100/E136</f>
        <v>11.304347826086957</v>
      </c>
      <c r="I136" s="23"/>
      <c r="J136" s="23"/>
      <c r="K136" s="23"/>
      <c r="L136" s="23"/>
      <c r="M136" s="23"/>
      <c r="N136" s="23"/>
    </row>
    <row r="137" spans="1:14" s="20" customFormat="1" ht="30" x14ac:dyDescent="0.25">
      <c r="A137" s="29" t="s">
        <v>281</v>
      </c>
      <c r="B137" s="30" t="s">
        <v>360</v>
      </c>
      <c r="C137" s="31">
        <v>30.28</v>
      </c>
      <c r="D137" s="14">
        <v>122</v>
      </c>
      <c r="E137" s="14">
        <v>123</v>
      </c>
      <c r="F137" s="15">
        <f t="shared" si="4"/>
        <v>4.0620871862615591</v>
      </c>
      <c r="G137" s="23">
        <v>14</v>
      </c>
      <c r="H137" s="21">
        <f>G137*100/E137</f>
        <v>11.382113821138212</v>
      </c>
      <c r="I137" s="23"/>
      <c r="J137" s="23"/>
      <c r="K137" s="23"/>
      <c r="L137" s="23"/>
      <c r="M137" s="23"/>
      <c r="N137" s="23"/>
    </row>
    <row r="138" spans="1:14" s="20" customFormat="1" x14ac:dyDescent="0.25">
      <c r="A138" s="29" t="s">
        <v>282</v>
      </c>
      <c r="B138" s="30" t="s">
        <v>28</v>
      </c>
      <c r="C138" s="31">
        <v>35.409999999999997</v>
      </c>
      <c r="D138" s="14">
        <v>138</v>
      </c>
      <c r="E138" s="14">
        <v>138</v>
      </c>
      <c r="F138" s="15">
        <f t="shared" si="4"/>
        <v>3.8972041796102799</v>
      </c>
      <c r="G138" s="23">
        <v>16</v>
      </c>
      <c r="H138" s="21">
        <f>G138*100/E138</f>
        <v>11.594202898550725</v>
      </c>
      <c r="I138" s="23"/>
      <c r="J138" s="23"/>
      <c r="K138" s="23"/>
      <c r="L138" s="23"/>
      <c r="M138" s="23"/>
      <c r="N138" s="23"/>
    </row>
    <row r="139" spans="1:14" s="20" customFormat="1" x14ac:dyDescent="0.25">
      <c r="A139" s="128" t="s">
        <v>283</v>
      </c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</row>
    <row r="140" spans="1:14" s="58" customFormat="1" ht="15.75" x14ac:dyDescent="0.25">
      <c r="A140" s="54" t="s">
        <v>159</v>
      </c>
      <c r="B140" s="30" t="s">
        <v>37</v>
      </c>
      <c r="C140" s="32">
        <v>223.19</v>
      </c>
      <c r="D140" s="14">
        <v>254</v>
      </c>
      <c r="E140" s="14">
        <v>254</v>
      </c>
      <c r="F140" s="15">
        <f>E140/C140</f>
        <v>1.1380438191675255</v>
      </c>
      <c r="G140" s="14">
        <v>20</v>
      </c>
      <c r="H140" s="21">
        <f>G140*100/E140</f>
        <v>7.8740157480314963</v>
      </c>
      <c r="I140" s="19">
        <v>0</v>
      </c>
      <c r="J140" s="19">
        <v>3</v>
      </c>
      <c r="K140" s="19">
        <v>0</v>
      </c>
      <c r="L140" s="19">
        <v>0</v>
      </c>
      <c r="M140" s="19">
        <v>9</v>
      </c>
      <c r="N140" s="19">
        <v>8</v>
      </c>
    </row>
    <row r="141" spans="1:14" s="58" customFormat="1" ht="45" x14ac:dyDescent="0.25">
      <c r="A141" s="54" t="s">
        <v>284</v>
      </c>
      <c r="B141" s="30" t="s">
        <v>140</v>
      </c>
      <c r="C141" s="32">
        <v>146.21</v>
      </c>
      <c r="D141" s="14">
        <v>472</v>
      </c>
      <c r="E141" s="14">
        <v>504</v>
      </c>
      <c r="F141" s="21">
        <f>E141/C141</f>
        <v>3.4470966418165649</v>
      </c>
      <c r="G141" s="14">
        <v>60</v>
      </c>
      <c r="H141" s="14">
        <f>G141*100/E141</f>
        <v>11.904761904761905</v>
      </c>
      <c r="I141" s="19"/>
      <c r="J141" s="19"/>
      <c r="K141" s="19"/>
      <c r="L141" s="19"/>
      <c r="M141" s="19"/>
      <c r="N141" s="19"/>
    </row>
    <row r="142" spans="1:14" s="58" customFormat="1" ht="21" customHeight="1" x14ac:dyDescent="0.25">
      <c r="A142" s="54" t="s">
        <v>285</v>
      </c>
      <c r="B142" s="30" t="s">
        <v>142</v>
      </c>
      <c r="C142" s="32">
        <v>125.91</v>
      </c>
      <c r="D142" s="14">
        <v>349</v>
      </c>
      <c r="E142" s="14">
        <v>360</v>
      </c>
      <c r="F142" s="21">
        <f>E142/C142</f>
        <v>2.8591851322373123</v>
      </c>
      <c r="G142" s="14">
        <v>28</v>
      </c>
      <c r="H142" s="14">
        <f>G142*100/E142</f>
        <v>7.7777777777777777</v>
      </c>
      <c r="I142" s="19"/>
      <c r="J142" s="19"/>
      <c r="K142" s="19"/>
      <c r="L142" s="19"/>
      <c r="M142" s="19"/>
      <c r="N142" s="19"/>
    </row>
    <row r="143" spans="1:14" s="20" customFormat="1" x14ac:dyDescent="0.25">
      <c r="A143" s="128" t="s">
        <v>286</v>
      </c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</row>
    <row r="144" spans="1:14" s="20" customFormat="1" x14ac:dyDescent="0.25">
      <c r="A144" s="29" t="s">
        <v>160</v>
      </c>
      <c r="B144" s="30" t="s">
        <v>37</v>
      </c>
      <c r="C144" s="31">
        <v>768.25</v>
      </c>
      <c r="D144" s="14">
        <v>813</v>
      </c>
      <c r="E144" s="14">
        <v>1297</v>
      </c>
      <c r="F144" s="15">
        <f>E144/C144</f>
        <v>1.688252521965506</v>
      </c>
      <c r="G144" s="23">
        <v>103</v>
      </c>
      <c r="H144" s="15">
        <f>G144*100/E144</f>
        <v>7.9414032382420974</v>
      </c>
      <c r="I144" s="23">
        <v>0</v>
      </c>
      <c r="J144" s="23">
        <v>15</v>
      </c>
      <c r="K144" s="23">
        <v>0</v>
      </c>
      <c r="L144" s="23">
        <v>0</v>
      </c>
      <c r="M144" s="23">
        <v>57</v>
      </c>
      <c r="N144" s="23">
        <v>31</v>
      </c>
    </row>
    <row r="145" spans="1:14" s="20" customFormat="1" ht="45" x14ac:dyDescent="0.25">
      <c r="A145" s="29" t="s">
        <v>161</v>
      </c>
      <c r="B145" s="30" t="s">
        <v>145</v>
      </c>
      <c r="C145" s="31">
        <v>191.41800000000001</v>
      </c>
      <c r="D145" s="14">
        <v>1196</v>
      </c>
      <c r="E145" s="14">
        <v>1142</v>
      </c>
      <c r="F145" s="15">
        <f t="shared" ref="F145:F151" si="5">E145/C145</f>
        <v>5.9660011075238479</v>
      </c>
      <c r="G145" s="23">
        <v>114</v>
      </c>
      <c r="H145" s="21">
        <f>G145*100/E145</f>
        <v>9.9824868651488625</v>
      </c>
      <c r="I145" s="23"/>
      <c r="J145" s="23"/>
      <c r="K145" s="23"/>
      <c r="L145" s="23"/>
      <c r="M145" s="23"/>
      <c r="N145" s="23"/>
    </row>
    <row r="146" spans="1:14" s="20" customFormat="1" ht="45" x14ac:dyDescent="0.25">
      <c r="A146" s="29" t="s">
        <v>163</v>
      </c>
      <c r="B146" s="30" t="s">
        <v>147</v>
      </c>
      <c r="C146" s="31">
        <v>164.13</v>
      </c>
      <c r="D146" s="14">
        <v>1142</v>
      </c>
      <c r="E146" s="14">
        <v>996</v>
      </c>
      <c r="F146" s="15">
        <f t="shared" si="5"/>
        <v>6.0683604459879366</v>
      </c>
      <c r="G146" s="23">
        <v>129</v>
      </c>
      <c r="H146" s="21">
        <f>G146*100/E146</f>
        <v>12.951807228915662</v>
      </c>
      <c r="I146" s="23"/>
      <c r="J146" s="23"/>
      <c r="K146" s="23"/>
      <c r="L146" s="23"/>
      <c r="M146" s="23"/>
      <c r="N146" s="23"/>
    </row>
    <row r="147" spans="1:14" s="20" customFormat="1" ht="45" x14ac:dyDescent="0.25">
      <c r="A147" s="29" t="s">
        <v>165</v>
      </c>
      <c r="B147" s="30" t="s">
        <v>148</v>
      </c>
      <c r="C147" s="31">
        <v>258.22300000000001</v>
      </c>
      <c r="D147" s="14">
        <v>2084</v>
      </c>
      <c r="E147" s="14">
        <v>1929</v>
      </c>
      <c r="F147" s="15">
        <f t="shared" si="5"/>
        <v>7.4702873098058653</v>
      </c>
      <c r="G147" s="23">
        <v>192</v>
      </c>
      <c r="H147" s="21">
        <f>G147*100/E147</f>
        <v>9.9533437013996888</v>
      </c>
      <c r="I147" s="23"/>
      <c r="J147" s="23"/>
      <c r="K147" s="23"/>
      <c r="L147" s="23"/>
      <c r="M147" s="23"/>
      <c r="N147" s="23"/>
    </row>
    <row r="148" spans="1:14" s="20" customFormat="1" x14ac:dyDescent="0.25">
      <c r="A148" s="29" t="s">
        <v>166</v>
      </c>
      <c r="B148" s="30" t="s">
        <v>149</v>
      </c>
      <c r="C148" s="31">
        <v>31.01</v>
      </c>
      <c r="D148" s="14">
        <v>199</v>
      </c>
      <c r="E148" s="14">
        <v>224</v>
      </c>
      <c r="F148" s="15">
        <f t="shared" si="5"/>
        <v>7.2234762979683973</v>
      </c>
      <c r="G148" s="23">
        <v>22</v>
      </c>
      <c r="H148" s="21">
        <f>G148*100/E148</f>
        <v>9.8214285714285712</v>
      </c>
      <c r="I148" s="23"/>
      <c r="J148" s="23"/>
      <c r="K148" s="23"/>
      <c r="L148" s="23"/>
      <c r="M148" s="23"/>
      <c r="N148" s="23"/>
    </row>
    <row r="149" spans="1:14" s="20" customFormat="1" ht="45" x14ac:dyDescent="0.25">
      <c r="A149" s="29" t="s">
        <v>168</v>
      </c>
      <c r="B149" s="30" t="s">
        <v>150</v>
      </c>
      <c r="C149" s="31">
        <v>45.381</v>
      </c>
      <c r="D149" s="14">
        <v>340</v>
      </c>
      <c r="E149" s="14">
        <v>238</v>
      </c>
      <c r="F149" s="15">
        <f t="shared" si="5"/>
        <v>5.2444855776646611</v>
      </c>
      <c r="G149" s="23">
        <v>16</v>
      </c>
      <c r="H149" s="21">
        <f>G149*100/E149</f>
        <v>6.7226890756302522</v>
      </c>
      <c r="I149" s="23"/>
      <c r="J149" s="23"/>
      <c r="K149" s="23"/>
      <c r="L149" s="23"/>
      <c r="M149" s="23"/>
      <c r="N149" s="23"/>
    </row>
    <row r="150" spans="1:14" s="20" customFormat="1" x14ac:dyDescent="0.25">
      <c r="A150" s="29" t="s">
        <v>170</v>
      </c>
      <c r="B150" s="30" t="s">
        <v>43</v>
      </c>
      <c r="C150" s="31">
        <v>20.49</v>
      </c>
      <c r="D150" s="14">
        <v>198</v>
      </c>
      <c r="E150" s="14">
        <v>206</v>
      </c>
      <c r="F150" s="15">
        <f t="shared" si="5"/>
        <v>10.053684724255735</v>
      </c>
      <c r="G150" s="23">
        <v>30</v>
      </c>
      <c r="H150" s="21">
        <f>G150*100/E150</f>
        <v>14.563106796116505</v>
      </c>
      <c r="I150" s="23"/>
      <c r="J150" s="23"/>
      <c r="K150" s="23"/>
      <c r="L150" s="23"/>
      <c r="M150" s="23"/>
      <c r="N150" s="23"/>
    </row>
    <row r="151" spans="1:14" s="20" customFormat="1" ht="30" x14ac:dyDescent="0.25">
      <c r="A151" s="29" t="s">
        <v>172</v>
      </c>
      <c r="B151" s="30" t="s">
        <v>151</v>
      </c>
      <c r="C151" s="31">
        <v>73.016999999999996</v>
      </c>
      <c r="D151" s="14">
        <v>386</v>
      </c>
      <c r="E151" s="14">
        <v>326</v>
      </c>
      <c r="F151" s="15">
        <f t="shared" si="5"/>
        <v>4.4647136968103318</v>
      </c>
      <c r="G151" s="23">
        <v>20</v>
      </c>
      <c r="H151" s="21">
        <f>G151*100/E151</f>
        <v>6.1349693251533743</v>
      </c>
      <c r="I151" s="23"/>
      <c r="J151" s="23"/>
      <c r="K151" s="23"/>
      <c r="L151" s="23"/>
      <c r="M151" s="23"/>
      <c r="N151" s="23"/>
    </row>
    <row r="152" spans="1:14" s="20" customFormat="1" ht="15.75" customHeight="1" x14ac:dyDescent="0.25">
      <c r="A152" s="132" t="s">
        <v>288</v>
      </c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</row>
    <row r="153" spans="1:14" s="20" customFormat="1" x14ac:dyDescent="0.25">
      <c r="A153" s="29" t="s">
        <v>176</v>
      </c>
      <c r="B153" s="30" t="s">
        <v>18</v>
      </c>
      <c r="C153" s="31">
        <v>0</v>
      </c>
      <c r="D153" s="14">
        <v>0</v>
      </c>
      <c r="E153" s="14">
        <v>0</v>
      </c>
      <c r="F153" s="56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</row>
    <row r="154" spans="1:14" s="20" customFormat="1" ht="15.75" customHeight="1" x14ac:dyDescent="0.25">
      <c r="A154" s="132" t="s">
        <v>289</v>
      </c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</row>
    <row r="155" spans="1:14" s="20" customFormat="1" x14ac:dyDescent="0.25">
      <c r="A155" s="29" t="s">
        <v>187</v>
      </c>
      <c r="B155" s="30" t="s">
        <v>37</v>
      </c>
      <c r="C155" s="31">
        <v>2410.6999999999998</v>
      </c>
      <c r="D155" s="14">
        <v>4158</v>
      </c>
      <c r="E155" s="14">
        <v>2976</v>
      </c>
      <c r="F155" s="15">
        <f>E155/C155</f>
        <v>1.2344962044219523</v>
      </c>
      <c r="G155" s="19">
        <v>238</v>
      </c>
      <c r="H155" s="49">
        <f>G155*100/E155</f>
        <v>7.997311827956989</v>
      </c>
      <c r="I155" s="19">
        <v>10</v>
      </c>
      <c r="J155" s="19">
        <v>34</v>
      </c>
      <c r="K155" s="19">
        <v>0</v>
      </c>
      <c r="L155" s="19">
        <v>0</v>
      </c>
      <c r="M155" s="19">
        <v>124</v>
      </c>
      <c r="N155" s="19">
        <v>70</v>
      </c>
    </row>
    <row r="156" spans="1:14" s="20" customFormat="1" ht="45" x14ac:dyDescent="0.25">
      <c r="A156" s="29" t="s">
        <v>188</v>
      </c>
      <c r="B156" s="30" t="s">
        <v>154</v>
      </c>
      <c r="C156" s="31">
        <v>150.298</v>
      </c>
      <c r="D156" s="14">
        <v>404</v>
      </c>
      <c r="E156" s="14">
        <v>415</v>
      </c>
      <c r="F156" s="15">
        <f>E156/C156</f>
        <v>2.7611811201745864</v>
      </c>
      <c r="G156" s="23">
        <v>33</v>
      </c>
      <c r="H156" s="21">
        <f>G156*100/E156</f>
        <v>7.9518072289156629</v>
      </c>
      <c r="I156" s="19"/>
      <c r="J156" s="19"/>
      <c r="K156" s="19"/>
      <c r="L156" s="19"/>
      <c r="M156" s="19"/>
      <c r="N156" s="19"/>
    </row>
    <row r="157" spans="1:14" s="20" customFormat="1" x14ac:dyDescent="0.25">
      <c r="A157" s="29" t="s">
        <v>190</v>
      </c>
      <c r="B157" s="30" t="s">
        <v>156</v>
      </c>
      <c r="C157" s="31">
        <v>1607.29</v>
      </c>
      <c r="D157" s="14">
        <v>176</v>
      </c>
      <c r="E157" s="14">
        <v>147</v>
      </c>
      <c r="F157" s="15">
        <f>E157/C157</f>
        <v>9.1458293151826991E-2</v>
      </c>
      <c r="G157" s="23">
        <v>4</v>
      </c>
      <c r="H157" s="21">
        <f>G157*100/E157</f>
        <v>2.7210884353741496</v>
      </c>
      <c r="I157" s="19"/>
      <c r="J157" s="19"/>
      <c r="K157" s="19"/>
      <c r="L157" s="19"/>
      <c r="M157" s="19"/>
      <c r="N157" s="19"/>
    </row>
    <row r="158" spans="1:14" s="57" customFormat="1" ht="30" x14ac:dyDescent="0.25">
      <c r="A158" s="29" t="s">
        <v>192</v>
      </c>
      <c r="B158" s="30" t="s">
        <v>158</v>
      </c>
      <c r="C158" s="31">
        <v>252.64</v>
      </c>
      <c r="D158" s="14">
        <v>581</v>
      </c>
      <c r="E158" s="14">
        <v>591</v>
      </c>
      <c r="F158" s="15">
        <f>E158/C158</f>
        <v>2.3392970234325525</v>
      </c>
      <c r="G158" s="23">
        <v>0</v>
      </c>
      <c r="H158" s="23">
        <v>0</v>
      </c>
      <c r="I158" s="23"/>
      <c r="J158" s="23"/>
      <c r="K158" s="23"/>
      <c r="L158" s="23"/>
      <c r="M158" s="23"/>
      <c r="N158" s="23"/>
    </row>
    <row r="159" spans="1:14" s="20" customFormat="1" ht="15.75" customHeight="1" x14ac:dyDescent="0.25">
      <c r="A159" s="132" t="s">
        <v>287</v>
      </c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</row>
    <row r="160" spans="1:14" s="20" customFormat="1" x14ac:dyDescent="0.25">
      <c r="A160" s="29" t="s">
        <v>193</v>
      </c>
      <c r="B160" s="30" t="s">
        <v>37</v>
      </c>
      <c r="C160" s="31">
        <v>466.86</v>
      </c>
      <c r="D160" s="14">
        <v>1270</v>
      </c>
      <c r="E160" s="14">
        <v>1305</v>
      </c>
      <c r="F160" s="15">
        <f>E160/C160</f>
        <v>2.7952705307801051</v>
      </c>
      <c r="G160" s="19">
        <v>103</v>
      </c>
      <c r="H160" s="49">
        <f>G160*100/E160</f>
        <v>7.8927203065134099</v>
      </c>
      <c r="I160" s="19">
        <v>0</v>
      </c>
      <c r="J160" s="19">
        <v>15</v>
      </c>
      <c r="K160" s="19">
        <v>0</v>
      </c>
      <c r="L160" s="19">
        <v>0</v>
      </c>
      <c r="M160" s="19">
        <v>55</v>
      </c>
      <c r="N160" s="19">
        <v>33</v>
      </c>
    </row>
    <row r="161" spans="1:14" s="20" customFormat="1" ht="76.5" x14ac:dyDescent="0.25">
      <c r="A161" s="29"/>
      <c r="B161" s="4" t="s">
        <v>340</v>
      </c>
      <c r="C161" s="31"/>
      <c r="D161" s="14"/>
      <c r="E161" s="14"/>
      <c r="F161" s="15"/>
      <c r="G161" s="23">
        <v>1</v>
      </c>
      <c r="H161" s="21">
        <f>G161*100/E160</f>
        <v>7.662835249042145E-2</v>
      </c>
      <c r="I161" s="23"/>
      <c r="J161" s="23"/>
      <c r="K161" s="23"/>
      <c r="L161" s="23"/>
      <c r="M161" s="23">
        <v>1</v>
      </c>
      <c r="N161" s="23"/>
    </row>
    <row r="162" spans="1:14" s="20" customFormat="1" ht="45" x14ac:dyDescent="0.25">
      <c r="A162" s="29" t="s">
        <v>194</v>
      </c>
      <c r="B162" s="30" t="s">
        <v>162</v>
      </c>
      <c r="C162" s="31">
        <v>369.51</v>
      </c>
      <c r="D162" s="14">
        <v>3269</v>
      </c>
      <c r="E162" s="14">
        <v>3190</v>
      </c>
      <c r="F162" s="15">
        <f t="shared" ref="F162:F170" si="6">E162/C162</f>
        <v>8.6330545858028209</v>
      </c>
      <c r="G162" s="23">
        <v>446</v>
      </c>
      <c r="H162" s="21">
        <f>G162*100/E162</f>
        <v>13.981191222570533</v>
      </c>
      <c r="I162" s="19"/>
      <c r="J162" s="19"/>
      <c r="K162" s="19"/>
      <c r="L162" s="19"/>
      <c r="M162" s="19"/>
      <c r="N162" s="19"/>
    </row>
    <row r="163" spans="1:14" s="20" customFormat="1" ht="22.5" customHeight="1" x14ac:dyDescent="0.25">
      <c r="A163" s="29" t="s">
        <v>196</v>
      </c>
      <c r="B163" s="30" t="s">
        <v>164</v>
      </c>
      <c r="C163" s="31">
        <v>30.57</v>
      </c>
      <c r="D163" s="14">
        <v>216</v>
      </c>
      <c r="E163" s="14">
        <v>204</v>
      </c>
      <c r="F163" s="15">
        <f t="shared" si="6"/>
        <v>6.673209028459274</v>
      </c>
      <c r="G163" s="19">
        <v>30</v>
      </c>
      <c r="H163" s="49">
        <f>G163*100/E163</f>
        <v>14.705882352941176</v>
      </c>
      <c r="I163" s="19"/>
      <c r="J163" s="19"/>
      <c r="K163" s="19"/>
      <c r="L163" s="19"/>
      <c r="M163" s="19"/>
      <c r="N163" s="19"/>
    </row>
    <row r="164" spans="1:14" s="20" customFormat="1" ht="30" x14ac:dyDescent="0.25">
      <c r="A164" s="29" t="s">
        <v>198</v>
      </c>
      <c r="B164" s="30" t="s">
        <v>334</v>
      </c>
      <c r="C164" s="31">
        <v>47.12</v>
      </c>
      <c r="D164" s="14">
        <v>355</v>
      </c>
      <c r="E164" s="14">
        <v>364</v>
      </c>
      <c r="F164" s="15">
        <f t="shared" si="6"/>
        <v>7.7249575551782685</v>
      </c>
      <c r="G164" s="23">
        <v>54</v>
      </c>
      <c r="H164" s="21">
        <f>G164*100/E164</f>
        <v>14.835164835164836</v>
      </c>
      <c r="I164" s="19"/>
      <c r="J164" s="19"/>
      <c r="K164" s="19"/>
      <c r="L164" s="19"/>
      <c r="M164" s="19"/>
      <c r="N164" s="19"/>
    </row>
    <row r="165" spans="1:14" s="20" customFormat="1" ht="30" customHeight="1" x14ac:dyDescent="0.25">
      <c r="A165" s="29" t="s">
        <v>200</v>
      </c>
      <c r="B165" s="30" t="s">
        <v>167</v>
      </c>
      <c r="C165" s="31">
        <v>299.57100000000003</v>
      </c>
      <c r="D165" s="14">
        <v>285</v>
      </c>
      <c r="E165" s="14">
        <v>283</v>
      </c>
      <c r="F165" s="15">
        <f t="shared" si="6"/>
        <v>0.94468423178478544</v>
      </c>
      <c r="G165" s="23">
        <v>8</v>
      </c>
      <c r="H165" s="21">
        <f>G165*100/E165</f>
        <v>2.8268551236749118</v>
      </c>
      <c r="I165" s="19"/>
      <c r="J165" s="19"/>
      <c r="K165" s="19"/>
      <c r="L165" s="19"/>
      <c r="M165" s="19"/>
      <c r="N165" s="19"/>
    </row>
    <row r="166" spans="1:14" s="20" customFormat="1" ht="30" x14ac:dyDescent="0.25">
      <c r="A166" s="29" t="s">
        <v>202</v>
      </c>
      <c r="B166" s="30" t="s">
        <v>352</v>
      </c>
      <c r="C166" s="31">
        <v>58.94</v>
      </c>
      <c r="D166" s="14">
        <v>293</v>
      </c>
      <c r="E166" s="14">
        <v>314</v>
      </c>
      <c r="F166" s="15">
        <f t="shared" si="6"/>
        <v>5.3274516457414318</v>
      </c>
      <c r="G166" s="23">
        <v>37</v>
      </c>
      <c r="H166" s="21">
        <f>G166*100/E166</f>
        <v>11.783439490445859</v>
      </c>
      <c r="I166" s="19"/>
      <c r="J166" s="19"/>
      <c r="K166" s="19"/>
      <c r="L166" s="19"/>
      <c r="M166" s="19"/>
      <c r="N166" s="19"/>
    </row>
    <row r="167" spans="1:14" s="20" customFormat="1" x14ac:dyDescent="0.25">
      <c r="A167" s="29" t="s">
        <v>204</v>
      </c>
      <c r="B167" s="30" t="s">
        <v>171</v>
      </c>
      <c r="C167" s="31">
        <v>54.54</v>
      </c>
      <c r="D167" s="14">
        <v>49</v>
      </c>
      <c r="E167" s="14">
        <v>60</v>
      </c>
      <c r="F167" s="15">
        <f t="shared" si="6"/>
        <v>1.1001100110011002</v>
      </c>
      <c r="G167" s="23">
        <v>4</v>
      </c>
      <c r="H167" s="21">
        <f>G167*100/E167</f>
        <v>6.666666666666667</v>
      </c>
      <c r="I167" s="19"/>
      <c r="J167" s="19"/>
      <c r="K167" s="19"/>
      <c r="L167" s="19"/>
      <c r="M167" s="19"/>
      <c r="N167" s="19"/>
    </row>
    <row r="168" spans="1:14" s="20" customFormat="1" x14ac:dyDescent="0.25">
      <c r="A168" s="29" t="s">
        <v>206</v>
      </c>
      <c r="B168" s="30" t="s">
        <v>173</v>
      </c>
      <c r="C168" s="31">
        <v>35.200000000000003</v>
      </c>
      <c r="D168" s="14">
        <v>161</v>
      </c>
      <c r="E168" s="14">
        <v>143</v>
      </c>
      <c r="F168" s="15">
        <f t="shared" si="6"/>
        <v>4.0625</v>
      </c>
      <c r="G168" s="23">
        <v>17</v>
      </c>
      <c r="H168" s="21">
        <f>G168*100/E168</f>
        <v>11.888111888111888</v>
      </c>
      <c r="I168" s="19"/>
      <c r="J168" s="19"/>
      <c r="K168" s="19"/>
      <c r="L168" s="19"/>
      <c r="M168" s="19"/>
      <c r="N168" s="19"/>
    </row>
    <row r="169" spans="1:14" s="20" customFormat="1" x14ac:dyDescent="0.25">
      <c r="A169" s="29" t="s">
        <v>208</v>
      </c>
      <c r="B169" s="50" t="s">
        <v>174</v>
      </c>
      <c r="C169" s="31">
        <v>27.66</v>
      </c>
      <c r="D169" s="14">
        <v>190</v>
      </c>
      <c r="E169" s="14">
        <v>194</v>
      </c>
      <c r="F169" s="15">
        <f t="shared" si="6"/>
        <v>7.0137382501807668</v>
      </c>
      <c r="G169" s="19">
        <v>15</v>
      </c>
      <c r="H169" s="49">
        <f>G169*100/E169</f>
        <v>7.731958762886598</v>
      </c>
      <c r="I169" s="19"/>
      <c r="J169" s="19"/>
      <c r="K169" s="19"/>
      <c r="L169" s="19"/>
      <c r="M169" s="19"/>
      <c r="N169" s="19"/>
    </row>
    <row r="170" spans="1:14" s="20" customFormat="1" x14ac:dyDescent="0.25">
      <c r="A170" s="29" t="s">
        <v>210</v>
      </c>
      <c r="B170" s="50" t="s">
        <v>175</v>
      </c>
      <c r="C170" s="31">
        <v>91.3</v>
      </c>
      <c r="D170" s="14">
        <v>402</v>
      </c>
      <c r="E170" s="14">
        <v>389</v>
      </c>
      <c r="F170" s="15">
        <f t="shared" si="6"/>
        <v>4.2606790799561889</v>
      </c>
      <c r="G170" s="19">
        <v>46</v>
      </c>
      <c r="H170" s="49">
        <f>G170*100/E170</f>
        <v>11.825192802056556</v>
      </c>
      <c r="I170" s="19"/>
      <c r="J170" s="19"/>
      <c r="K170" s="19"/>
      <c r="L170" s="19"/>
      <c r="M170" s="19"/>
      <c r="N170" s="19"/>
    </row>
    <row r="171" spans="1:14" s="20" customFormat="1" ht="15.75" customHeight="1" x14ac:dyDescent="0.25">
      <c r="A171" s="132" t="s">
        <v>290</v>
      </c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</row>
    <row r="172" spans="1:14" s="20" customFormat="1" x14ac:dyDescent="0.25">
      <c r="A172" s="29" t="s">
        <v>215</v>
      </c>
      <c r="B172" s="30" t="s">
        <v>37</v>
      </c>
      <c r="C172" s="31">
        <v>855.32100000000003</v>
      </c>
      <c r="D172" s="14">
        <v>1882</v>
      </c>
      <c r="E172" s="14">
        <v>891</v>
      </c>
      <c r="F172" s="15">
        <f>E172/C172</f>
        <v>1.0417141634544222</v>
      </c>
      <c r="G172" s="23">
        <v>70</v>
      </c>
      <c r="H172" s="21">
        <f>G172*100/E172</f>
        <v>7.8563411896745228</v>
      </c>
      <c r="I172" s="23">
        <v>0</v>
      </c>
      <c r="J172" s="23">
        <v>10</v>
      </c>
      <c r="K172" s="23">
        <v>0</v>
      </c>
      <c r="L172" s="23">
        <v>0</v>
      </c>
      <c r="M172" s="23">
        <v>38</v>
      </c>
      <c r="N172" s="23">
        <v>22</v>
      </c>
    </row>
    <row r="173" spans="1:14" s="20" customFormat="1" ht="76.5" x14ac:dyDescent="0.25">
      <c r="A173" s="29"/>
      <c r="B173" s="4" t="s">
        <v>340</v>
      </c>
      <c r="C173" s="31"/>
      <c r="D173" s="14"/>
      <c r="E173" s="14"/>
      <c r="F173" s="15"/>
      <c r="G173" s="23">
        <v>1</v>
      </c>
      <c r="H173" s="21">
        <f>G173*100/E172</f>
        <v>0.1122334455667789</v>
      </c>
      <c r="I173" s="23"/>
      <c r="J173" s="23"/>
      <c r="K173" s="23"/>
      <c r="L173" s="23"/>
      <c r="M173" s="23">
        <v>1</v>
      </c>
      <c r="N173" s="23"/>
    </row>
    <row r="174" spans="1:14" s="20" customFormat="1" ht="30" x14ac:dyDescent="0.25">
      <c r="A174" s="29" t="s">
        <v>216</v>
      </c>
      <c r="B174" s="34" t="s">
        <v>177</v>
      </c>
      <c r="C174" s="31">
        <v>40.64</v>
      </c>
      <c r="D174" s="14">
        <v>381</v>
      </c>
      <c r="E174" s="14">
        <v>371</v>
      </c>
      <c r="F174" s="15">
        <f t="shared" ref="F174:F184" si="7">E174/C174</f>
        <v>9.1289370078740149</v>
      </c>
      <c r="G174" s="23">
        <v>50</v>
      </c>
      <c r="H174" s="21">
        <f>G174*100/E174</f>
        <v>13.477088948787062</v>
      </c>
      <c r="I174" s="23"/>
      <c r="J174" s="23"/>
      <c r="K174" s="23"/>
      <c r="L174" s="23"/>
      <c r="M174" s="23"/>
      <c r="N174" s="23"/>
    </row>
    <row r="175" spans="1:14" s="20" customFormat="1" ht="30" x14ac:dyDescent="0.25">
      <c r="A175" s="29" t="s">
        <v>291</v>
      </c>
      <c r="B175" s="34" t="s">
        <v>178</v>
      </c>
      <c r="C175" s="31">
        <v>54.3</v>
      </c>
      <c r="D175" s="14">
        <v>96</v>
      </c>
      <c r="E175" s="14">
        <v>93</v>
      </c>
      <c r="F175" s="15">
        <f t="shared" si="7"/>
        <v>1.7127071823204421</v>
      </c>
      <c r="G175" s="23">
        <v>7</v>
      </c>
      <c r="H175" s="21">
        <f>G175*100/E175</f>
        <v>7.5268817204301079</v>
      </c>
      <c r="I175" s="23"/>
      <c r="J175" s="23"/>
      <c r="K175" s="23"/>
      <c r="L175" s="23"/>
      <c r="M175" s="23"/>
      <c r="N175" s="23"/>
    </row>
    <row r="176" spans="1:14" s="20" customFormat="1" ht="30" x14ac:dyDescent="0.25">
      <c r="A176" s="29" t="s">
        <v>292</v>
      </c>
      <c r="B176" s="34" t="s">
        <v>179</v>
      </c>
      <c r="C176" s="31">
        <v>96.99</v>
      </c>
      <c r="D176" s="14">
        <v>299</v>
      </c>
      <c r="E176" s="14">
        <v>316</v>
      </c>
      <c r="F176" s="15">
        <f t="shared" si="7"/>
        <v>3.258067842045572</v>
      </c>
      <c r="G176" s="23">
        <v>37</v>
      </c>
      <c r="H176" s="21">
        <f>G176*100/E176</f>
        <v>11.708860759493671</v>
      </c>
      <c r="I176" s="23"/>
      <c r="J176" s="23"/>
      <c r="K176" s="23"/>
      <c r="L176" s="23"/>
      <c r="M176" s="23"/>
      <c r="N176" s="23"/>
    </row>
    <row r="177" spans="1:14" s="20" customFormat="1" ht="21" customHeight="1" x14ac:dyDescent="0.25">
      <c r="A177" s="29" t="s">
        <v>293</v>
      </c>
      <c r="B177" s="34" t="s">
        <v>180</v>
      </c>
      <c r="C177" s="31">
        <v>31.17</v>
      </c>
      <c r="D177" s="14">
        <v>71</v>
      </c>
      <c r="E177" s="14">
        <v>71</v>
      </c>
      <c r="F177" s="15">
        <f t="shared" si="7"/>
        <v>2.2778312479948668</v>
      </c>
      <c r="G177" s="23">
        <v>5</v>
      </c>
      <c r="H177" s="21">
        <v>8</v>
      </c>
      <c r="I177" s="23"/>
      <c r="J177" s="23"/>
      <c r="K177" s="23"/>
      <c r="L177" s="23"/>
      <c r="M177" s="23"/>
      <c r="N177" s="23"/>
    </row>
    <row r="178" spans="1:14" s="20" customFormat="1" x14ac:dyDescent="0.25">
      <c r="A178" s="29" t="s">
        <v>294</v>
      </c>
      <c r="B178" s="34" t="s">
        <v>181</v>
      </c>
      <c r="C178" s="31">
        <v>15.47</v>
      </c>
      <c r="D178" s="14">
        <v>34</v>
      </c>
      <c r="E178" s="14">
        <v>39</v>
      </c>
      <c r="F178" s="15">
        <f t="shared" si="7"/>
        <v>2.5210084033613445</v>
      </c>
      <c r="G178" s="23">
        <v>3</v>
      </c>
      <c r="H178" s="21">
        <f>G178*100/E178</f>
        <v>7.6923076923076925</v>
      </c>
      <c r="I178" s="23"/>
      <c r="J178" s="23"/>
      <c r="K178" s="23"/>
      <c r="L178" s="23"/>
      <c r="M178" s="23"/>
      <c r="N178" s="23"/>
    </row>
    <row r="179" spans="1:14" s="20" customFormat="1" ht="21.75" customHeight="1" x14ac:dyDescent="0.25">
      <c r="A179" s="29" t="s">
        <v>295</v>
      </c>
      <c r="B179" s="34" t="s">
        <v>182</v>
      </c>
      <c r="C179" s="31">
        <v>52.087000000000003</v>
      </c>
      <c r="D179" s="14">
        <v>126</v>
      </c>
      <c r="E179" s="14">
        <v>125</v>
      </c>
      <c r="F179" s="15">
        <f t="shared" si="7"/>
        <v>2.3998310518939463</v>
      </c>
      <c r="G179" s="23">
        <v>10</v>
      </c>
      <c r="H179" s="21">
        <f>G179*100/E179</f>
        <v>8</v>
      </c>
      <c r="I179" s="23"/>
      <c r="J179" s="23"/>
      <c r="K179" s="23"/>
      <c r="L179" s="23"/>
      <c r="M179" s="23"/>
      <c r="N179" s="23"/>
    </row>
    <row r="180" spans="1:14" s="20" customFormat="1" ht="30" x14ac:dyDescent="0.25">
      <c r="A180" s="29" t="s">
        <v>296</v>
      </c>
      <c r="B180" s="34" t="s">
        <v>183</v>
      </c>
      <c r="C180" s="32">
        <v>59.41</v>
      </c>
      <c r="D180" s="14">
        <v>151</v>
      </c>
      <c r="E180" s="14">
        <v>156</v>
      </c>
      <c r="F180" s="15">
        <f t="shared" si="7"/>
        <v>2.6258205689277903</v>
      </c>
      <c r="G180" s="23">
        <v>0</v>
      </c>
      <c r="H180" s="21">
        <f>G180*100/E180</f>
        <v>0</v>
      </c>
      <c r="I180" s="23"/>
      <c r="J180" s="23"/>
      <c r="K180" s="23"/>
      <c r="L180" s="23"/>
      <c r="M180" s="23"/>
      <c r="N180" s="23"/>
    </row>
    <row r="181" spans="1:14" s="20" customFormat="1" ht="17.25" customHeight="1" x14ac:dyDescent="0.25">
      <c r="A181" s="29" t="s">
        <v>297</v>
      </c>
      <c r="B181" s="34" t="s">
        <v>184</v>
      </c>
      <c r="C181" s="31">
        <v>56.618000000000002</v>
      </c>
      <c r="D181" s="14">
        <v>95</v>
      </c>
      <c r="E181" s="14">
        <v>98</v>
      </c>
      <c r="F181" s="15">
        <f t="shared" si="7"/>
        <v>1.7308983008937087</v>
      </c>
      <c r="G181" s="23">
        <v>7</v>
      </c>
      <c r="H181" s="21">
        <f>G181*100/E181</f>
        <v>7.1428571428571432</v>
      </c>
      <c r="I181" s="23"/>
      <c r="J181" s="23"/>
      <c r="K181" s="23"/>
      <c r="L181" s="23"/>
      <c r="M181" s="23"/>
      <c r="N181" s="23"/>
    </row>
    <row r="182" spans="1:14" s="20" customFormat="1" ht="30" x14ac:dyDescent="0.25">
      <c r="A182" s="29" t="s">
        <v>298</v>
      </c>
      <c r="B182" s="34" t="s">
        <v>185</v>
      </c>
      <c r="C182" s="31">
        <v>40.75</v>
      </c>
      <c r="D182" s="14">
        <v>233</v>
      </c>
      <c r="E182" s="14">
        <v>235</v>
      </c>
      <c r="F182" s="15">
        <f t="shared" si="7"/>
        <v>5.7668711656441713</v>
      </c>
      <c r="G182" s="23">
        <v>28</v>
      </c>
      <c r="H182" s="21">
        <f>G182*100/E182</f>
        <v>11.914893617021276</v>
      </c>
      <c r="I182" s="23"/>
      <c r="J182" s="23"/>
      <c r="K182" s="23"/>
      <c r="L182" s="23"/>
      <c r="M182" s="23"/>
      <c r="N182" s="23"/>
    </row>
    <row r="183" spans="1:14" s="20" customFormat="1" x14ac:dyDescent="0.25">
      <c r="A183" s="29" t="s">
        <v>299</v>
      </c>
      <c r="B183" s="35" t="s">
        <v>186</v>
      </c>
      <c r="C183" s="31">
        <v>57.71</v>
      </c>
      <c r="D183" s="14">
        <v>302</v>
      </c>
      <c r="E183" s="14">
        <v>251</v>
      </c>
      <c r="F183" s="15">
        <f t="shared" si="7"/>
        <v>4.3493328712528161</v>
      </c>
      <c r="G183" s="23">
        <v>30</v>
      </c>
      <c r="H183" s="21">
        <f>G183*100/E183</f>
        <v>11.952191235059761</v>
      </c>
      <c r="I183" s="23"/>
      <c r="J183" s="23"/>
      <c r="K183" s="23"/>
      <c r="L183" s="23"/>
      <c r="M183" s="23"/>
      <c r="N183" s="23"/>
    </row>
    <row r="184" spans="1:14" s="20" customFormat="1" x14ac:dyDescent="0.25">
      <c r="A184" s="29" t="s">
        <v>300</v>
      </c>
      <c r="B184" s="35" t="s">
        <v>377</v>
      </c>
      <c r="C184" s="31">
        <v>69.009</v>
      </c>
      <c r="D184" s="14">
        <v>268</v>
      </c>
      <c r="E184" s="14">
        <v>327</v>
      </c>
      <c r="F184" s="15">
        <f t="shared" si="7"/>
        <v>4.7385123679520058</v>
      </c>
      <c r="G184" s="23">
        <v>15</v>
      </c>
      <c r="H184" s="21">
        <f>G184*100/E184</f>
        <v>4.5871559633027523</v>
      </c>
      <c r="I184" s="23"/>
      <c r="J184" s="23"/>
      <c r="K184" s="23"/>
      <c r="L184" s="23"/>
      <c r="M184" s="23"/>
      <c r="N184" s="23"/>
    </row>
    <row r="185" spans="1:14" s="20" customFormat="1" ht="15.75" customHeight="1" x14ac:dyDescent="0.25">
      <c r="A185" s="132" t="s">
        <v>301</v>
      </c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</row>
    <row r="186" spans="1:14" s="20" customFormat="1" x14ac:dyDescent="0.25">
      <c r="A186" s="29" t="s">
        <v>218</v>
      </c>
      <c r="B186" s="30" t="s">
        <v>18</v>
      </c>
      <c r="C186" s="31">
        <v>937.18</v>
      </c>
      <c r="D186" s="14">
        <v>2877</v>
      </c>
      <c r="E186" s="14">
        <v>1839</v>
      </c>
      <c r="F186" s="15">
        <f>E186/C186</f>
        <v>1.9622697880876674</v>
      </c>
      <c r="G186" s="23">
        <v>147</v>
      </c>
      <c r="H186" s="21">
        <f>G186*100/E186</f>
        <v>7.9934747145187606</v>
      </c>
      <c r="I186" s="23">
        <v>0</v>
      </c>
      <c r="J186" s="23">
        <v>10</v>
      </c>
      <c r="K186" s="23">
        <v>0</v>
      </c>
      <c r="L186" s="23">
        <v>0</v>
      </c>
      <c r="M186" s="23">
        <v>92</v>
      </c>
      <c r="N186" s="23">
        <v>45</v>
      </c>
    </row>
    <row r="187" spans="1:14" s="20" customFormat="1" ht="45" x14ac:dyDescent="0.25">
      <c r="A187" s="29" t="s">
        <v>219</v>
      </c>
      <c r="B187" s="30" t="s">
        <v>189</v>
      </c>
      <c r="C187" s="31">
        <v>194.708</v>
      </c>
      <c r="D187" s="14">
        <v>1934</v>
      </c>
      <c r="E187" s="14">
        <v>1865</v>
      </c>
      <c r="F187" s="15">
        <f>E187/C187</f>
        <v>9.5784456724941958</v>
      </c>
      <c r="G187" s="23">
        <v>261</v>
      </c>
      <c r="H187" s="21">
        <f>G187*100/E187</f>
        <v>13.994638069705093</v>
      </c>
      <c r="I187" s="23"/>
      <c r="J187" s="23"/>
      <c r="K187" s="23"/>
      <c r="L187" s="23"/>
      <c r="M187" s="23"/>
      <c r="N187" s="23"/>
    </row>
    <row r="188" spans="1:14" s="20" customFormat="1" ht="45" x14ac:dyDescent="0.25">
      <c r="A188" s="29" t="s">
        <v>221</v>
      </c>
      <c r="B188" s="30" t="s">
        <v>191</v>
      </c>
      <c r="C188" s="31">
        <v>79.358000000000004</v>
      </c>
      <c r="D188" s="14">
        <v>376</v>
      </c>
      <c r="E188" s="14">
        <v>373</v>
      </c>
      <c r="F188" s="15">
        <f>E188/C188</f>
        <v>4.7002192595579526</v>
      </c>
      <c r="G188" s="23">
        <v>44</v>
      </c>
      <c r="H188" s="21">
        <f>G188*100/E188</f>
        <v>11.796246648793566</v>
      </c>
      <c r="I188" s="23"/>
      <c r="J188" s="23"/>
      <c r="K188" s="23"/>
      <c r="L188" s="23"/>
      <c r="M188" s="23"/>
      <c r="N188" s="23"/>
    </row>
    <row r="189" spans="1:14" s="20" customFormat="1" ht="30" x14ac:dyDescent="0.25">
      <c r="A189" s="29" t="s">
        <v>223</v>
      </c>
      <c r="B189" s="30" t="s">
        <v>95</v>
      </c>
      <c r="C189" s="31">
        <v>69.006</v>
      </c>
      <c r="D189" s="14">
        <v>270</v>
      </c>
      <c r="E189" s="14">
        <v>271</v>
      </c>
      <c r="F189" s="15">
        <f>E189/C189</f>
        <v>3.9271947366895632</v>
      </c>
      <c r="G189" s="23">
        <v>18</v>
      </c>
      <c r="H189" s="21">
        <f>G189*100/E189</f>
        <v>6.6420664206642064</v>
      </c>
      <c r="I189" s="23"/>
      <c r="J189" s="23"/>
      <c r="K189" s="23"/>
      <c r="L189" s="23"/>
      <c r="M189" s="23"/>
      <c r="N189" s="23"/>
    </row>
    <row r="190" spans="1:14" s="20" customFormat="1" ht="15.75" customHeight="1" x14ac:dyDescent="0.25">
      <c r="A190" s="132" t="s">
        <v>302</v>
      </c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</row>
    <row r="191" spans="1:14" s="20" customFormat="1" x14ac:dyDescent="0.25">
      <c r="A191" s="29" t="s">
        <v>226</v>
      </c>
      <c r="B191" s="30" t="s">
        <v>37</v>
      </c>
      <c r="C191" s="31">
        <v>191.70400000000001</v>
      </c>
      <c r="D191" s="14">
        <v>745</v>
      </c>
      <c r="E191" s="14">
        <v>647</v>
      </c>
      <c r="F191" s="15">
        <f>E191/C191</f>
        <v>3.3749947836247549</v>
      </c>
      <c r="G191" s="23">
        <v>76</v>
      </c>
      <c r="H191" s="23">
        <f>G191*100/E191</f>
        <v>11.746522411128284</v>
      </c>
      <c r="I191" s="23">
        <v>0</v>
      </c>
      <c r="J191" s="23">
        <v>11</v>
      </c>
      <c r="K191" s="23">
        <v>0</v>
      </c>
      <c r="L191" s="23">
        <v>0</v>
      </c>
      <c r="M191" s="23">
        <v>42</v>
      </c>
      <c r="N191" s="23">
        <v>23</v>
      </c>
    </row>
    <row r="192" spans="1:14" s="20" customFormat="1" ht="76.5" x14ac:dyDescent="0.25">
      <c r="A192" s="29"/>
      <c r="B192" s="4" t="s">
        <v>340</v>
      </c>
      <c r="C192" s="31"/>
      <c r="D192" s="14"/>
      <c r="E192" s="14"/>
      <c r="F192" s="15"/>
      <c r="G192" s="23">
        <v>1</v>
      </c>
      <c r="H192" s="23">
        <v>0.4</v>
      </c>
      <c r="I192" s="23"/>
      <c r="J192" s="23"/>
      <c r="K192" s="23"/>
      <c r="L192" s="23"/>
      <c r="M192" s="23">
        <v>1</v>
      </c>
      <c r="N192" s="23"/>
    </row>
    <row r="193" spans="1:14" s="20" customFormat="1" ht="45" x14ac:dyDescent="0.25">
      <c r="A193" s="29" t="s">
        <v>227</v>
      </c>
      <c r="B193" s="30" t="s">
        <v>195</v>
      </c>
      <c r="C193" s="31">
        <v>89.71</v>
      </c>
      <c r="D193" s="14">
        <v>1381</v>
      </c>
      <c r="E193" s="14">
        <v>1378</v>
      </c>
      <c r="F193" s="15">
        <f t="shared" ref="F193:F204" si="8">E193/C193</f>
        <v>15.360606398394829</v>
      </c>
      <c r="G193" s="23">
        <v>330</v>
      </c>
      <c r="H193" s="21">
        <f>G193*100/E193</f>
        <v>23.947750362844701</v>
      </c>
      <c r="I193" s="23"/>
      <c r="J193" s="23"/>
      <c r="K193" s="23"/>
      <c r="L193" s="23"/>
      <c r="M193" s="23"/>
      <c r="N193" s="23"/>
    </row>
    <row r="194" spans="1:14" s="20" customFormat="1" ht="45" x14ac:dyDescent="0.25">
      <c r="A194" s="29" t="s">
        <v>229</v>
      </c>
      <c r="B194" s="30" t="s">
        <v>197</v>
      </c>
      <c r="C194" s="32">
        <v>105.1</v>
      </c>
      <c r="D194" s="14">
        <v>1230</v>
      </c>
      <c r="E194" s="14">
        <v>1221</v>
      </c>
      <c r="F194" s="15">
        <f t="shared" si="8"/>
        <v>11.617507136060896</v>
      </c>
      <c r="G194" s="23">
        <v>207</v>
      </c>
      <c r="H194" s="21">
        <f>G194*100/E194</f>
        <v>16.953316953316953</v>
      </c>
      <c r="I194" s="23"/>
      <c r="J194" s="23"/>
      <c r="K194" s="23"/>
      <c r="L194" s="23"/>
      <c r="M194" s="23"/>
      <c r="N194" s="23"/>
    </row>
    <row r="195" spans="1:14" s="20" customFormat="1" ht="45" x14ac:dyDescent="0.25">
      <c r="A195" s="29" t="s">
        <v>303</v>
      </c>
      <c r="B195" s="30" t="s">
        <v>199</v>
      </c>
      <c r="C195" s="32">
        <v>122.196</v>
      </c>
      <c r="D195" s="14">
        <v>1210</v>
      </c>
      <c r="E195" s="14">
        <v>1204</v>
      </c>
      <c r="F195" s="15">
        <f t="shared" si="8"/>
        <v>9.8530230122098921</v>
      </c>
      <c r="G195" s="23">
        <v>204</v>
      </c>
      <c r="H195" s="21">
        <f>G195*100/E195</f>
        <v>16.943521594684384</v>
      </c>
      <c r="I195" s="23"/>
      <c r="J195" s="23"/>
      <c r="K195" s="23"/>
      <c r="L195" s="23"/>
      <c r="M195" s="23"/>
      <c r="N195" s="23"/>
    </row>
    <row r="196" spans="1:14" s="20" customFormat="1" ht="45" x14ac:dyDescent="0.25">
      <c r="A196" s="29" t="s">
        <v>304</v>
      </c>
      <c r="B196" s="30" t="s">
        <v>201</v>
      </c>
      <c r="C196" s="31">
        <v>78.5</v>
      </c>
      <c r="D196" s="14">
        <v>930</v>
      </c>
      <c r="E196" s="14">
        <v>923</v>
      </c>
      <c r="F196" s="15">
        <f t="shared" si="8"/>
        <v>11.757961783439491</v>
      </c>
      <c r="G196" s="23">
        <v>129</v>
      </c>
      <c r="H196" s="21">
        <f>G196*100/E196</f>
        <v>13.976164680390033</v>
      </c>
      <c r="I196" s="23"/>
      <c r="J196" s="23"/>
      <c r="K196" s="23"/>
      <c r="L196" s="23"/>
      <c r="M196" s="23"/>
      <c r="N196" s="23"/>
    </row>
    <row r="197" spans="1:14" s="20" customFormat="1" ht="45" x14ac:dyDescent="0.25">
      <c r="A197" s="29" t="s">
        <v>305</v>
      </c>
      <c r="B197" s="30" t="s">
        <v>203</v>
      </c>
      <c r="C197" s="31">
        <v>81</v>
      </c>
      <c r="D197" s="14">
        <v>1129</v>
      </c>
      <c r="E197" s="14">
        <v>1125</v>
      </c>
      <c r="F197" s="15">
        <f t="shared" si="8"/>
        <v>13.888888888888889</v>
      </c>
      <c r="G197" s="23">
        <v>270</v>
      </c>
      <c r="H197" s="21">
        <f>G197*100/E197</f>
        <v>24</v>
      </c>
      <c r="I197" s="23"/>
      <c r="J197" s="23"/>
      <c r="K197" s="23"/>
      <c r="L197" s="23"/>
      <c r="M197" s="23"/>
      <c r="N197" s="23"/>
    </row>
    <row r="198" spans="1:14" s="20" customFormat="1" ht="45" x14ac:dyDescent="0.25">
      <c r="A198" s="29" t="s">
        <v>306</v>
      </c>
      <c r="B198" s="30" t="s">
        <v>205</v>
      </c>
      <c r="C198" s="31">
        <v>49.628</v>
      </c>
      <c r="D198" s="14">
        <v>528</v>
      </c>
      <c r="E198" s="14">
        <v>470</v>
      </c>
      <c r="F198" s="15">
        <f t="shared" si="8"/>
        <v>9.4704602240670592</v>
      </c>
      <c r="G198" s="23">
        <v>25</v>
      </c>
      <c r="H198" s="21">
        <f>G198*100/E198</f>
        <v>5.3191489361702127</v>
      </c>
      <c r="I198" s="23"/>
      <c r="J198" s="23"/>
      <c r="K198" s="23"/>
      <c r="L198" s="23"/>
      <c r="M198" s="23"/>
      <c r="N198" s="23"/>
    </row>
    <row r="199" spans="1:14" s="20" customFormat="1" ht="60" x14ac:dyDescent="0.25">
      <c r="A199" s="29" t="s">
        <v>307</v>
      </c>
      <c r="B199" s="30" t="s">
        <v>207</v>
      </c>
      <c r="C199" s="31">
        <v>66.254999999999995</v>
      </c>
      <c r="D199" s="14">
        <v>983</v>
      </c>
      <c r="E199" s="14">
        <v>976</v>
      </c>
      <c r="F199" s="15">
        <f t="shared" si="8"/>
        <v>14.730963700852767</v>
      </c>
      <c r="G199" s="23">
        <v>244</v>
      </c>
      <c r="H199" s="21">
        <f>G199*100/E199</f>
        <v>25</v>
      </c>
      <c r="I199" s="23"/>
      <c r="J199" s="23"/>
      <c r="K199" s="23"/>
      <c r="L199" s="23"/>
      <c r="M199" s="23"/>
      <c r="N199" s="23"/>
    </row>
    <row r="200" spans="1:14" s="20" customFormat="1" ht="45" x14ac:dyDescent="0.25">
      <c r="A200" s="29" t="s">
        <v>308</v>
      </c>
      <c r="B200" s="30" t="s">
        <v>209</v>
      </c>
      <c r="C200" s="31">
        <v>34.520000000000003</v>
      </c>
      <c r="D200" s="14">
        <v>418</v>
      </c>
      <c r="E200" s="14">
        <v>402</v>
      </c>
      <c r="F200" s="15">
        <f t="shared" si="8"/>
        <v>11.64542294322132</v>
      </c>
      <c r="G200" s="23">
        <v>60</v>
      </c>
      <c r="H200" s="21">
        <f>G200*100/E200</f>
        <v>14.925373134328359</v>
      </c>
      <c r="I200" s="23"/>
      <c r="J200" s="23"/>
      <c r="K200" s="23"/>
      <c r="L200" s="23"/>
      <c r="M200" s="23"/>
      <c r="N200" s="23"/>
    </row>
    <row r="201" spans="1:14" s="20" customFormat="1" x14ac:dyDescent="0.25">
      <c r="A201" s="29" t="s">
        <v>309</v>
      </c>
      <c r="B201" s="30" t="s">
        <v>211</v>
      </c>
      <c r="C201" s="31">
        <v>12.46</v>
      </c>
      <c r="D201" s="14">
        <v>189</v>
      </c>
      <c r="E201" s="14">
        <v>170</v>
      </c>
      <c r="F201" s="15">
        <f t="shared" si="8"/>
        <v>13.64365971107544</v>
      </c>
      <c r="G201" s="23">
        <v>42</v>
      </c>
      <c r="H201" s="21">
        <f>G201*100/E201</f>
        <v>24.705882352941178</v>
      </c>
      <c r="I201" s="23"/>
      <c r="J201" s="23"/>
      <c r="K201" s="23"/>
      <c r="L201" s="23"/>
      <c r="M201" s="23"/>
      <c r="N201" s="23"/>
    </row>
    <row r="202" spans="1:14" s="20" customFormat="1" x14ac:dyDescent="0.25">
      <c r="A202" s="29" t="s">
        <v>310</v>
      </c>
      <c r="B202" s="30" t="s">
        <v>212</v>
      </c>
      <c r="C202" s="31">
        <v>11.24</v>
      </c>
      <c r="D202" s="14">
        <v>109</v>
      </c>
      <c r="E202" s="14">
        <v>109</v>
      </c>
      <c r="F202" s="15">
        <f t="shared" si="8"/>
        <v>9.697508896797153</v>
      </c>
      <c r="G202" s="23">
        <v>19</v>
      </c>
      <c r="H202" s="21">
        <f>G202*100/E202</f>
        <v>17.431192660550458</v>
      </c>
      <c r="I202" s="23"/>
      <c r="J202" s="23"/>
      <c r="K202" s="23"/>
      <c r="L202" s="23"/>
      <c r="M202" s="23"/>
      <c r="N202" s="23"/>
    </row>
    <row r="203" spans="1:14" s="20" customFormat="1" x14ac:dyDescent="0.25">
      <c r="A203" s="29" t="s">
        <v>311</v>
      </c>
      <c r="B203" s="30" t="s">
        <v>213</v>
      </c>
      <c r="C203" s="31">
        <v>15.074999999999999</v>
      </c>
      <c r="D203" s="14">
        <v>129</v>
      </c>
      <c r="E203" s="14">
        <v>107</v>
      </c>
      <c r="F203" s="15">
        <f t="shared" si="8"/>
        <v>7.0978441127694865</v>
      </c>
      <c r="G203" s="23">
        <v>11</v>
      </c>
      <c r="H203" s="21">
        <f>G203*100/E203</f>
        <v>10.280373831775702</v>
      </c>
      <c r="I203" s="23"/>
      <c r="J203" s="23"/>
      <c r="K203" s="23"/>
      <c r="L203" s="23"/>
      <c r="M203" s="23"/>
      <c r="N203" s="23"/>
    </row>
    <row r="204" spans="1:14" s="20" customFormat="1" ht="30" x14ac:dyDescent="0.25">
      <c r="A204" s="29" t="s">
        <v>312</v>
      </c>
      <c r="B204" s="30" t="s">
        <v>214</v>
      </c>
      <c r="C204" s="31">
        <v>48.601999999999997</v>
      </c>
      <c r="D204" s="14">
        <v>1024</v>
      </c>
      <c r="E204" s="14">
        <v>990</v>
      </c>
      <c r="F204" s="15">
        <f t="shared" si="8"/>
        <v>20.369532118019837</v>
      </c>
      <c r="G204" s="23">
        <v>297</v>
      </c>
      <c r="H204" s="21">
        <f>G204*100/E204</f>
        <v>30</v>
      </c>
      <c r="I204" s="23"/>
      <c r="J204" s="23"/>
      <c r="K204" s="23"/>
      <c r="L204" s="23"/>
      <c r="M204" s="23"/>
      <c r="N204" s="23"/>
    </row>
    <row r="205" spans="1:14" s="20" customFormat="1" ht="15.75" customHeight="1" x14ac:dyDescent="0.25">
      <c r="A205" s="132" t="s">
        <v>313</v>
      </c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</row>
    <row r="206" spans="1:14" s="20" customFormat="1" x14ac:dyDescent="0.25">
      <c r="A206" s="29" t="s">
        <v>231</v>
      </c>
      <c r="B206" s="30" t="s">
        <v>37</v>
      </c>
      <c r="C206" s="31">
        <v>0</v>
      </c>
      <c r="D206" s="14">
        <v>0</v>
      </c>
      <c r="E206" s="14">
        <v>0</v>
      </c>
      <c r="F206" s="14">
        <v>0</v>
      </c>
      <c r="G206" s="23">
        <v>0</v>
      </c>
      <c r="H206" s="23">
        <v>0</v>
      </c>
      <c r="I206" s="23"/>
      <c r="J206" s="23"/>
      <c r="K206" s="23"/>
      <c r="L206" s="23"/>
      <c r="M206" s="28"/>
      <c r="N206" s="28"/>
    </row>
    <row r="207" spans="1:14" s="20" customFormat="1" ht="45" x14ac:dyDescent="0.25">
      <c r="A207" s="29" t="s">
        <v>232</v>
      </c>
      <c r="B207" s="30" t="s">
        <v>217</v>
      </c>
      <c r="C207" s="31">
        <v>384.79300000000001</v>
      </c>
      <c r="D207" s="14">
        <v>2229</v>
      </c>
      <c r="E207" s="14">
        <v>2194</v>
      </c>
      <c r="F207" s="15">
        <v>5.79</v>
      </c>
      <c r="G207" s="23">
        <v>175</v>
      </c>
      <c r="H207" s="23">
        <v>12</v>
      </c>
      <c r="I207" s="23"/>
      <c r="J207" s="23"/>
      <c r="K207" s="23"/>
      <c r="L207" s="23"/>
      <c r="M207" s="28"/>
      <c r="N207" s="28"/>
    </row>
    <row r="208" spans="1:14" s="20" customFormat="1" ht="15.75" customHeight="1" x14ac:dyDescent="0.25">
      <c r="A208" s="132" t="s">
        <v>314</v>
      </c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</row>
    <row r="209" spans="1:14" s="20" customFormat="1" x14ac:dyDescent="0.25">
      <c r="A209" s="29" t="s">
        <v>238</v>
      </c>
      <c r="B209" s="30" t="s">
        <v>18</v>
      </c>
      <c r="C209" s="31">
        <v>247.73150000000001</v>
      </c>
      <c r="D209" s="14">
        <v>1162</v>
      </c>
      <c r="E209" s="14">
        <v>1029</v>
      </c>
      <c r="F209" s="21">
        <f>E209/C209</f>
        <v>4.153690588399134</v>
      </c>
      <c r="G209" s="23">
        <v>123</v>
      </c>
      <c r="H209" s="23">
        <f>G209*100/E209</f>
        <v>11.9533527696793</v>
      </c>
      <c r="I209" s="23">
        <v>0</v>
      </c>
      <c r="J209" s="23">
        <v>18</v>
      </c>
      <c r="K209" s="23">
        <v>0</v>
      </c>
      <c r="L209" s="23">
        <v>0</v>
      </c>
      <c r="M209" s="23">
        <v>67</v>
      </c>
      <c r="N209" s="23">
        <v>38</v>
      </c>
    </row>
    <row r="210" spans="1:14" s="20" customFormat="1" ht="45" x14ac:dyDescent="0.25">
      <c r="A210" s="29" t="s">
        <v>315</v>
      </c>
      <c r="B210" s="30" t="s">
        <v>220</v>
      </c>
      <c r="C210" s="31">
        <v>201.547</v>
      </c>
      <c r="D210" s="14">
        <v>970</v>
      </c>
      <c r="E210" s="14">
        <v>1006</v>
      </c>
      <c r="F210" s="21">
        <f>E210/C210</f>
        <v>4.991391586081658</v>
      </c>
      <c r="G210" s="23">
        <v>120</v>
      </c>
      <c r="H210" s="21">
        <f>G210*100/E210</f>
        <v>11.928429423459244</v>
      </c>
      <c r="I210" s="23"/>
      <c r="J210" s="23"/>
      <c r="K210" s="23"/>
      <c r="L210" s="23"/>
      <c r="M210" s="23"/>
      <c r="N210" s="23"/>
    </row>
    <row r="211" spans="1:14" s="20" customFormat="1" ht="45" x14ac:dyDescent="0.25">
      <c r="A211" s="29" t="s">
        <v>316</v>
      </c>
      <c r="B211" s="30" t="s">
        <v>222</v>
      </c>
      <c r="C211" s="31">
        <v>131.56899999999999</v>
      </c>
      <c r="D211" s="14">
        <v>1081</v>
      </c>
      <c r="E211" s="14">
        <v>1067</v>
      </c>
      <c r="F211" s="21">
        <f>E211/C211</f>
        <v>8.1098131018705022</v>
      </c>
      <c r="G211" s="23">
        <v>149</v>
      </c>
      <c r="H211" s="21">
        <f>G211*100/E211</f>
        <v>13.964386129334583</v>
      </c>
      <c r="I211" s="23"/>
      <c r="J211" s="23"/>
      <c r="K211" s="23"/>
      <c r="L211" s="23"/>
      <c r="M211" s="23"/>
      <c r="N211" s="23"/>
    </row>
    <row r="212" spans="1:14" s="20" customFormat="1" x14ac:dyDescent="0.25">
      <c r="A212" s="29" t="s">
        <v>317</v>
      </c>
      <c r="B212" s="30" t="s">
        <v>224</v>
      </c>
      <c r="C212" s="31">
        <v>7.78</v>
      </c>
      <c r="D212" s="14">
        <v>119</v>
      </c>
      <c r="E212" s="14">
        <v>93</v>
      </c>
      <c r="F212" s="21">
        <f>E212/C212</f>
        <v>11.953727506426734</v>
      </c>
      <c r="G212" s="23">
        <v>0</v>
      </c>
      <c r="H212" s="21">
        <f>G212*100/E212</f>
        <v>0</v>
      </c>
      <c r="I212" s="23"/>
      <c r="J212" s="23"/>
      <c r="K212" s="23"/>
      <c r="L212" s="23"/>
      <c r="M212" s="23"/>
      <c r="N212" s="23"/>
    </row>
    <row r="213" spans="1:14" s="20" customFormat="1" x14ac:dyDescent="0.25">
      <c r="A213" s="29" t="s">
        <v>318</v>
      </c>
      <c r="B213" s="30" t="s">
        <v>225</v>
      </c>
      <c r="C213" s="31">
        <v>4.37</v>
      </c>
      <c r="D213" s="14">
        <v>79</v>
      </c>
      <c r="E213" s="14">
        <v>86</v>
      </c>
      <c r="F213" s="21">
        <f>E213/C213</f>
        <v>19.679633867276888</v>
      </c>
      <c r="G213" s="23">
        <v>14</v>
      </c>
      <c r="H213" s="21">
        <f>G213*100/E213</f>
        <v>16.279069767441861</v>
      </c>
      <c r="I213" s="23"/>
      <c r="J213" s="23"/>
      <c r="K213" s="23"/>
      <c r="L213" s="23"/>
      <c r="M213" s="23"/>
      <c r="N213" s="23"/>
    </row>
    <row r="214" spans="1:14" s="20" customFormat="1" ht="15" customHeight="1" x14ac:dyDescent="0.25">
      <c r="A214" s="134" t="s">
        <v>239</v>
      </c>
      <c r="B214" s="134"/>
      <c r="C214" s="134"/>
      <c r="D214" s="35"/>
      <c r="E214" s="35"/>
      <c r="F214" s="35"/>
      <c r="G214" s="28"/>
      <c r="H214" s="28"/>
      <c r="I214" s="28"/>
      <c r="J214" s="28"/>
      <c r="K214" s="28"/>
      <c r="L214" s="28"/>
      <c r="M214" s="28"/>
      <c r="N214" s="28"/>
    </row>
    <row r="215" spans="1:14" s="43" customFormat="1" x14ac:dyDescent="0.25">
      <c r="A215" s="36" t="s">
        <v>240</v>
      </c>
      <c r="B215" s="37"/>
      <c r="C215" s="42">
        <f>C15+C16+C17+C19+C20+C21+C22+C23+C24+C25+C27+C28+C30+C31+C32+C33+C35+C37+C38+C39+C41+C42+C43+C44+C45+C47+C48+C49+C50+C52+C53+C54+C55+C56+C57+C59+C60+C62+C63+C65+C66+C68+C69+C70+C71+C72+C73+C74+C75+C76+C77+C79+C80+C81+C83+C85+C86+C87+C88+C90+C91+C92+C93+C94+C95+C96+C97+C98+C100+C102+C103+C104+C105+C107+C108+C109+C110+C111+C112+C114+C115+C116+C118+C119+C120+C121+C123+C124+C125+C127+C128+C129+C130+C131+C132+C133+C134+C135+C136+C137+C138+C140+C141+C142+C144+C145+C146+C147+C148+C149+C150+C151+C153+C155+C156+C157+C158+C160+C161+C162+C163+C164+C165+C166+C167+C168+C169+C170+C172+C173+C174+C175+C176+C177+C178+C179+C180+C181+C182+C183+C184+C186+C187+C188+C189+C191+C192+C193+C194+C195+C196+C197+C198+C199+C200+C201+C202+C203+C204+C206+C207+C209+C210+C211+C212+C213+C214</f>
        <v>28736.525199999996</v>
      </c>
      <c r="D215" s="41">
        <v>100434</v>
      </c>
      <c r="E215" s="41">
        <f t="shared" ref="E215" si="9">E15+E16+E17+E19+E20+E21+E22+E23+E24+E25+E26+E27+E28+E30+E31+E32+E33+E35+E36+E37+E38+E39+E41+E42+E43+E44+E45+E47+E48+E49+E50+E52+E53+E54+E55+E56+E57+E59+E60+E62+E63+E65+E66+E68+E69+E70+E71+E72+E73+E74+E75+E76+E77+E79+E80+E81+E83+E85+E86+E87+E88+E90+E91+E92+E93+E94+E95+E96+E97+E98+E100+E102+E103+E104+E105+E107+E108+E109+E110+E111+E112+E114+E115+E116+E118+E119+E120+E121+E123+E124+E125+E127+E128+E129+E130+E131+E132+E133+E134+E135+E136+E137+E138+E140+E141+E142+E144+E145+E146+E147+E148+E149+E150+E151+E153+E155+E156+E157+E158+E160+E161+E162+E163+E164+E165+E166+E167+E168+E169+E170+E172+E173+E174+E175+E176+E177+E178+E179+E180+E181+E182+E183+E184+E186+E187+E188+E189+E191+E192+E193+E194+E195+E196+E197+E198+E199+E200+E201+E202+E203+E204+E206+E207+E209+E210+E211+E212+E213+E214</f>
        <v>93224</v>
      </c>
      <c r="F215" s="42">
        <f>E215/C215</f>
        <v>3.2440943834086111</v>
      </c>
      <c r="G215" s="41">
        <f>G15+G16+G17+G19+G20+G21+G22+G23+G24+G25+G26+G27+G28+G30+G31+G32+G33+G35+G36+G37+G38+G39+G41+G42+G43+G44+G45+G47+G48+G49+G50+G52+G53+G54+G55+G56+G57+G59+G60+G62+G63+G65+G66+G68+G69+G70+G71+G72+G73+G74+G75+G76+G77+G79+G80+G81+G83+G84+G85+G86+G87+G88+G90+G91+G92+G93+G94+G95+G96+G97+G98+G100+G102+G103+G104+G105+G107+G108+G109+G110+G111+G112+G114+G115+G116+G118+G119+G120+G121+G123+G124+G125+G127+G128+G129+G130+G131+G132+G133+G134+G135+G136+G137+G138+G140+G141+G142+G144+G145+G146+G147+G148+G149+G150+G151+G153+G155+G156+G157+G158+G160+G161+G162+G163+G164+G165+G166+G167+G168+G169+G170+G172+G173+G174+G175+G176+G177+G178+G179+G180+G181+G182+G183+G184+G186+G187+G188+G189+G191+G192+G193+G194+G195+G196+G197+G198+G199+G200+G201+G202+G203+G204+G206+G207+G209+G210+G211+G212+G213+G214</f>
        <v>11154</v>
      </c>
      <c r="H215" s="42">
        <f>G215*100/E215</f>
        <v>11.964730112417403</v>
      </c>
      <c r="I215" s="41">
        <f t="shared" ref="I215:N215" si="10">I15+I16+I17+I19+I20+I21+I22+I23+I24+I25+I26+I27+I28+I30+I31+I32+I33+I35+I36+I37+I38+I39+I41+I42+I43+I44+I45+I47+I48+I49+I50+I52+I53+I54+I55+I56+I57+I59+I60+I62+I63+I65+I66+I68+I69+I70+I71+I72+I73+I74+I75+I76+I77+I79+I80+I81+I83+I84+I85+I86+I87+I88+I90+I91+I92+I93+I94+I95+I96+I97+I98+I100+I102+I103+I104+I105+I107+I108+I109+I110+I111+I112+I114+I115+I116+I118+I119+I120+I121+I123+I124+I125+I127+I128+I129+I130+I131+I132+I133+I134+I135+I136+I137+I138+I140+I141+I142+I144+I145+I146+I147+I148+I149+I150+I151+I153+I155+I156+I157+I158+I160+I161+I162+I163+I164+I165+I166+I167+I168+I169+I170+I172+I173+I174+I175+I176+I177+I178+I179+I180+I181+I182+I183+I184+I186+I187+I188+I189+I191+I192+I193+I194+I195+I196+I197+I198+I199+I200+I201+I202+I203+I204+I206+I207+I209+I210+I211+I212+I213+I214</f>
        <v>10</v>
      </c>
      <c r="J215" s="41">
        <f t="shared" si="10"/>
        <v>341</v>
      </c>
      <c r="K215" s="41">
        <f t="shared" si="10"/>
        <v>0</v>
      </c>
      <c r="L215" s="41">
        <f t="shared" si="10"/>
        <v>0</v>
      </c>
      <c r="M215" s="41">
        <f t="shared" si="10"/>
        <v>1334</v>
      </c>
      <c r="N215" s="41">
        <f t="shared" si="10"/>
        <v>762</v>
      </c>
    </row>
    <row r="216" spans="1:14" x14ac:dyDescent="0.25">
      <c r="G216" s="13"/>
    </row>
    <row r="217" spans="1:14" x14ac:dyDescent="0.25">
      <c r="D217" s="16"/>
      <c r="G217" s="13">
        <f>G20+G36+G69+G84+G91+G108+G128+G161+G173+G192</f>
        <v>16</v>
      </c>
    </row>
    <row r="218" spans="1:14" x14ac:dyDescent="0.25">
      <c r="G218" s="25">
        <f>G209+G206+G191+G186+G172+G160+G155+G153+G144+G140+G127+G123+G118+G114+G107+G102+G100+G90+G83+G79+G68+G65+G62+G59+G52+G47+G41+G35+G30+G19+G15+G192+G173+G161+G128+G108+G91+G84+G69+G36+G20</f>
        <v>2447</v>
      </c>
      <c r="H218" s="25"/>
      <c r="I218" s="25">
        <f t="shared" ref="I218:N218" si="11">I209+I206+I191+I186+I172+I160+I155+I153+I144+I140+I127+I123+I118+I114+I107+I102+I100+I90+I83+I79+I68+I65+I62+I59+I52+I47+I41+I35+I30+I19+I15+I192+I173+I161+I128+I108+I91+I84+I69+I36+I20</f>
        <v>10</v>
      </c>
      <c r="J218" s="25">
        <f t="shared" si="11"/>
        <v>341</v>
      </c>
      <c r="K218" s="25">
        <f t="shared" si="11"/>
        <v>0</v>
      </c>
      <c r="L218" s="25">
        <f t="shared" si="11"/>
        <v>0</v>
      </c>
      <c r="M218" s="25">
        <f t="shared" si="11"/>
        <v>1334</v>
      </c>
      <c r="N218" s="25">
        <f t="shared" si="11"/>
        <v>762</v>
      </c>
    </row>
    <row r="219" spans="1:14" x14ac:dyDescent="0.25">
      <c r="G219" s="25" t="s">
        <v>368</v>
      </c>
      <c r="H219" s="25"/>
      <c r="I219" s="25"/>
      <c r="J219" s="25"/>
      <c r="K219" s="25"/>
      <c r="L219" s="25"/>
      <c r="M219" s="25"/>
      <c r="N219" s="25"/>
    </row>
    <row r="220" spans="1:14" x14ac:dyDescent="0.25">
      <c r="G220" s="25">
        <f>G16+G17+G21+G22+G23+G24+G25+G26+G27+G28+G31+G32+G33+G37+G38+G39+G42+G43+G44+G45+G48+G49+G50+G53+G54+G55+G56+G57+G60+G63+G66+G70+G71+G72+G73+G74+G75+G76+G77+G80+G81+G85+G86+G87+G88+G92+G93+G94+G95+G96+G97+G98+G103+G104+G105+G109+G110+G111+G112+G119+G115+G116+G120+G121+G124+G125+G129+G130+G131+G132+G133+G134+G135+G136+G137+G138+G141+G142+G145+G146+G147+G148+G149+G150+G151+G156+G157+G158+G162+G163+G164+G165+G166+G167+G168+G169+G170+G174+G175+G176+G177+G178+G179+G180+G181+G182+G183+G184+G187+G188+G189+G193+G194+G195+G196+G197+G198+G199+G200+G201+G202+G203+G204+G207+G210+G211+G212+G213</f>
        <v>8707</v>
      </c>
      <c r="I220" t="s">
        <v>369</v>
      </c>
    </row>
    <row r="221" spans="1:14" x14ac:dyDescent="0.25">
      <c r="G221" s="25">
        <f>G218+G220</f>
        <v>11154</v>
      </c>
    </row>
    <row r="222" spans="1:14" x14ac:dyDescent="0.25">
      <c r="G222" s="13"/>
    </row>
    <row r="223" spans="1:14" x14ac:dyDescent="0.25">
      <c r="G223" s="13"/>
    </row>
    <row r="224" spans="1:14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</sheetData>
  <mergeCells count="49">
    <mergeCell ref="A208:N208"/>
    <mergeCell ref="A214:C214"/>
    <mergeCell ref="A205:N205"/>
    <mergeCell ref="A143:N143"/>
    <mergeCell ref="A185:N185"/>
    <mergeCell ref="A190:N190"/>
    <mergeCell ref="A154:N154"/>
    <mergeCell ref="A159:N159"/>
    <mergeCell ref="A171:N171"/>
    <mergeCell ref="A152:N152"/>
    <mergeCell ref="A113:N113"/>
    <mergeCell ref="A117:N117"/>
    <mergeCell ref="A122:N122"/>
    <mergeCell ref="A126:N126"/>
    <mergeCell ref="A139:N139"/>
    <mergeCell ref="A82:N82"/>
    <mergeCell ref="A89:N89"/>
    <mergeCell ref="A99:N99"/>
    <mergeCell ref="A101:N101"/>
    <mergeCell ref="A106:N106"/>
    <mergeCell ref="A78:N78"/>
    <mergeCell ref="A14:N14"/>
    <mergeCell ref="A18:N18"/>
    <mergeCell ref="A29:N29"/>
    <mergeCell ref="A34:N34"/>
    <mergeCell ref="A40:N40"/>
    <mergeCell ref="A46:N46"/>
    <mergeCell ref="A51:N51"/>
    <mergeCell ref="A58:N58"/>
    <mergeCell ref="A61:N61"/>
    <mergeCell ref="A64:N64"/>
    <mergeCell ref="A67:N67"/>
    <mergeCell ref="J10:N10"/>
    <mergeCell ref="D11:D12"/>
    <mergeCell ref="E11:E12"/>
    <mergeCell ref="J11:M11"/>
    <mergeCell ref="N11:N12"/>
    <mergeCell ref="G10:G12"/>
    <mergeCell ref="H10:H12"/>
    <mergeCell ref="I10:I12"/>
    <mergeCell ref="G8:N8"/>
    <mergeCell ref="G9:N9"/>
    <mergeCell ref="C4:F4"/>
    <mergeCell ref="C6:F6"/>
    <mergeCell ref="A8:A12"/>
    <mergeCell ref="B8:B12"/>
    <mergeCell ref="C8:C12"/>
    <mergeCell ref="D8:E10"/>
    <mergeCell ref="F8:F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213"/>
  <sheetViews>
    <sheetView topLeftCell="A2" zoomScale="90" zoomScaleNormal="90" workbookViewId="0">
      <pane xSplit="3" ySplit="13" topLeftCell="D15" activePane="bottomRight" state="frozen"/>
      <selection activeCell="A2" sqref="A2"/>
      <selection pane="topRight" activeCell="D2" sqref="D2"/>
      <selection pane="bottomLeft" activeCell="A15" sqref="A15"/>
      <selection pane="bottomRight" activeCell="V23" sqref="V23"/>
    </sheetView>
  </sheetViews>
  <sheetFormatPr defaultRowHeight="15" x14ac:dyDescent="0.25"/>
  <cols>
    <col min="1" max="1" width="9.140625" style="20"/>
    <col min="2" max="2" width="20" style="20" customWidth="1"/>
    <col min="3" max="3" width="13.140625" style="20" customWidth="1"/>
    <col min="4" max="4" width="12.5703125" style="20" customWidth="1"/>
    <col min="5" max="5" width="12.140625" style="20" customWidth="1"/>
    <col min="6" max="6" width="14.85546875" style="20" customWidth="1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5" spans="1:14" ht="7.5" customHeight="1" x14ac:dyDescent="0.25"/>
    <row r="6" spans="1:14" x14ac:dyDescent="0.25">
      <c r="C6" s="145" t="s">
        <v>329</v>
      </c>
      <c r="D6" s="145"/>
      <c r="E6" s="145"/>
      <c r="F6" s="145"/>
    </row>
    <row r="7" spans="1:14" ht="5.25" customHeight="1" x14ac:dyDescent="0.25"/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36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33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14.25" customHeight="1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customHeight="1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x14ac:dyDescent="0.25">
      <c r="A15" s="62" t="s">
        <v>17</v>
      </c>
      <c r="B15" s="4" t="s">
        <v>37</v>
      </c>
      <c r="C15" s="2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38.25" x14ac:dyDescent="0.25">
      <c r="A16" s="62" t="s">
        <v>21</v>
      </c>
      <c r="B16" s="4" t="s">
        <v>228</v>
      </c>
      <c r="C16" s="2">
        <v>101.614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</row>
    <row r="18" spans="1:14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5.75" x14ac:dyDescent="0.25">
      <c r="A19" s="62" t="s">
        <v>29</v>
      </c>
      <c r="B19" s="4" t="s">
        <v>18</v>
      </c>
      <c r="C19" s="2">
        <v>398.77</v>
      </c>
      <c r="D19" s="9">
        <v>9</v>
      </c>
      <c r="E19" s="9">
        <v>12</v>
      </c>
      <c r="F19" s="10">
        <f>E19/C19</f>
        <v>3.0092534543721947E-2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spans="1:14" ht="38.25" x14ac:dyDescent="0.25">
      <c r="A20" s="62" t="s">
        <v>30</v>
      </c>
      <c r="B20" s="4" t="s">
        <v>22</v>
      </c>
      <c r="C20" s="5">
        <v>77.67</v>
      </c>
      <c r="D20" s="9">
        <v>83</v>
      </c>
      <c r="E20" s="9">
        <v>87</v>
      </c>
      <c r="F20" s="10">
        <f t="shared" ref="F20:F27" si="0">E20/C20</f>
        <v>1.1201235998455001</v>
      </c>
      <c r="G20" s="64">
        <v>6</v>
      </c>
      <c r="H20" s="11">
        <f>G20*100/E20</f>
        <v>6.8965517241379306</v>
      </c>
      <c r="I20" s="64"/>
      <c r="J20" s="64"/>
      <c r="K20" s="64"/>
      <c r="L20" s="64"/>
      <c r="M20" s="64"/>
      <c r="N20" s="64"/>
    </row>
    <row r="21" spans="1:14" ht="15.75" x14ac:dyDescent="0.25">
      <c r="A21" s="62" t="s">
        <v>32</v>
      </c>
      <c r="B21" s="4" t="s">
        <v>24</v>
      </c>
      <c r="C21" s="2">
        <v>24.202999999999999</v>
      </c>
      <c r="D21" s="9">
        <v>9</v>
      </c>
      <c r="E21" s="9">
        <v>4</v>
      </c>
      <c r="F21" s="10">
        <f t="shared" si="0"/>
        <v>0.16526876833450399</v>
      </c>
      <c r="G21" s="9">
        <v>0</v>
      </c>
      <c r="H21" s="9">
        <v>0</v>
      </c>
      <c r="I21" s="9"/>
      <c r="J21" s="9"/>
      <c r="K21" s="9"/>
      <c r="L21" s="9"/>
      <c r="M21" s="9"/>
      <c r="N21" s="9"/>
    </row>
    <row r="22" spans="1:14" ht="15.75" x14ac:dyDescent="0.25">
      <c r="A22" s="62" t="s">
        <v>34</v>
      </c>
      <c r="B22" s="4" t="s">
        <v>25</v>
      </c>
      <c r="C22" s="2">
        <v>20.62</v>
      </c>
      <c r="D22" s="9">
        <v>12</v>
      </c>
      <c r="E22" s="9">
        <v>13</v>
      </c>
      <c r="F22" s="10">
        <f t="shared" si="0"/>
        <v>0.63045586808923371</v>
      </c>
      <c r="G22" s="64">
        <v>0</v>
      </c>
      <c r="H22" s="64">
        <v>0</v>
      </c>
      <c r="I22" s="64"/>
      <c r="J22" s="64"/>
      <c r="K22" s="64"/>
      <c r="L22" s="64"/>
      <c r="M22" s="64"/>
      <c r="N22" s="64"/>
    </row>
    <row r="23" spans="1:14" ht="15.75" x14ac:dyDescent="0.25">
      <c r="A23" s="62" t="s">
        <v>244</v>
      </c>
      <c r="B23" s="4" t="s">
        <v>330</v>
      </c>
      <c r="C23" s="2">
        <v>21.3</v>
      </c>
      <c r="D23" s="9">
        <v>19</v>
      </c>
      <c r="E23" s="9">
        <v>23</v>
      </c>
      <c r="F23" s="10">
        <f t="shared" si="0"/>
        <v>1.07981220657277</v>
      </c>
      <c r="G23" s="9">
        <v>0</v>
      </c>
      <c r="H23" s="9">
        <v>0</v>
      </c>
      <c r="I23" s="9"/>
      <c r="J23" s="9"/>
      <c r="K23" s="9"/>
      <c r="L23" s="9"/>
      <c r="M23" s="9"/>
      <c r="N23" s="9"/>
    </row>
    <row r="24" spans="1:14" ht="38.25" x14ac:dyDescent="0.25">
      <c r="A24" s="62" t="s">
        <v>245</v>
      </c>
      <c r="B24" s="4" t="s">
        <v>26</v>
      </c>
      <c r="C24" s="2">
        <v>50</v>
      </c>
      <c r="D24" s="9">
        <v>157</v>
      </c>
      <c r="E24" s="9">
        <v>190</v>
      </c>
      <c r="F24" s="10">
        <f t="shared" si="0"/>
        <v>3.8</v>
      </c>
      <c r="G24" s="64">
        <v>19</v>
      </c>
      <c r="H24" s="11">
        <f>G24*100/E24</f>
        <v>10</v>
      </c>
      <c r="I24" s="64"/>
      <c r="J24" s="64"/>
      <c r="K24" s="64"/>
      <c r="L24" s="64"/>
      <c r="M24" s="64"/>
      <c r="N24" s="64"/>
    </row>
    <row r="25" spans="1:14" ht="63.75" x14ac:dyDescent="0.25">
      <c r="A25" s="62" t="s">
        <v>248</v>
      </c>
      <c r="B25" s="4" t="s">
        <v>340</v>
      </c>
      <c r="C25" s="2"/>
      <c r="D25" s="9"/>
      <c r="E25" s="9"/>
      <c r="F25" s="10"/>
      <c r="G25" s="64">
        <v>3</v>
      </c>
      <c r="H25" s="11">
        <f>G25*100/E24</f>
        <v>1.5789473684210527</v>
      </c>
      <c r="I25" s="64"/>
      <c r="J25" s="64"/>
      <c r="K25" s="64"/>
      <c r="L25" s="64"/>
      <c r="M25" s="64"/>
      <c r="N25" s="64"/>
    </row>
    <row r="26" spans="1:14" ht="15.75" x14ac:dyDescent="0.25">
      <c r="A26" s="62" t="s">
        <v>246</v>
      </c>
      <c r="B26" s="4" t="s">
        <v>27</v>
      </c>
      <c r="C26" s="2">
        <v>33.630000000000003</v>
      </c>
      <c r="D26" s="9">
        <v>69</v>
      </c>
      <c r="E26" s="9">
        <v>76</v>
      </c>
      <c r="F26" s="10">
        <f t="shared" si="0"/>
        <v>2.2598870056497176</v>
      </c>
      <c r="G26" s="64">
        <v>4</v>
      </c>
      <c r="H26" s="64">
        <v>5.7</v>
      </c>
      <c r="I26" s="64"/>
      <c r="J26" s="64"/>
      <c r="K26" s="64"/>
      <c r="L26" s="64"/>
      <c r="M26" s="64"/>
      <c r="N26" s="64"/>
    </row>
    <row r="27" spans="1:14" ht="15.75" x14ac:dyDescent="0.25">
      <c r="A27" s="62" t="s">
        <v>247</v>
      </c>
      <c r="B27" s="4" t="s">
        <v>28</v>
      </c>
      <c r="C27" s="2">
        <v>36.83</v>
      </c>
      <c r="D27" s="9">
        <v>76</v>
      </c>
      <c r="E27" s="9">
        <v>76</v>
      </c>
      <c r="F27" s="10">
        <f t="shared" si="0"/>
        <v>2.0635351615530819</v>
      </c>
      <c r="G27" s="64">
        <v>6</v>
      </c>
      <c r="H27" s="64">
        <v>7.9</v>
      </c>
      <c r="I27" s="64"/>
      <c r="J27" s="64"/>
      <c r="K27" s="64"/>
      <c r="L27" s="64"/>
      <c r="M27" s="64"/>
      <c r="N27" s="64"/>
    </row>
    <row r="28" spans="1:14" ht="15.75" customHeight="1" x14ac:dyDescent="0.25">
      <c r="A28" s="135" t="s">
        <v>249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</row>
    <row r="29" spans="1:14" ht="15.75" x14ac:dyDescent="0.25">
      <c r="A29" s="62" t="s">
        <v>36</v>
      </c>
      <c r="B29" s="4" t="s">
        <v>18</v>
      </c>
      <c r="C29" s="2">
        <v>425.3</v>
      </c>
      <c r="D29" s="9">
        <v>0</v>
      </c>
      <c r="E29" s="9">
        <v>26</v>
      </c>
      <c r="F29" s="10">
        <f>E29/C29</f>
        <v>6.1133317658123673E-2</v>
      </c>
      <c r="G29" s="9">
        <v>1</v>
      </c>
      <c r="H29" s="11">
        <f>G29*100/E29</f>
        <v>3.8461538461538463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</row>
    <row r="30" spans="1:14" ht="38.25" x14ac:dyDescent="0.25">
      <c r="A30" s="62" t="s">
        <v>38</v>
      </c>
      <c r="B30" s="4" t="s">
        <v>31</v>
      </c>
      <c r="C30" s="2">
        <v>61.19</v>
      </c>
      <c r="D30" s="9">
        <v>46</v>
      </c>
      <c r="E30" s="9">
        <v>49</v>
      </c>
      <c r="F30" s="10">
        <f>E30/C30</f>
        <v>0.8007844419022716</v>
      </c>
      <c r="G30" s="64">
        <v>2</v>
      </c>
      <c r="H30" s="11">
        <f>G30*100/E30</f>
        <v>4.0816326530612246</v>
      </c>
      <c r="I30" s="64"/>
      <c r="J30" s="64"/>
      <c r="K30" s="64"/>
      <c r="L30" s="64"/>
      <c r="M30" s="64"/>
      <c r="N30" s="64"/>
    </row>
    <row r="31" spans="1:14" ht="15.75" x14ac:dyDescent="0.25">
      <c r="A31" s="62" t="s">
        <v>40</v>
      </c>
      <c r="B31" s="4" t="s">
        <v>33</v>
      </c>
      <c r="C31" s="2">
        <v>79.22</v>
      </c>
      <c r="D31" s="9">
        <v>125</v>
      </c>
      <c r="E31" s="9">
        <v>112</v>
      </c>
      <c r="F31" s="10">
        <f>E31/C31</f>
        <v>1.4137843978793234</v>
      </c>
      <c r="G31" s="65">
        <v>8</v>
      </c>
      <c r="H31" s="11">
        <f>G31*100/E31</f>
        <v>7.1428571428571432</v>
      </c>
      <c r="I31" s="65"/>
      <c r="J31" s="65"/>
      <c r="K31" s="65"/>
      <c r="L31" s="65"/>
      <c r="M31" s="65"/>
      <c r="N31" s="65"/>
    </row>
    <row r="32" spans="1:14" ht="15.75" x14ac:dyDescent="0.25">
      <c r="A32" s="62" t="s">
        <v>42</v>
      </c>
      <c r="B32" s="4" t="s">
        <v>35</v>
      </c>
      <c r="C32" s="2">
        <v>80.819999999999993</v>
      </c>
      <c r="D32" s="9">
        <v>71</v>
      </c>
      <c r="E32" s="9">
        <v>81</v>
      </c>
      <c r="F32" s="61">
        <f>E32/C32</f>
        <v>1.0022271714922051</v>
      </c>
      <c r="G32" s="65">
        <v>6</v>
      </c>
      <c r="H32" s="11">
        <f>G32*100/E32</f>
        <v>7.4074074074074074</v>
      </c>
      <c r="I32" s="65"/>
      <c r="J32" s="65"/>
      <c r="K32" s="65"/>
      <c r="L32" s="65"/>
      <c r="M32" s="65"/>
      <c r="N32" s="65"/>
    </row>
    <row r="33" spans="1:14" ht="15.75" customHeight="1" x14ac:dyDescent="0.25">
      <c r="A33" s="135" t="s">
        <v>319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</row>
    <row r="34" spans="1:14" ht="15.75" x14ac:dyDescent="0.25">
      <c r="A34" s="62" t="s">
        <v>44</v>
      </c>
      <c r="B34" s="4" t="s">
        <v>37</v>
      </c>
      <c r="C34" s="2">
        <v>222.18</v>
      </c>
      <c r="D34" s="9">
        <v>113</v>
      </c>
      <c r="E34" s="9">
        <v>58</v>
      </c>
      <c r="F34" s="10">
        <f>E34/C34</f>
        <v>0.26104959942389055</v>
      </c>
      <c r="G34" s="64">
        <v>2</v>
      </c>
      <c r="H34" s="11">
        <f>G34*100/E34</f>
        <v>3.4482758620689653</v>
      </c>
      <c r="I34" s="64">
        <v>0</v>
      </c>
      <c r="J34" s="64">
        <v>0</v>
      </c>
      <c r="K34" s="64">
        <v>0</v>
      </c>
      <c r="L34" s="64">
        <v>0</v>
      </c>
      <c r="M34" s="64">
        <v>1</v>
      </c>
      <c r="N34" s="64">
        <v>1</v>
      </c>
    </row>
    <row r="35" spans="1:14" ht="38.25" x14ac:dyDescent="0.25">
      <c r="A35" s="62" t="s">
        <v>45</v>
      </c>
      <c r="B35" s="4" t="s">
        <v>39</v>
      </c>
      <c r="C35" s="2">
        <v>143.47</v>
      </c>
      <c r="D35" s="9">
        <v>89</v>
      </c>
      <c r="E35" s="9">
        <v>98</v>
      </c>
      <c r="F35" s="10">
        <f>E35/C35</f>
        <v>0.68306963128180109</v>
      </c>
      <c r="G35" s="64">
        <v>4</v>
      </c>
      <c r="H35" s="11">
        <f>G35*100/E35</f>
        <v>4.0816326530612246</v>
      </c>
      <c r="I35" s="64"/>
      <c r="J35" s="64"/>
      <c r="K35" s="64"/>
      <c r="L35" s="64"/>
      <c r="M35" s="64"/>
      <c r="N35" s="64"/>
    </row>
    <row r="36" spans="1:14" ht="25.5" x14ac:dyDescent="0.25">
      <c r="A36" s="62" t="s">
        <v>47</v>
      </c>
      <c r="B36" s="4" t="s">
        <v>41</v>
      </c>
      <c r="C36" s="2">
        <v>12.04</v>
      </c>
      <c r="D36" s="9">
        <v>1</v>
      </c>
      <c r="E36" s="9">
        <v>6</v>
      </c>
      <c r="F36" s="10">
        <f>E36/C36</f>
        <v>0.49833887043189373</v>
      </c>
      <c r="G36" s="64">
        <v>0</v>
      </c>
      <c r="H36" s="9">
        <v>0</v>
      </c>
      <c r="I36" s="64"/>
      <c r="J36" s="64"/>
      <c r="K36" s="64"/>
      <c r="L36" s="64"/>
      <c r="M36" s="64"/>
      <c r="N36" s="64"/>
    </row>
    <row r="37" spans="1:14" ht="15.75" x14ac:dyDescent="0.25">
      <c r="A37" s="62" t="s">
        <v>49</v>
      </c>
      <c r="B37" s="69" t="s">
        <v>359</v>
      </c>
      <c r="C37" s="5">
        <v>51.435000000000002</v>
      </c>
      <c r="D37" s="9">
        <v>76</v>
      </c>
      <c r="E37" s="9">
        <v>62</v>
      </c>
      <c r="F37" s="10">
        <f>E37/C37</f>
        <v>1.2054048799455623</v>
      </c>
      <c r="G37" s="64">
        <v>3</v>
      </c>
      <c r="H37" s="11">
        <f>G37*100/E37</f>
        <v>4.838709677419355</v>
      </c>
      <c r="I37" s="64"/>
      <c r="J37" s="64"/>
      <c r="K37" s="64"/>
      <c r="L37" s="64"/>
      <c r="M37" s="64"/>
      <c r="N37" s="64"/>
    </row>
    <row r="38" spans="1:14" ht="15.75" customHeight="1" x14ac:dyDescent="0.25">
      <c r="A38" s="135" t="s">
        <v>250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ht="15.75" x14ac:dyDescent="0.25">
      <c r="A39" s="62" t="s">
        <v>51</v>
      </c>
      <c r="B39" s="4" t="s">
        <v>37</v>
      </c>
      <c r="C39" s="63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</row>
    <row r="40" spans="1:14" ht="38.25" x14ac:dyDescent="0.25">
      <c r="A40" s="62" t="s">
        <v>52</v>
      </c>
      <c r="B40" s="4" t="s">
        <v>46</v>
      </c>
      <c r="C40" s="63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2"/>
      <c r="M40" s="12"/>
      <c r="N40" s="12"/>
    </row>
    <row r="41" spans="1:14" ht="51" x14ac:dyDescent="0.25">
      <c r="A41" s="62" t="s">
        <v>54</v>
      </c>
      <c r="B41" s="4" t="s">
        <v>48</v>
      </c>
      <c r="C41" s="63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/>
      <c r="J41" s="12"/>
      <c r="K41" s="12"/>
      <c r="L41" s="12"/>
      <c r="M41" s="12"/>
      <c r="N41" s="12"/>
    </row>
    <row r="42" spans="1:14" ht="51" x14ac:dyDescent="0.25">
      <c r="A42" s="62" t="s">
        <v>55</v>
      </c>
      <c r="B42" s="4" t="s">
        <v>50</v>
      </c>
      <c r="C42" s="63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/>
      <c r="J42" s="12"/>
      <c r="K42" s="12"/>
      <c r="L42" s="12"/>
      <c r="M42" s="12"/>
      <c r="N42" s="12"/>
    </row>
    <row r="43" spans="1:14" ht="15.75" x14ac:dyDescent="0.25">
      <c r="A43" s="62" t="s">
        <v>251</v>
      </c>
      <c r="B43" s="4" t="s">
        <v>351</v>
      </c>
      <c r="C43" s="2">
        <v>64.3</v>
      </c>
      <c r="D43" s="9">
        <v>37</v>
      </c>
      <c r="E43" s="9">
        <v>47</v>
      </c>
      <c r="F43" s="10">
        <v>0.73</v>
      </c>
      <c r="G43" s="64">
        <v>2</v>
      </c>
      <c r="H43" s="64">
        <v>2.7</v>
      </c>
      <c r="I43" s="64"/>
      <c r="J43" s="64"/>
      <c r="K43" s="64"/>
      <c r="L43" s="64"/>
      <c r="M43" s="64"/>
      <c r="N43" s="64"/>
    </row>
    <row r="44" spans="1:14" ht="15.75" customHeight="1" x14ac:dyDescent="0.25">
      <c r="A44" s="135" t="s">
        <v>320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</row>
    <row r="45" spans="1:14" ht="15.75" x14ac:dyDescent="0.25">
      <c r="A45" s="62" t="s">
        <v>57</v>
      </c>
      <c r="B45" s="4" t="s">
        <v>18</v>
      </c>
      <c r="C45" s="2">
        <v>817.66</v>
      </c>
      <c r="D45" s="9">
        <v>459</v>
      </c>
      <c r="E45" s="9">
        <v>406</v>
      </c>
      <c r="F45" s="10">
        <f>E45/C45</f>
        <v>0.49653890370080478</v>
      </c>
      <c r="G45" s="64">
        <v>10</v>
      </c>
      <c r="H45" s="11">
        <f>G45*100/E45</f>
        <v>2.4630541871921183</v>
      </c>
      <c r="I45" s="64">
        <v>0</v>
      </c>
      <c r="J45" s="64">
        <v>1</v>
      </c>
      <c r="K45" s="64">
        <v>0</v>
      </c>
      <c r="L45" s="64">
        <v>0</v>
      </c>
      <c r="M45" s="64">
        <v>5</v>
      </c>
      <c r="N45" s="64">
        <v>4</v>
      </c>
    </row>
    <row r="46" spans="1:14" ht="15.75" x14ac:dyDescent="0.25">
      <c r="A46" s="62" t="s">
        <v>58</v>
      </c>
      <c r="B46" s="4" t="s">
        <v>53</v>
      </c>
      <c r="C46" s="2">
        <v>120.74</v>
      </c>
      <c r="D46" s="9">
        <v>203</v>
      </c>
      <c r="E46" s="9">
        <v>216</v>
      </c>
      <c r="F46" s="10">
        <f>E46/C46</f>
        <v>1.7889680304787148</v>
      </c>
      <c r="G46" s="64">
        <v>17</v>
      </c>
      <c r="H46" s="11">
        <f>G46*100/E46</f>
        <v>7.8703703703703702</v>
      </c>
      <c r="I46" s="64"/>
      <c r="J46" s="64"/>
      <c r="K46" s="64"/>
      <c r="L46" s="64"/>
      <c r="M46" s="64"/>
      <c r="N46" s="64"/>
    </row>
    <row r="47" spans="1:14" ht="15.75" x14ac:dyDescent="0.25">
      <c r="A47" s="62" t="s">
        <v>252</v>
      </c>
      <c r="B47" s="69" t="s">
        <v>357</v>
      </c>
      <c r="C47" s="2">
        <v>152.26</v>
      </c>
      <c r="D47" s="9">
        <v>160</v>
      </c>
      <c r="E47" s="9">
        <v>134</v>
      </c>
      <c r="F47" s="10">
        <f>E47/C47</f>
        <v>0.88007355838696966</v>
      </c>
      <c r="G47" s="64">
        <v>6</v>
      </c>
      <c r="H47" s="11">
        <f>G47*100/E47</f>
        <v>4.4776119402985071</v>
      </c>
      <c r="I47" s="64"/>
      <c r="J47" s="64"/>
      <c r="K47" s="64"/>
      <c r="L47" s="64"/>
      <c r="M47" s="64"/>
      <c r="N47" s="64"/>
    </row>
    <row r="48" spans="1:14" ht="38.25" x14ac:dyDescent="0.25">
      <c r="A48" s="62" t="s">
        <v>253</v>
      </c>
      <c r="B48" s="4" t="s">
        <v>56</v>
      </c>
      <c r="C48" s="5">
        <v>269.19799999999998</v>
      </c>
      <c r="D48" s="9">
        <v>141</v>
      </c>
      <c r="E48" s="9">
        <v>148</v>
      </c>
      <c r="F48" s="10">
        <f>E48/C48</f>
        <v>0.54978120194057911</v>
      </c>
      <c r="G48" s="64">
        <v>7</v>
      </c>
      <c r="H48" s="11">
        <f>G48*100/E48</f>
        <v>4.7297297297297298</v>
      </c>
      <c r="I48" s="64"/>
      <c r="J48" s="64"/>
      <c r="K48" s="64"/>
      <c r="L48" s="64"/>
      <c r="M48" s="64"/>
      <c r="N48" s="64"/>
    </row>
    <row r="49" spans="1:14" ht="15.75" customHeight="1" x14ac:dyDescent="0.25">
      <c r="A49" s="135" t="s">
        <v>254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</row>
    <row r="50" spans="1:14" ht="15.75" x14ac:dyDescent="0.25">
      <c r="A50" s="62" t="s">
        <v>60</v>
      </c>
      <c r="B50" s="4" t="s">
        <v>18</v>
      </c>
      <c r="C50" s="2">
        <v>257.81</v>
      </c>
      <c r="D50" s="9">
        <v>115</v>
      </c>
      <c r="E50" s="9">
        <v>97</v>
      </c>
      <c r="F50" s="10">
        <f t="shared" ref="F50:F55" si="1">E50/C50</f>
        <v>0.37624607268918969</v>
      </c>
      <c r="G50" s="65">
        <v>2</v>
      </c>
      <c r="H50" s="70">
        <f>G50*100/E50</f>
        <v>2.0618556701030926</v>
      </c>
      <c r="I50" s="65">
        <v>0</v>
      </c>
      <c r="J50" s="65">
        <v>0</v>
      </c>
      <c r="K50" s="65">
        <v>0</v>
      </c>
      <c r="L50" s="65">
        <v>0</v>
      </c>
      <c r="M50" s="65">
        <v>1</v>
      </c>
      <c r="N50" s="65">
        <v>1</v>
      </c>
    </row>
    <row r="51" spans="1:14" ht="38.25" x14ac:dyDescent="0.25">
      <c r="A51" s="62" t="s">
        <v>61</v>
      </c>
      <c r="B51" s="4" t="s">
        <v>233</v>
      </c>
      <c r="C51" s="2">
        <v>177.816</v>
      </c>
      <c r="D51" s="9">
        <v>459</v>
      </c>
      <c r="E51" s="9">
        <v>477</v>
      </c>
      <c r="F51" s="10">
        <f t="shared" si="1"/>
        <v>2.6825482521257928</v>
      </c>
      <c r="G51" s="64">
        <v>28</v>
      </c>
      <c r="H51" s="11">
        <f>G51*100/E51</f>
        <v>5.8700209643605872</v>
      </c>
      <c r="I51" s="64"/>
      <c r="J51" s="64"/>
      <c r="K51" s="64"/>
      <c r="L51" s="64"/>
      <c r="M51" s="64"/>
      <c r="N51" s="64"/>
    </row>
    <row r="52" spans="1:14" ht="15.75" x14ac:dyDescent="0.25">
      <c r="A52" s="62" t="s">
        <v>255</v>
      </c>
      <c r="B52" s="4" t="s">
        <v>234</v>
      </c>
      <c r="C52" s="2">
        <v>0</v>
      </c>
      <c r="D52" s="9">
        <v>0</v>
      </c>
      <c r="E52" s="9">
        <v>0</v>
      </c>
      <c r="F52" s="10">
        <v>0</v>
      </c>
      <c r="G52" s="64">
        <v>0</v>
      </c>
      <c r="H52" s="9">
        <v>0</v>
      </c>
      <c r="I52" s="64"/>
      <c r="J52" s="64"/>
      <c r="K52" s="64"/>
      <c r="L52" s="64"/>
      <c r="M52" s="64"/>
      <c r="N52" s="64"/>
    </row>
    <row r="53" spans="1:14" ht="25.5" x14ac:dyDescent="0.25">
      <c r="A53" s="62" t="s">
        <v>256</v>
      </c>
      <c r="B53" s="4" t="s">
        <v>235</v>
      </c>
      <c r="C53" s="2">
        <v>15.534000000000001</v>
      </c>
      <c r="D53" s="9">
        <v>32</v>
      </c>
      <c r="E53" s="9">
        <v>34</v>
      </c>
      <c r="F53" s="10">
        <f t="shared" si="1"/>
        <v>2.18874726406592</v>
      </c>
      <c r="G53" s="64">
        <v>2</v>
      </c>
      <c r="H53" s="11">
        <f>G53*100/E53</f>
        <v>5.882352941176471</v>
      </c>
      <c r="I53" s="64"/>
      <c r="J53" s="64"/>
      <c r="K53" s="64"/>
      <c r="L53" s="64"/>
      <c r="M53" s="64"/>
      <c r="N53" s="64"/>
    </row>
    <row r="54" spans="1:14" ht="25.5" x14ac:dyDescent="0.25">
      <c r="A54" s="62" t="s">
        <v>257</v>
      </c>
      <c r="B54" s="4" t="s">
        <v>236</v>
      </c>
      <c r="C54" s="2">
        <v>14.592000000000001</v>
      </c>
      <c r="D54" s="9">
        <v>0</v>
      </c>
      <c r="E54" s="9">
        <v>0</v>
      </c>
      <c r="F54" s="10">
        <f t="shared" si="1"/>
        <v>0</v>
      </c>
      <c r="G54" s="64">
        <v>0</v>
      </c>
      <c r="H54" s="9">
        <v>0</v>
      </c>
      <c r="I54" s="64"/>
      <c r="J54" s="64"/>
      <c r="K54" s="64"/>
      <c r="L54" s="64"/>
      <c r="M54" s="64"/>
      <c r="N54" s="64"/>
    </row>
    <row r="55" spans="1:14" ht="15.75" x14ac:dyDescent="0.25">
      <c r="A55" s="62" t="s">
        <v>258</v>
      </c>
      <c r="B55" s="71" t="s">
        <v>237</v>
      </c>
      <c r="C55" s="5">
        <v>9.7159999999999993</v>
      </c>
      <c r="D55" s="9">
        <v>23</v>
      </c>
      <c r="E55" s="9">
        <v>7</v>
      </c>
      <c r="F55" s="10">
        <f t="shared" si="1"/>
        <v>0.72046109510086465</v>
      </c>
      <c r="G55" s="64">
        <v>0</v>
      </c>
      <c r="H55" s="11">
        <f>G55*100/E55</f>
        <v>0</v>
      </c>
      <c r="I55" s="64"/>
      <c r="J55" s="64"/>
      <c r="K55" s="64"/>
      <c r="L55" s="64"/>
      <c r="M55" s="64"/>
      <c r="N55" s="64"/>
    </row>
    <row r="56" spans="1:14" ht="15.75" customHeight="1" x14ac:dyDescent="0.25">
      <c r="A56" s="140" t="s">
        <v>321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25">
      <c r="A57" s="62" t="s">
        <v>63</v>
      </c>
      <c r="B57" s="4" t="s">
        <v>37</v>
      </c>
      <c r="C57" s="5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x14ac:dyDescent="0.25">
      <c r="A58" s="62" t="s">
        <v>64</v>
      </c>
      <c r="B58" s="4" t="s">
        <v>59</v>
      </c>
      <c r="C58" s="5">
        <v>0</v>
      </c>
      <c r="D58" s="8">
        <v>0</v>
      </c>
      <c r="E58" s="8">
        <v>0</v>
      </c>
      <c r="F58" s="8">
        <v>0</v>
      </c>
      <c r="G58" s="72">
        <v>0</v>
      </c>
      <c r="H58" s="72">
        <v>0</v>
      </c>
      <c r="I58" s="72"/>
      <c r="J58" s="72"/>
      <c r="K58" s="72"/>
      <c r="L58" s="72"/>
      <c r="M58" s="72"/>
      <c r="N58" s="72"/>
    </row>
    <row r="59" spans="1:14" ht="15.75" customHeight="1" x14ac:dyDescent="0.25">
      <c r="A59" s="135" t="s">
        <v>259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ht="15.75" x14ac:dyDescent="0.25">
      <c r="A60" s="62" t="s">
        <v>66</v>
      </c>
      <c r="B60" s="4" t="s">
        <v>37</v>
      </c>
      <c r="C60" s="2">
        <v>4100.01</v>
      </c>
      <c r="D60" s="9">
        <v>1271</v>
      </c>
      <c r="E60" s="9">
        <v>1589</v>
      </c>
      <c r="F60" s="10">
        <f>E60/C60</f>
        <v>0.38756003034138942</v>
      </c>
      <c r="G60" s="65">
        <v>25</v>
      </c>
      <c r="H60" s="73">
        <f>G60*100/E60</f>
        <v>1.5733165512901195</v>
      </c>
      <c r="I60" s="65">
        <v>10</v>
      </c>
      <c r="J60" s="65">
        <v>2</v>
      </c>
      <c r="K60" s="65">
        <v>0</v>
      </c>
      <c r="L60" s="65">
        <v>0</v>
      </c>
      <c r="M60" s="65">
        <v>9</v>
      </c>
      <c r="N60" s="65">
        <v>4</v>
      </c>
    </row>
    <row r="61" spans="1:14" ht="15.75" x14ac:dyDescent="0.25">
      <c r="A61" s="62" t="s">
        <v>67</v>
      </c>
      <c r="B61" s="4" t="s">
        <v>358</v>
      </c>
      <c r="C61" s="2">
        <v>1069.01</v>
      </c>
      <c r="D61" s="9">
        <v>438</v>
      </c>
      <c r="E61" s="9">
        <v>491</v>
      </c>
      <c r="F61" s="10">
        <f>E61/C61</f>
        <v>0.45930346769440883</v>
      </c>
      <c r="G61" s="65">
        <v>24</v>
      </c>
      <c r="H61" s="65">
        <v>4.8</v>
      </c>
      <c r="I61" s="65"/>
      <c r="J61" s="65"/>
      <c r="K61" s="65"/>
      <c r="L61" s="65"/>
      <c r="M61" s="65"/>
      <c r="N61" s="65"/>
    </row>
    <row r="62" spans="1:14" ht="15.75" customHeight="1" x14ac:dyDescent="0.25">
      <c r="A62" s="135" t="s">
        <v>322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62" t="s">
        <v>73</v>
      </c>
      <c r="B63" s="4" t="s">
        <v>18</v>
      </c>
      <c r="C63" s="2">
        <v>228.05840000000001</v>
      </c>
      <c r="D63" s="8">
        <v>0</v>
      </c>
      <c r="E63" s="8">
        <v>5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ht="38.25" x14ac:dyDescent="0.25">
      <c r="A64" s="62" t="s">
        <v>74</v>
      </c>
      <c r="B64" s="4" t="s">
        <v>62</v>
      </c>
      <c r="C64" s="2">
        <v>80.239999999999995</v>
      </c>
      <c r="D64" s="8">
        <v>48</v>
      </c>
      <c r="E64" s="8">
        <v>52</v>
      </c>
      <c r="F64" s="18">
        <f>E64/C64</f>
        <v>0.64805583250249255</v>
      </c>
      <c r="G64" s="23">
        <v>2</v>
      </c>
      <c r="H64" s="23">
        <v>4.2</v>
      </c>
      <c r="I64" s="23"/>
      <c r="J64" s="23"/>
      <c r="K64" s="23"/>
      <c r="L64" s="23"/>
      <c r="M64" s="23"/>
      <c r="N64" s="23"/>
    </row>
    <row r="65" spans="1:14" ht="15.75" customHeight="1" x14ac:dyDescent="0.25">
      <c r="A65" s="135" t="s">
        <v>260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ht="15.75" x14ac:dyDescent="0.25">
      <c r="A66" s="62" t="s">
        <v>77</v>
      </c>
      <c r="B66" s="4" t="s">
        <v>37</v>
      </c>
      <c r="C66" s="2">
        <v>0</v>
      </c>
      <c r="D66" s="9">
        <v>0</v>
      </c>
      <c r="E66" s="9">
        <v>0</v>
      </c>
      <c r="F66" s="10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ht="38.25" x14ac:dyDescent="0.25">
      <c r="A67" s="62" t="s">
        <v>78</v>
      </c>
      <c r="B67" s="4" t="s">
        <v>68</v>
      </c>
      <c r="C67" s="2">
        <v>291.77</v>
      </c>
      <c r="D67" s="9">
        <v>46</v>
      </c>
      <c r="E67" s="9">
        <v>53</v>
      </c>
      <c r="F67" s="10">
        <f t="shared" ref="F67:F74" si="2">E67/C67</f>
        <v>0.18164992973917812</v>
      </c>
      <c r="G67" s="64">
        <v>2</v>
      </c>
      <c r="H67" s="64">
        <v>4.3</v>
      </c>
      <c r="I67" s="64"/>
      <c r="J67" s="64"/>
      <c r="K67" s="64"/>
      <c r="L67" s="64"/>
      <c r="M67" s="64"/>
      <c r="N67" s="64"/>
    </row>
    <row r="68" spans="1:14" ht="25.5" x14ac:dyDescent="0.25">
      <c r="A68" s="62" t="s">
        <v>80</v>
      </c>
      <c r="B68" s="4" t="s">
        <v>353</v>
      </c>
      <c r="C68" s="2">
        <v>16</v>
      </c>
      <c r="D68" s="9">
        <v>10</v>
      </c>
      <c r="E68" s="9">
        <v>9</v>
      </c>
      <c r="F68" s="10">
        <f t="shared" si="2"/>
        <v>0.5625</v>
      </c>
      <c r="G68" s="64">
        <v>0</v>
      </c>
      <c r="H68" s="64">
        <v>0</v>
      </c>
      <c r="I68" s="64"/>
      <c r="J68" s="64"/>
      <c r="K68" s="64"/>
      <c r="L68" s="64"/>
      <c r="M68" s="64"/>
      <c r="N68" s="64"/>
    </row>
    <row r="69" spans="1:14" ht="38.25" x14ac:dyDescent="0.25">
      <c r="A69" s="62" t="s">
        <v>82</v>
      </c>
      <c r="B69" s="4" t="s">
        <v>69</v>
      </c>
      <c r="C69" s="2">
        <v>25.46</v>
      </c>
      <c r="D69" s="9">
        <v>41</v>
      </c>
      <c r="E69" s="9">
        <v>49</v>
      </c>
      <c r="F69" s="10">
        <f t="shared" si="2"/>
        <v>1.9245875883739199</v>
      </c>
      <c r="G69" s="64">
        <v>3</v>
      </c>
      <c r="H69" s="11">
        <f>G69*100/E69</f>
        <v>6.1224489795918364</v>
      </c>
      <c r="I69" s="64"/>
      <c r="J69" s="64"/>
      <c r="K69" s="64"/>
      <c r="L69" s="64"/>
      <c r="M69" s="64"/>
      <c r="N69" s="64"/>
    </row>
    <row r="70" spans="1:14" ht="15.75" x14ac:dyDescent="0.25">
      <c r="A70" s="62" t="s">
        <v>84</v>
      </c>
      <c r="B70" s="4" t="s">
        <v>354</v>
      </c>
      <c r="C70" s="2">
        <v>8.7370000000000001</v>
      </c>
      <c r="D70" s="9">
        <v>37</v>
      </c>
      <c r="E70" s="9">
        <v>43</v>
      </c>
      <c r="F70" s="10">
        <f t="shared" si="2"/>
        <v>4.9215978024493534</v>
      </c>
      <c r="G70" s="64">
        <v>2</v>
      </c>
      <c r="H70" s="11">
        <f>G70*100/E70</f>
        <v>4.6511627906976747</v>
      </c>
      <c r="I70" s="64"/>
      <c r="J70" s="64"/>
      <c r="K70" s="64"/>
      <c r="L70" s="64"/>
      <c r="M70" s="64"/>
      <c r="N70" s="64"/>
    </row>
    <row r="71" spans="1:14" ht="15.75" x14ac:dyDescent="0.25">
      <c r="A71" s="62" t="s">
        <v>261</v>
      </c>
      <c r="B71" s="4" t="s">
        <v>70</v>
      </c>
      <c r="C71" s="2">
        <v>11.28</v>
      </c>
      <c r="D71" s="9">
        <v>36</v>
      </c>
      <c r="E71" s="9">
        <v>34</v>
      </c>
      <c r="F71" s="10">
        <f t="shared" si="2"/>
        <v>3.0141843971631208</v>
      </c>
      <c r="G71" s="64">
        <v>2</v>
      </c>
      <c r="H71" s="11">
        <f>G71*100/E71</f>
        <v>5.882352941176471</v>
      </c>
      <c r="I71" s="64"/>
      <c r="J71" s="64"/>
      <c r="K71" s="64"/>
      <c r="L71" s="64"/>
      <c r="M71" s="64"/>
      <c r="N71" s="64"/>
    </row>
    <row r="72" spans="1:14" ht="15.75" x14ac:dyDescent="0.25">
      <c r="A72" s="62" t="s">
        <v>262</v>
      </c>
      <c r="B72" s="4" t="s">
        <v>71</v>
      </c>
      <c r="C72" s="2">
        <v>16.34</v>
      </c>
      <c r="D72" s="9">
        <v>3</v>
      </c>
      <c r="E72" s="9">
        <v>4</v>
      </c>
      <c r="F72" s="10">
        <f t="shared" si="2"/>
        <v>0.24479804161566707</v>
      </c>
      <c r="G72" s="64">
        <v>0</v>
      </c>
      <c r="H72" s="9">
        <f>G72*100/E72</f>
        <v>0</v>
      </c>
      <c r="I72" s="64"/>
      <c r="J72" s="64"/>
      <c r="K72" s="64"/>
      <c r="L72" s="64"/>
      <c r="M72" s="64"/>
      <c r="N72" s="64"/>
    </row>
    <row r="73" spans="1:14" ht="15.75" x14ac:dyDescent="0.25">
      <c r="A73" s="62" t="s">
        <v>263</v>
      </c>
      <c r="B73" s="69" t="s">
        <v>72</v>
      </c>
      <c r="C73" s="2">
        <v>5.3380000000000001</v>
      </c>
      <c r="D73" s="9">
        <v>9</v>
      </c>
      <c r="E73" s="9">
        <v>9</v>
      </c>
      <c r="F73" s="10">
        <f t="shared" si="2"/>
        <v>1.6860247283626826</v>
      </c>
      <c r="G73" s="64">
        <v>0</v>
      </c>
      <c r="H73" s="9">
        <f>G73*100/E73</f>
        <v>0</v>
      </c>
      <c r="I73" s="64"/>
      <c r="J73" s="64"/>
      <c r="K73" s="64"/>
      <c r="L73" s="64"/>
      <c r="M73" s="64"/>
      <c r="N73" s="64"/>
    </row>
    <row r="74" spans="1:14" ht="15.75" x14ac:dyDescent="0.25">
      <c r="A74" s="62" t="s">
        <v>331</v>
      </c>
      <c r="B74" s="69" t="s">
        <v>332</v>
      </c>
      <c r="C74" s="2">
        <v>58.037999999999997</v>
      </c>
      <c r="D74" s="9">
        <v>41</v>
      </c>
      <c r="E74" s="9">
        <v>51</v>
      </c>
      <c r="F74" s="10">
        <f t="shared" si="2"/>
        <v>0.87873462214411258</v>
      </c>
      <c r="G74" s="64">
        <v>1</v>
      </c>
      <c r="H74" s="11">
        <f>G74*100/E74</f>
        <v>1.9607843137254901</v>
      </c>
      <c r="I74" s="64"/>
      <c r="J74" s="64"/>
      <c r="K74" s="64"/>
      <c r="L74" s="64"/>
      <c r="M74" s="64"/>
      <c r="N74" s="64"/>
    </row>
    <row r="75" spans="1:14" ht="15.75" x14ac:dyDescent="0.25">
      <c r="A75" s="139" t="s">
        <v>323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</row>
    <row r="76" spans="1:14" x14ac:dyDescent="0.25">
      <c r="A76" s="74" t="s">
        <v>86</v>
      </c>
      <c r="B76" s="4" t="s">
        <v>37</v>
      </c>
      <c r="C76" s="5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ht="38.25" x14ac:dyDescent="0.25">
      <c r="A77" s="74" t="s">
        <v>87</v>
      </c>
      <c r="B77" s="4" t="s">
        <v>75</v>
      </c>
      <c r="C77" s="5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</row>
    <row r="78" spans="1:14" x14ac:dyDescent="0.25">
      <c r="A78" s="74" t="s">
        <v>89</v>
      </c>
      <c r="B78" s="4" t="s">
        <v>76</v>
      </c>
      <c r="C78" s="5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</row>
    <row r="79" spans="1:14" ht="15.75" customHeight="1" x14ac:dyDescent="0.25">
      <c r="A79" s="135" t="s">
        <v>264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</row>
    <row r="80" spans="1:14" ht="15.75" x14ac:dyDescent="0.25">
      <c r="A80" s="62" t="s">
        <v>96</v>
      </c>
      <c r="B80" s="4" t="s">
        <v>37</v>
      </c>
      <c r="C80" s="2">
        <v>204.64</v>
      </c>
      <c r="D80" s="9">
        <v>61</v>
      </c>
      <c r="E80" s="9">
        <v>83</v>
      </c>
      <c r="F80" s="10">
        <f>E80/C80</f>
        <v>0.40559030492572323</v>
      </c>
      <c r="G80" s="64">
        <v>3</v>
      </c>
      <c r="H80" s="11">
        <f>G80*100/E80</f>
        <v>3.6144578313253013</v>
      </c>
      <c r="I80" s="64">
        <v>0</v>
      </c>
      <c r="J80" s="64">
        <v>0</v>
      </c>
      <c r="K80" s="64">
        <v>0</v>
      </c>
      <c r="L80" s="64">
        <v>0</v>
      </c>
      <c r="M80" s="64">
        <v>2</v>
      </c>
      <c r="N80" s="64">
        <v>1</v>
      </c>
    </row>
    <row r="81" spans="1:14" ht="63.75" x14ac:dyDescent="0.25">
      <c r="A81" s="62" t="s">
        <v>333</v>
      </c>
      <c r="B81" s="4" t="s">
        <v>340</v>
      </c>
      <c r="C81" s="2"/>
      <c r="D81" s="9"/>
      <c r="E81" s="9"/>
      <c r="F81" s="10"/>
      <c r="G81" s="64">
        <v>1</v>
      </c>
      <c r="H81" s="11">
        <v>1.2</v>
      </c>
      <c r="I81" s="64"/>
      <c r="J81" s="64"/>
      <c r="K81" s="64"/>
      <c r="L81" s="64"/>
      <c r="M81" s="64">
        <v>1</v>
      </c>
      <c r="N81" s="64"/>
    </row>
    <row r="82" spans="1:14" ht="15.75" x14ac:dyDescent="0.25">
      <c r="A82" s="62" t="s">
        <v>97</v>
      </c>
      <c r="B82" s="4" t="s">
        <v>79</v>
      </c>
      <c r="C82" s="2">
        <v>699.95899999999995</v>
      </c>
      <c r="D82" s="9">
        <v>726</v>
      </c>
      <c r="E82" s="9">
        <v>863</v>
      </c>
      <c r="F82" s="10">
        <f>E82/C82</f>
        <v>1.2329293572909272</v>
      </c>
      <c r="G82" s="64">
        <v>69</v>
      </c>
      <c r="H82" s="11">
        <f>G82*100/E82</f>
        <v>7.9953650057937429</v>
      </c>
      <c r="I82" s="64"/>
      <c r="J82" s="64"/>
      <c r="K82" s="64"/>
      <c r="L82" s="64"/>
      <c r="M82" s="64"/>
      <c r="N82" s="64"/>
    </row>
    <row r="83" spans="1:14" ht="25.5" x14ac:dyDescent="0.25">
      <c r="A83" s="62" t="s">
        <v>99</v>
      </c>
      <c r="B83" s="4" t="s">
        <v>81</v>
      </c>
      <c r="C83" s="2">
        <v>354.61</v>
      </c>
      <c r="D83" s="9">
        <v>536</v>
      </c>
      <c r="E83" s="9">
        <v>550</v>
      </c>
      <c r="F83" s="10">
        <f>E83/C83</f>
        <v>1.550999689800062</v>
      </c>
      <c r="G83" s="64">
        <v>28</v>
      </c>
      <c r="H83" s="11">
        <f>G83*100/E83</f>
        <v>5.0909090909090908</v>
      </c>
      <c r="I83" s="64"/>
      <c r="J83" s="64"/>
      <c r="K83" s="64"/>
      <c r="L83" s="64"/>
      <c r="M83" s="64"/>
      <c r="N83" s="64"/>
    </row>
    <row r="84" spans="1:14" ht="15.75" x14ac:dyDescent="0.25">
      <c r="A84" s="62" t="s">
        <v>101</v>
      </c>
      <c r="B84" s="4" t="s">
        <v>83</v>
      </c>
      <c r="C84" s="2">
        <v>22.882999999999999</v>
      </c>
      <c r="D84" s="9">
        <v>84</v>
      </c>
      <c r="E84" s="9">
        <v>87</v>
      </c>
      <c r="F84" s="10">
        <f>E84/C84</f>
        <v>3.8019490451426825</v>
      </c>
      <c r="G84" s="64">
        <v>7</v>
      </c>
      <c r="H84" s="11">
        <f>G84*100/E84</f>
        <v>8.0459770114942533</v>
      </c>
      <c r="I84" s="64"/>
      <c r="J84" s="64"/>
      <c r="K84" s="64"/>
      <c r="L84" s="64"/>
      <c r="M84" s="64"/>
      <c r="N84" s="64"/>
    </row>
    <row r="85" spans="1:14" ht="15.75" x14ac:dyDescent="0.25">
      <c r="A85" s="62" t="s">
        <v>265</v>
      </c>
      <c r="B85" s="4" t="s">
        <v>85</v>
      </c>
      <c r="C85" s="2">
        <v>812.9</v>
      </c>
      <c r="D85" s="9">
        <v>248</v>
      </c>
      <c r="E85" s="9">
        <v>270</v>
      </c>
      <c r="F85" s="10">
        <f>E85/C85</f>
        <v>0.33214417517529832</v>
      </c>
      <c r="G85" s="64">
        <v>13</v>
      </c>
      <c r="H85" s="11">
        <f>G85*100/E85</f>
        <v>4.8148148148148149</v>
      </c>
      <c r="I85" s="64"/>
      <c r="J85" s="64"/>
      <c r="K85" s="64"/>
      <c r="L85" s="64"/>
      <c r="M85" s="64"/>
      <c r="N85" s="64"/>
    </row>
    <row r="86" spans="1:14" ht="15.75" customHeight="1" x14ac:dyDescent="0.25">
      <c r="A86" s="135" t="s">
        <v>266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</row>
    <row r="87" spans="1:14" ht="15.75" x14ac:dyDescent="0.25">
      <c r="A87" s="62" t="s">
        <v>103</v>
      </c>
      <c r="B87" s="4" t="s">
        <v>37</v>
      </c>
      <c r="C87" s="2">
        <v>592.41</v>
      </c>
      <c r="D87" s="9">
        <v>246</v>
      </c>
      <c r="E87" s="9">
        <v>261</v>
      </c>
      <c r="F87" s="10">
        <f>E87/C87</f>
        <v>0.44057325163315947</v>
      </c>
      <c r="G87" s="64">
        <v>13</v>
      </c>
      <c r="H87" s="11">
        <f>G87*100/E87</f>
        <v>4.9808429118773949</v>
      </c>
      <c r="I87" s="64">
        <v>0</v>
      </c>
      <c r="J87" s="64">
        <v>1</v>
      </c>
      <c r="K87" s="64">
        <v>0</v>
      </c>
      <c r="L87" s="64">
        <v>0</v>
      </c>
      <c r="M87" s="64">
        <v>9</v>
      </c>
      <c r="N87" s="64">
        <v>3</v>
      </c>
    </row>
    <row r="88" spans="1:14" ht="25.5" x14ac:dyDescent="0.25">
      <c r="A88" s="62" t="s">
        <v>104</v>
      </c>
      <c r="B88" s="4" t="s">
        <v>347</v>
      </c>
      <c r="C88" s="2">
        <v>396.81</v>
      </c>
      <c r="D88" s="9">
        <v>300</v>
      </c>
      <c r="E88" s="9">
        <v>378</v>
      </c>
      <c r="F88" s="10">
        <f t="shared" ref="F88:F94" si="3">E88/C88</f>
        <v>0.95259696076207756</v>
      </c>
      <c r="G88" s="64">
        <v>18</v>
      </c>
      <c r="H88" s="11">
        <f>G88*100/E88</f>
        <v>4.7619047619047619</v>
      </c>
      <c r="I88" s="64"/>
      <c r="J88" s="64"/>
      <c r="K88" s="64"/>
      <c r="L88" s="64"/>
      <c r="M88" s="64"/>
      <c r="N88" s="64"/>
    </row>
    <row r="89" spans="1:14" ht="15.75" x14ac:dyDescent="0.25">
      <c r="A89" s="62"/>
      <c r="B89" s="4" t="s">
        <v>90</v>
      </c>
      <c r="C89" s="2">
        <v>143.51</v>
      </c>
      <c r="D89" s="9">
        <v>467</v>
      </c>
      <c r="E89" s="9">
        <v>475</v>
      </c>
      <c r="F89" s="10">
        <f t="shared" si="3"/>
        <v>3.3098738763849211</v>
      </c>
      <c r="G89" s="64">
        <v>57</v>
      </c>
      <c r="H89" s="11">
        <f>G89*100/E89</f>
        <v>12</v>
      </c>
      <c r="I89" s="64"/>
      <c r="J89" s="64"/>
      <c r="K89" s="64"/>
      <c r="L89" s="64"/>
      <c r="M89" s="64"/>
      <c r="N89" s="64"/>
    </row>
    <row r="90" spans="1:14" ht="15.75" x14ac:dyDescent="0.25">
      <c r="A90" s="62" t="s">
        <v>107</v>
      </c>
      <c r="B90" s="4" t="s">
        <v>91</v>
      </c>
      <c r="C90" s="2">
        <v>29.94</v>
      </c>
      <c r="D90" s="9">
        <v>82</v>
      </c>
      <c r="E90" s="9">
        <v>65</v>
      </c>
      <c r="F90" s="10">
        <f t="shared" si="3"/>
        <v>2.171008684034736</v>
      </c>
      <c r="G90" s="64">
        <v>5</v>
      </c>
      <c r="H90" s="11">
        <f>G90*100/E90</f>
        <v>7.6923076923076925</v>
      </c>
      <c r="I90" s="64"/>
      <c r="J90" s="64"/>
      <c r="K90" s="64"/>
      <c r="L90" s="64"/>
      <c r="M90" s="64"/>
      <c r="N90" s="64"/>
    </row>
    <row r="91" spans="1:14" ht="15.75" x14ac:dyDescent="0.25">
      <c r="A91" s="62" t="s">
        <v>109</v>
      </c>
      <c r="B91" s="4" t="s">
        <v>92</v>
      </c>
      <c r="C91" s="2">
        <v>39.04</v>
      </c>
      <c r="D91" s="9">
        <v>75</v>
      </c>
      <c r="E91" s="9">
        <v>70</v>
      </c>
      <c r="F91" s="10">
        <f t="shared" si="3"/>
        <v>1.793032786885246</v>
      </c>
      <c r="G91" s="64">
        <v>5</v>
      </c>
      <c r="H91" s="11">
        <f>G91*100/E91</f>
        <v>7.1428571428571432</v>
      </c>
      <c r="I91" s="64"/>
      <c r="J91" s="64"/>
      <c r="K91" s="64"/>
      <c r="L91" s="64"/>
      <c r="M91" s="64"/>
      <c r="N91" s="64"/>
    </row>
    <row r="92" spans="1:14" ht="15.75" x14ac:dyDescent="0.25">
      <c r="A92" s="62" t="s">
        <v>111</v>
      </c>
      <c r="B92" s="4" t="s">
        <v>93</v>
      </c>
      <c r="C92" s="2">
        <v>0</v>
      </c>
      <c r="D92" s="9">
        <v>0</v>
      </c>
      <c r="E92" s="9">
        <v>0</v>
      </c>
      <c r="F92" s="10">
        <v>0</v>
      </c>
      <c r="G92" s="64">
        <v>0</v>
      </c>
      <c r="H92" s="9">
        <v>0</v>
      </c>
      <c r="I92" s="64"/>
      <c r="J92" s="64"/>
      <c r="K92" s="64"/>
      <c r="L92" s="64"/>
      <c r="M92" s="64"/>
      <c r="N92" s="64"/>
    </row>
    <row r="93" spans="1:14" ht="15.75" x14ac:dyDescent="0.25">
      <c r="A93" s="62" t="s">
        <v>267</v>
      </c>
      <c r="B93" s="4" t="s">
        <v>94</v>
      </c>
      <c r="C93" s="2">
        <v>95.58</v>
      </c>
      <c r="D93" s="9">
        <v>134</v>
      </c>
      <c r="E93" s="9">
        <v>110</v>
      </c>
      <c r="F93" s="10">
        <f t="shared" si="3"/>
        <v>1.1508683825068007</v>
      </c>
      <c r="G93" s="64">
        <v>8</v>
      </c>
      <c r="H93" s="11">
        <f>G93*100/E93</f>
        <v>7.2727272727272725</v>
      </c>
      <c r="I93" s="64"/>
      <c r="J93" s="64"/>
      <c r="K93" s="64"/>
      <c r="L93" s="64"/>
      <c r="M93" s="64"/>
      <c r="N93" s="64"/>
    </row>
    <row r="94" spans="1:14" ht="27.75" customHeight="1" x14ac:dyDescent="0.25">
      <c r="A94" s="62" t="s">
        <v>268</v>
      </c>
      <c r="B94" s="4" t="s">
        <v>95</v>
      </c>
      <c r="C94" s="2">
        <v>140.62</v>
      </c>
      <c r="D94" s="9">
        <v>435</v>
      </c>
      <c r="E94" s="9">
        <v>319</v>
      </c>
      <c r="F94" s="10">
        <f t="shared" si="3"/>
        <v>2.2685251031147775</v>
      </c>
      <c r="G94" s="64">
        <v>25</v>
      </c>
      <c r="H94" s="11">
        <f>G94*100/E94</f>
        <v>7.8369905956112849</v>
      </c>
      <c r="I94" s="64"/>
      <c r="J94" s="64"/>
      <c r="K94" s="64"/>
      <c r="L94" s="64"/>
      <c r="M94" s="64"/>
      <c r="N94" s="64"/>
    </row>
    <row r="95" spans="1:14" ht="15.75" x14ac:dyDescent="0.25">
      <c r="A95" s="139" t="s">
        <v>269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</row>
    <row r="96" spans="1:14" x14ac:dyDescent="0.25">
      <c r="A96" s="74" t="s">
        <v>112</v>
      </c>
      <c r="B96" s="4" t="s">
        <v>37</v>
      </c>
      <c r="C96" s="5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</row>
    <row r="97" spans="1:14" ht="15.75" customHeight="1" x14ac:dyDescent="0.25">
      <c r="A97" s="135" t="s">
        <v>324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</row>
    <row r="98" spans="1:14" ht="15.75" x14ac:dyDescent="0.25">
      <c r="A98" s="62" t="s">
        <v>115</v>
      </c>
      <c r="B98" s="4" t="s">
        <v>37</v>
      </c>
      <c r="C98" s="75">
        <v>1591.999</v>
      </c>
      <c r="D98" s="9">
        <v>1269</v>
      </c>
      <c r="E98" s="9">
        <v>1189</v>
      </c>
      <c r="F98" s="10">
        <f>E98/C98</f>
        <v>0.74685976561543066</v>
      </c>
      <c r="G98" s="64">
        <v>24</v>
      </c>
      <c r="H98" s="11">
        <f>G98*100/E98</f>
        <v>2.0185029436501263</v>
      </c>
      <c r="I98" s="64">
        <v>0</v>
      </c>
      <c r="J98" s="64">
        <v>3</v>
      </c>
      <c r="K98" s="64">
        <v>0</v>
      </c>
      <c r="L98" s="64">
        <v>0</v>
      </c>
      <c r="M98" s="64">
        <v>16</v>
      </c>
      <c r="N98" s="64">
        <v>5</v>
      </c>
    </row>
    <row r="99" spans="1:14" ht="28.5" customHeight="1" x14ac:dyDescent="0.25">
      <c r="A99" s="62" t="s">
        <v>116</v>
      </c>
      <c r="B99" s="4" t="s">
        <v>98</v>
      </c>
      <c r="C99" s="2">
        <v>400</v>
      </c>
      <c r="D99" s="9">
        <v>791</v>
      </c>
      <c r="E99" s="9">
        <v>625</v>
      </c>
      <c r="F99" s="10">
        <f>E99/C99</f>
        <v>1.5625</v>
      </c>
      <c r="G99" s="64">
        <v>50</v>
      </c>
      <c r="H99" s="11">
        <f>G99*100/E99</f>
        <v>8</v>
      </c>
      <c r="I99" s="64"/>
      <c r="J99" s="64"/>
      <c r="K99" s="64"/>
      <c r="L99" s="64"/>
      <c r="M99" s="64"/>
      <c r="N99" s="64"/>
    </row>
    <row r="100" spans="1:14" ht="15.75" x14ac:dyDescent="0.25">
      <c r="A100" s="62" t="s">
        <v>118</v>
      </c>
      <c r="B100" s="4" t="s">
        <v>100</v>
      </c>
      <c r="C100" s="2">
        <v>17.489000000000001</v>
      </c>
      <c r="D100" s="9">
        <v>44</v>
      </c>
      <c r="E100" s="9">
        <v>45</v>
      </c>
      <c r="F100" s="10">
        <f>E100/C100</f>
        <v>2.5730459145748754</v>
      </c>
      <c r="G100" s="64">
        <v>3</v>
      </c>
      <c r="H100" s="11">
        <f>G100*100/E100</f>
        <v>6.666666666666667</v>
      </c>
      <c r="I100" s="64"/>
      <c r="J100" s="64"/>
      <c r="K100" s="64"/>
      <c r="L100" s="64"/>
      <c r="M100" s="64"/>
      <c r="N100" s="64"/>
    </row>
    <row r="101" spans="1:14" ht="15.75" x14ac:dyDescent="0.25">
      <c r="A101" s="62" t="s">
        <v>120</v>
      </c>
      <c r="B101" s="4" t="s">
        <v>102</v>
      </c>
      <c r="C101" s="2">
        <v>210.33</v>
      </c>
      <c r="D101" s="9">
        <v>560</v>
      </c>
      <c r="E101" s="9">
        <v>488</v>
      </c>
      <c r="F101" s="10">
        <f>E101/C101</f>
        <v>2.3201635525127178</v>
      </c>
      <c r="G101" s="64">
        <v>34</v>
      </c>
      <c r="H101" s="11">
        <f>G101*100/E101</f>
        <v>6.9672131147540988</v>
      </c>
      <c r="I101" s="64"/>
      <c r="J101" s="64"/>
      <c r="K101" s="64"/>
      <c r="L101" s="64"/>
      <c r="M101" s="64"/>
      <c r="N101" s="64"/>
    </row>
    <row r="102" spans="1:14" ht="15.75" customHeight="1" x14ac:dyDescent="0.25">
      <c r="A102" s="135" t="s">
        <v>270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</row>
    <row r="103" spans="1:14" ht="15.75" x14ac:dyDescent="0.25">
      <c r="A103" s="62" t="s">
        <v>122</v>
      </c>
      <c r="B103" s="4" t="s">
        <v>37</v>
      </c>
      <c r="C103" s="2">
        <v>0</v>
      </c>
      <c r="D103" s="9">
        <v>0</v>
      </c>
      <c r="E103" s="9">
        <v>0</v>
      </c>
      <c r="F103" s="10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</row>
    <row r="104" spans="1:14" ht="38.25" x14ac:dyDescent="0.25">
      <c r="A104" s="62" t="s">
        <v>123</v>
      </c>
      <c r="B104" s="4" t="s">
        <v>105</v>
      </c>
      <c r="C104" s="2">
        <v>98.5</v>
      </c>
      <c r="D104" s="9">
        <v>29</v>
      </c>
      <c r="E104" s="9">
        <v>31</v>
      </c>
      <c r="F104" s="10">
        <f>E104/C104</f>
        <v>0.31472081218274112</v>
      </c>
      <c r="G104" s="64">
        <v>0</v>
      </c>
      <c r="H104" s="64">
        <v>0</v>
      </c>
      <c r="I104" s="64"/>
      <c r="J104" s="64"/>
      <c r="K104" s="64"/>
      <c r="L104" s="64"/>
      <c r="M104" s="64"/>
      <c r="N104" s="64"/>
    </row>
    <row r="105" spans="1:14" ht="38.25" x14ac:dyDescent="0.25">
      <c r="A105" s="62" t="s">
        <v>125</v>
      </c>
      <c r="B105" s="4" t="s">
        <v>106</v>
      </c>
      <c r="C105" s="2">
        <v>164.62899999999999</v>
      </c>
      <c r="D105" s="9">
        <v>34</v>
      </c>
      <c r="E105" s="9">
        <v>42</v>
      </c>
      <c r="F105" s="10">
        <f>E105/C105</f>
        <v>0.25511908594476068</v>
      </c>
      <c r="G105" s="64">
        <v>2</v>
      </c>
      <c r="H105" s="64">
        <v>2</v>
      </c>
      <c r="I105" s="64"/>
      <c r="J105" s="64"/>
      <c r="K105" s="64"/>
      <c r="L105" s="64"/>
      <c r="M105" s="64"/>
      <c r="N105" s="64"/>
    </row>
    <row r="106" spans="1:14" ht="15.75" x14ac:dyDescent="0.25">
      <c r="A106" s="62" t="s">
        <v>271</v>
      </c>
      <c r="B106" s="4" t="s">
        <v>108</v>
      </c>
      <c r="C106" s="2">
        <v>7.07</v>
      </c>
      <c r="D106" s="9">
        <v>7</v>
      </c>
      <c r="E106" s="9">
        <v>6</v>
      </c>
      <c r="F106" s="10">
        <f>E106/C106</f>
        <v>0.84865629420084865</v>
      </c>
      <c r="G106" s="64">
        <v>0</v>
      </c>
      <c r="H106" s="64">
        <v>0</v>
      </c>
      <c r="I106" s="64"/>
      <c r="J106" s="64"/>
      <c r="K106" s="64"/>
      <c r="L106" s="64"/>
      <c r="M106" s="64"/>
      <c r="N106" s="64"/>
    </row>
    <row r="107" spans="1:14" ht="15.75" x14ac:dyDescent="0.25">
      <c r="A107" s="62" t="s">
        <v>272</v>
      </c>
      <c r="B107" s="4" t="s">
        <v>110</v>
      </c>
      <c r="C107" s="2">
        <v>0</v>
      </c>
      <c r="D107" s="9">
        <v>0</v>
      </c>
      <c r="E107" s="9">
        <v>0</v>
      </c>
      <c r="F107" s="10">
        <v>0</v>
      </c>
      <c r="G107" s="64">
        <v>0</v>
      </c>
      <c r="H107" s="64">
        <v>0</v>
      </c>
      <c r="I107" s="64"/>
      <c r="J107" s="64"/>
      <c r="K107" s="64"/>
      <c r="L107" s="64"/>
      <c r="M107" s="64"/>
      <c r="N107" s="64"/>
    </row>
    <row r="108" spans="1:14" ht="15.75" customHeight="1" x14ac:dyDescent="0.25">
      <c r="A108" s="135" t="s">
        <v>273</v>
      </c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</row>
    <row r="109" spans="1:14" ht="15.75" x14ac:dyDescent="0.25">
      <c r="A109" s="62" t="s">
        <v>127</v>
      </c>
      <c r="B109" s="4" t="s">
        <v>37</v>
      </c>
      <c r="C109" s="2">
        <v>498.62</v>
      </c>
      <c r="D109" s="9">
        <v>86</v>
      </c>
      <c r="E109" s="9">
        <v>189</v>
      </c>
      <c r="F109" s="10">
        <f>E109/C109</f>
        <v>0.37904616742208497</v>
      </c>
      <c r="G109" s="64">
        <v>9</v>
      </c>
      <c r="H109" s="11">
        <f>G109*100/E109</f>
        <v>4.7619047619047619</v>
      </c>
      <c r="I109" s="64">
        <v>0</v>
      </c>
      <c r="J109" s="64">
        <v>1</v>
      </c>
      <c r="K109" s="64">
        <v>0</v>
      </c>
      <c r="L109" s="64">
        <v>0</v>
      </c>
      <c r="M109" s="64">
        <v>6</v>
      </c>
      <c r="N109" s="64">
        <v>2</v>
      </c>
    </row>
    <row r="110" spans="1:14" ht="15.75" x14ac:dyDescent="0.25">
      <c r="A110" s="62" t="s">
        <v>128</v>
      </c>
      <c r="B110" s="4" t="s">
        <v>113</v>
      </c>
      <c r="C110" s="2">
        <v>200.97</v>
      </c>
      <c r="D110" s="9">
        <v>364</v>
      </c>
      <c r="E110" s="9">
        <v>369</v>
      </c>
      <c r="F110" s="10">
        <f>E110/C110</f>
        <v>1.8360949395432153</v>
      </c>
      <c r="G110" s="64">
        <v>15</v>
      </c>
      <c r="H110" s="11">
        <f>G110*100/E110</f>
        <v>4.0650406504065044</v>
      </c>
      <c r="I110" s="64"/>
      <c r="J110" s="64"/>
      <c r="K110" s="64"/>
      <c r="L110" s="64"/>
      <c r="M110" s="64"/>
      <c r="N110" s="64"/>
    </row>
    <row r="111" spans="1:14" ht="25.5" x14ac:dyDescent="0.25">
      <c r="A111" s="62" t="s">
        <v>130</v>
      </c>
      <c r="B111" s="4" t="s">
        <v>114</v>
      </c>
      <c r="C111" s="2">
        <v>177.53</v>
      </c>
      <c r="D111" s="9">
        <v>286</v>
      </c>
      <c r="E111" s="9">
        <v>221</v>
      </c>
      <c r="F111" s="10">
        <f>E111/C111</f>
        <v>1.2448600236579732</v>
      </c>
      <c r="G111" s="64">
        <v>17</v>
      </c>
      <c r="H111" s="11">
        <f>G111*100/E111</f>
        <v>7.6923076923076925</v>
      </c>
      <c r="I111" s="64"/>
      <c r="J111" s="64"/>
      <c r="K111" s="64"/>
      <c r="L111" s="64"/>
      <c r="M111" s="64"/>
      <c r="N111" s="64"/>
    </row>
    <row r="112" spans="1:14" ht="15.75" customHeight="1" x14ac:dyDescent="0.25">
      <c r="A112" s="135" t="s">
        <v>274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</row>
    <row r="113" spans="1:14" x14ac:dyDescent="0.25">
      <c r="A113" s="62" t="s">
        <v>138</v>
      </c>
      <c r="B113" s="4" t="s">
        <v>18</v>
      </c>
      <c r="C113" s="2">
        <v>186.63</v>
      </c>
      <c r="D113" s="14">
        <v>20</v>
      </c>
      <c r="E113" s="14">
        <v>4</v>
      </c>
      <c r="F113" s="15">
        <f>E113/C113</f>
        <v>2.1432781439211273E-2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</row>
    <row r="114" spans="1:14" ht="38.25" x14ac:dyDescent="0.25">
      <c r="A114" s="62" t="s">
        <v>139</v>
      </c>
      <c r="B114" s="4" t="s">
        <v>117</v>
      </c>
      <c r="C114" s="2">
        <v>332.44099999999997</v>
      </c>
      <c r="D114" s="14">
        <v>136</v>
      </c>
      <c r="E114" s="14">
        <v>145</v>
      </c>
      <c r="F114" s="15">
        <f>E114/C114</f>
        <v>0.43616762072066928</v>
      </c>
      <c r="G114" s="23">
        <v>7</v>
      </c>
      <c r="H114" s="23">
        <v>5</v>
      </c>
      <c r="I114" s="23"/>
      <c r="J114" s="23"/>
      <c r="K114" s="23"/>
      <c r="L114" s="23"/>
      <c r="M114" s="23"/>
      <c r="N114" s="23"/>
    </row>
    <row r="115" spans="1:14" x14ac:dyDescent="0.25">
      <c r="A115" s="62" t="s">
        <v>141</v>
      </c>
      <c r="B115" s="4" t="s">
        <v>119</v>
      </c>
      <c r="C115" s="2">
        <v>33.372999999999998</v>
      </c>
      <c r="D115" s="14">
        <v>40</v>
      </c>
      <c r="E115" s="14">
        <v>40</v>
      </c>
      <c r="F115" s="15">
        <f>E115/C115</f>
        <v>1.1985736973002128</v>
      </c>
      <c r="G115" s="23">
        <v>1</v>
      </c>
      <c r="H115" s="23">
        <v>2.5</v>
      </c>
      <c r="I115" s="23"/>
      <c r="J115" s="23"/>
      <c r="K115" s="23"/>
      <c r="L115" s="23"/>
      <c r="M115" s="23"/>
      <c r="N115" s="23"/>
    </row>
    <row r="116" spans="1:14" x14ac:dyDescent="0.25">
      <c r="A116" s="62" t="s">
        <v>275</v>
      </c>
      <c r="B116" s="4" t="s">
        <v>121</v>
      </c>
      <c r="C116" s="2">
        <v>20.67</v>
      </c>
      <c r="D116" s="14">
        <v>39</v>
      </c>
      <c r="E116" s="14">
        <v>26</v>
      </c>
      <c r="F116" s="15">
        <f>E116/C116</f>
        <v>1.2578616352201257</v>
      </c>
      <c r="G116" s="23">
        <v>2</v>
      </c>
      <c r="H116" s="23">
        <v>7.7</v>
      </c>
      <c r="I116" s="23"/>
      <c r="J116" s="23"/>
      <c r="K116" s="23"/>
      <c r="L116" s="23"/>
      <c r="M116" s="23"/>
      <c r="N116" s="23"/>
    </row>
    <row r="117" spans="1:14" ht="15.75" x14ac:dyDescent="0.25">
      <c r="A117" s="139" t="s">
        <v>325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</row>
    <row r="118" spans="1:14" ht="15.75" x14ac:dyDescent="0.25">
      <c r="A118" s="74" t="s">
        <v>143</v>
      </c>
      <c r="B118" s="4" t="s">
        <v>37</v>
      </c>
      <c r="C118" s="5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</row>
    <row r="119" spans="1:14" ht="25.5" x14ac:dyDescent="0.25">
      <c r="A119" s="74" t="s">
        <v>144</v>
      </c>
      <c r="B119" s="4" t="s">
        <v>124</v>
      </c>
      <c r="C119" s="5">
        <v>0</v>
      </c>
      <c r="D119" s="9">
        <v>0</v>
      </c>
      <c r="E119" s="9">
        <v>0</v>
      </c>
      <c r="F119" s="9">
        <v>0</v>
      </c>
      <c r="G119" s="64">
        <v>0</v>
      </c>
      <c r="H119" s="64">
        <v>0</v>
      </c>
      <c r="I119" s="64"/>
      <c r="J119" s="64"/>
      <c r="K119" s="64"/>
      <c r="L119" s="64"/>
      <c r="M119" s="64"/>
      <c r="N119" s="64"/>
    </row>
    <row r="120" spans="1:14" ht="25.5" x14ac:dyDescent="0.25">
      <c r="A120" s="74" t="s">
        <v>146</v>
      </c>
      <c r="B120" s="4" t="s">
        <v>126</v>
      </c>
      <c r="C120" s="5">
        <v>0</v>
      </c>
      <c r="D120" s="9">
        <v>0</v>
      </c>
      <c r="E120" s="9">
        <v>0</v>
      </c>
      <c r="F120" s="9">
        <v>0</v>
      </c>
      <c r="G120" s="64">
        <v>0</v>
      </c>
      <c r="H120" s="64">
        <v>0</v>
      </c>
      <c r="I120" s="64"/>
      <c r="J120" s="64"/>
      <c r="K120" s="64"/>
      <c r="L120" s="64"/>
      <c r="M120" s="64"/>
      <c r="N120" s="64"/>
    </row>
    <row r="121" spans="1:14" ht="15.75" x14ac:dyDescent="0.25">
      <c r="A121" s="139" t="s">
        <v>326</v>
      </c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</row>
    <row r="122" spans="1:14" ht="15.75" x14ac:dyDescent="0.25">
      <c r="A122" s="62" t="s">
        <v>152</v>
      </c>
      <c r="B122" s="4" t="s">
        <v>18</v>
      </c>
      <c r="C122" s="2">
        <v>273.83</v>
      </c>
      <c r="D122" s="9">
        <v>319</v>
      </c>
      <c r="E122" s="9">
        <v>332</v>
      </c>
      <c r="F122" s="10">
        <f>E122/C122</f>
        <v>1.2124310703721288</v>
      </c>
      <c r="G122" s="64">
        <v>16</v>
      </c>
      <c r="H122" s="11">
        <f>G122*100/E122</f>
        <v>4.8192771084337354</v>
      </c>
      <c r="I122" s="64">
        <v>0</v>
      </c>
      <c r="J122" s="64">
        <v>2</v>
      </c>
      <c r="K122" s="64">
        <v>0</v>
      </c>
      <c r="L122" s="64">
        <v>0</v>
      </c>
      <c r="M122" s="64">
        <v>10</v>
      </c>
      <c r="N122" s="64">
        <v>4</v>
      </c>
    </row>
    <row r="123" spans="1:14" ht="38.25" x14ac:dyDescent="0.25">
      <c r="A123" s="62" t="s">
        <v>153</v>
      </c>
      <c r="B123" s="4" t="s">
        <v>129</v>
      </c>
      <c r="C123" s="2">
        <v>40.784999999999997</v>
      </c>
      <c r="D123" s="9">
        <v>9</v>
      </c>
      <c r="E123" s="9">
        <v>11</v>
      </c>
      <c r="F123" s="10">
        <f t="shared" ref="F123:F132" si="4">E123/C123</f>
        <v>0.26970700012259413</v>
      </c>
      <c r="G123" s="64">
        <v>0</v>
      </c>
      <c r="H123" s="11">
        <f>G123*100/E123</f>
        <v>0</v>
      </c>
      <c r="I123" s="64"/>
      <c r="J123" s="64"/>
      <c r="K123" s="64"/>
      <c r="L123" s="64"/>
      <c r="M123" s="64"/>
      <c r="N123" s="64"/>
    </row>
    <row r="124" spans="1:14" ht="38.25" x14ac:dyDescent="0.25">
      <c r="A124" s="62" t="s">
        <v>155</v>
      </c>
      <c r="B124" s="4" t="s">
        <v>131</v>
      </c>
      <c r="C124" s="2">
        <v>83.35</v>
      </c>
      <c r="D124" s="9">
        <v>68</v>
      </c>
      <c r="E124" s="9">
        <v>74</v>
      </c>
      <c r="F124" s="10">
        <f t="shared" si="4"/>
        <v>0.88782243551289752</v>
      </c>
      <c r="G124" s="64">
        <v>3</v>
      </c>
      <c r="H124" s="11">
        <f>G124*100/E124</f>
        <v>4.0540540540540544</v>
      </c>
      <c r="I124" s="64"/>
      <c r="J124" s="64"/>
      <c r="K124" s="64"/>
      <c r="L124" s="64"/>
      <c r="M124" s="64"/>
      <c r="N124" s="64"/>
    </row>
    <row r="125" spans="1:14" ht="38.25" x14ac:dyDescent="0.25">
      <c r="A125" s="62" t="s">
        <v>157</v>
      </c>
      <c r="B125" s="4" t="s">
        <v>132</v>
      </c>
      <c r="C125" s="2">
        <v>71.564999999999998</v>
      </c>
      <c r="D125" s="9">
        <v>22</v>
      </c>
      <c r="E125" s="9">
        <v>25</v>
      </c>
      <c r="F125" s="10">
        <f t="shared" si="4"/>
        <v>0.34933277440089433</v>
      </c>
      <c r="G125" s="64">
        <v>1</v>
      </c>
      <c r="H125" s="11">
        <f>G125*100/E125</f>
        <v>4</v>
      </c>
      <c r="I125" s="64"/>
      <c r="J125" s="64"/>
      <c r="K125" s="64"/>
      <c r="L125" s="64"/>
      <c r="M125" s="64"/>
      <c r="N125" s="64"/>
    </row>
    <row r="126" spans="1:14" ht="15.75" x14ac:dyDescent="0.25">
      <c r="A126" s="62" t="s">
        <v>276</v>
      </c>
      <c r="B126" s="4" t="s">
        <v>133</v>
      </c>
      <c r="C126" s="2">
        <v>33.872999999999998</v>
      </c>
      <c r="D126" s="9">
        <v>50</v>
      </c>
      <c r="E126" s="9">
        <v>48</v>
      </c>
      <c r="F126" s="10">
        <f t="shared" si="4"/>
        <v>1.4170578336728368</v>
      </c>
      <c r="G126" s="64">
        <v>3</v>
      </c>
      <c r="H126" s="11">
        <f>G126*100/E126</f>
        <v>6.25</v>
      </c>
      <c r="I126" s="64"/>
      <c r="J126" s="64"/>
      <c r="K126" s="64"/>
      <c r="L126" s="64"/>
      <c r="M126" s="64"/>
      <c r="N126" s="64"/>
    </row>
    <row r="127" spans="1:14" ht="15.75" x14ac:dyDescent="0.25">
      <c r="A127" s="62" t="s">
        <v>277</v>
      </c>
      <c r="B127" s="4" t="s">
        <v>134</v>
      </c>
      <c r="C127" s="2">
        <v>35.130000000000003</v>
      </c>
      <c r="D127" s="9">
        <v>61</v>
      </c>
      <c r="E127" s="9">
        <v>57</v>
      </c>
      <c r="F127" s="10">
        <f t="shared" si="4"/>
        <v>1.6225448334756618</v>
      </c>
      <c r="G127" s="64">
        <v>2</v>
      </c>
      <c r="H127" s="11">
        <f>G127*100/E127</f>
        <v>3.5087719298245612</v>
      </c>
      <c r="I127" s="64"/>
      <c r="J127" s="64"/>
      <c r="K127" s="64"/>
      <c r="L127" s="64"/>
      <c r="M127" s="64"/>
      <c r="N127" s="64"/>
    </row>
    <row r="128" spans="1:14" ht="15.75" x14ac:dyDescent="0.25">
      <c r="A128" s="62" t="s">
        <v>278</v>
      </c>
      <c r="B128" s="4" t="s">
        <v>135</v>
      </c>
      <c r="C128" s="2">
        <v>119.288</v>
      </c>
      <c r="D128" s="9">
        <v>33</v>
      </c>
      <c r="E128" s="9">
        <v>33</v>
      </c>
      <c r="F128" s="10">
        <f t="shared" si="4"/>
        <v>0.27664140567366374</v>
      </c>
      <c r="G128" s="64">
        <v>1</v>
      </c>
      <c r="H128" s="11">
        <v>5</v>
      </c>
      <c r="I128" s="64"/>
      <c r="J128" s="64"/>
      <c r="K128" s="64"/>
      <c r="L128" s="64"/>
      <c r="M128" s="64"/>
      <c r="N128" s="64"/>
    </row>
    <row r="129" spans="1:14" ht="15.75" x14ac:dyDescent="0.25">
      <c r="A129" s="62" t="s">
        <v>279</v>
      </c>
      <c r="B129" s="4" t="s">
        <v>136</v>
      </c>
      <c r="C129" s="2">
        <v>28.207000000000001</v>
      </c>
      <c r="D129" s="9">
        <v>71</v>
      </c>
      <c r="E129" s="9">
        <v>63</v>
      </c>
      <c r="F129" s="10">
        <f t="shared" si="4"/>
        <v>2.2334881412415357</v>
      </c>
      <c r="G129" s="64">
        <v>5</v>
      </c>
      <c r="H129" s="11">
        <f>G129*100/E129</f>
        <v>7.9365079365079367</v>
      </c>
      <c r="I129" s="64"/>
      <c r="J129" s="64"/>
      <c r="K129" s="64"/>
      <c r="L129" s="64"/>
      <c r="M129" s="64"/>
      <c r="N129" s="64"/>
    </row>
    <row r="130" spans="1:14" ht="25.5" x14ac:dyDescent="0.25">
      <c r="A130" s="62" t="s">
        <v>280</v>
      </c>
      <c r="B130" s="4" t="s">
        <v>137</v>
      </c>
      <c r="C130" s="2">
        <v>24.41</v>
      </c>
      <c r="D130" s="9">
        <v>29</v>
      </c>
      <c r="E130" s="9">
        <v>31</v>
      </c>
      <c r="F130" s="10">
        <f t="shared" si="4"/>
        <v>1.2699713232281851</v>
      </c>
      <c r="G130" s="64">
        <v>2</v>
      </c>
      <c r="H130" s="11">
        <f>G130*100/E130</f>
        <v>6.4516129032258061</v>
      </c>
      <c r="I130" s="64"/>
      <c r="J130" s="64"/>
      <c r="K130" s="64"/>
      <c r="L130" s="64"/>
      <c r="M130" s="64"/>
      <c r="N130" s="64"/>
    </row>
    <row r="131" spans="1:14" ht="25.5" x14ac:dyDescent="0.25">
      <c r="A131" s="62" t="s">
        <v>281</v>
      </c>
      <c r="B131" s="4" t="s">
        <v>360</v>
      </c>
      <c r="C131" s="2">
        <v>30.28</v>
      </c>
      <c r="D131" s="9">
        <v>85</v>
      </c>
      <c r="E131" s="9">
        <v>89</v>
      </c>
      <c r="F131" s="10">
        <f t="shared" si="4"/>
        <v>2.939233817701453</v>
      </c>
      <c r="G131" s="64">
        <v>7</v>
      </c>
      <c r="H131" s="11">
        <f>G131*100/E131</f>
        <v>7.8651685393258424</v>
      </c>
      <c r="I131" s="64"/>
      <c r="J131" s="64"/>
      <c r="K131" s="64"/>
      <c r="L131" s="64"/>
      <c r="M131" s="64"/>
      <c r="N131" s="64"/>
    </row>
    <row r="132" spans="1:14" ht="15.75" x14ac:dyDescent="0.25">
      <c r="A132" s="62" t="s">
        <v>282</v>
      </c>
      <c r="B132" s="4" t="s">
        <v>28</v>
      </c>
      <c r="C132" s="2">
        <v>35.409999999999997</v>
      </c>
      <c r="D132" s="9">
        <v>43</v>
      </c>
      <c r="E132" s="9">
        <v>43</v>
      </c>
      <c r="F132" s="10">
        <f t="shared" si="4"/>
        <v>1.2143462298785654</v>
      </c>
      <c r="G132" s="64">
        <v>2</v>
      </c>
      <c r="H132" s="11">
        <f>G132*100/E132</f>
        <v>4.6511627906976747</v>
      </c>
      <c r="I132" s="64"/>
      <c r="J132" s="64"/>
      <c r="K132" s="64"/>
      <c r="L132" s="64"/>
      <c r="M132" s="64"/>
      <c r="N132" s="64"/>
    </row>
    <row r="133" spans="1:14" ht="15.75" x14ac:dyDescent="0.25">
      <c r="A133" s="139" t="s">
        <v>283</v>
      </c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</row>
    <row r="134" spans="1:14" x14ac:dyDescent="0.25">
      <c r="A134" s="74" t="s">
        <v>159</v>
      </c>
      <c r="B134" s="4" t="s">
        <v>37</v>
      </c>
      <c r="C134" s="5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</row>
    <row r="135" spans="1:14" ht="38.25" x14ac:dyDescent="0.25">
      <c r="A135" s="74" t="s">
        <v>284</v>
      </c>
      <c r="B135" s="4" t="s">
        <v>140</v>
      </c>
      <c r="C135" s="5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72"/>
      <c r="J135" s="72"/>
      <c r="K135" s="72"/>
      <c r="L135" s="72"/>
      <c r="M135" s="72"/>
      <c r="N135" s="72"/>
    </row>
    <row r="136" spans="1:14" x14ac:dyDescent="0.25">
      <c r="A136" s="74" t="s">
        <v>285</v>
      </c>
      <c r="B136" s="4" t="s">
        <v>142</v>
      </c>
      <c r="C136" s="5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72"/>
      <c r="J136" s="72"/>
      <c r="K136" s="72"/>
      <c r="L136" s="72"/>
      <c r="M136" s="72"/>
      <c r="N136" s="72"/>
    </row>
    <row r="137" spans="1:14" ht="15.75" x14ac:dyDescent="0.25">
      <c r="A137" s="139" t="s">
        <v>286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</row>
    <row r="138" spans="1:14" ht="15.75" x14ac:dyDescent="0.25">
      <c r="A138" s="62" t="s">
        <v>160</v>
      </c>
      <c r="B138" s="4" t="s">
        <v>37</v>
      </c>
      <c r="C138" s="2">
        <v>768.25</v>
      </c>
      <c r="D138" s="9">
        <v>491</v>
      </c>
      <c r="E138" s="9">
        <v>659</v>
      </c>
      <c r="F138" s="10">
        <f>E138/C138</f>
        <v>0.85779368695086233</v>
      </c>
      <c r="G138" s="64">
        <v>13</v>
      </c>
      <c r="H138" s="11">
        <f>G138*100/E138</f>
        <v>1.9726858877086495</v>
      </c>
      <c r="I138" s="64">
        <v>0</v>
      </c>
      <c r="J138" s="64">
        <v>1</v>
      </c>
      <c r="K138" s="64">
        <v>0</v>
      </c>
      <c r="L138" s="64">
        <v>0</v>
      </c>
      <c r="M138" s="64">
        <v>8</v>
      </c>
      <c r="N138" s="64">
        <v>4</v>
      </c>
    </row>
    <row r="139" spans="1:14" ht="38.25" x14ac:dyDescent="0.25">
      <c r="A139" s="62" t="s">
        <v>161</v>
      </c>
      <c r="B139" s="4" t="s">
        <v>145</v>
      </c>
      <c r="C139" s="2">
        <v>191.41800000000001</v>
      </c>
      <c r="D139" s="9">
        <v>58</v>
      </c>
      <c r="E139" s="9">
        <v>62</v>
      </c>
      <c r="F139" s="10">
        <f t="shared" ref="F139:F145" si="5">E139/C139</f>
        <v>0.32389848394612836</v>
      </c>
      <c r="G139" s="64">
        <v>3</v>
      </c>
      <c r="H139" s="11">
        <f>G139*100/E139</f>
        <v>4.838709677419355</v>
      </c>
      <c r="I139" s="64"/>
      <c r="J139" s="64"/>
      <c r="K139" s="64"/>
      <c r="L139" s="64"/>
      <c r="M139" s="64"/>
      <c r="N139" s="64"/>
    </row>
    <row r="140" spans="1:14" ht="38.25" x14ac:dyDescent="0.25">
      <c r="A140" s="62" t="s">
        <v>163</v>
      </c>
      <c r="B140" s="4" t="s">
        <v>147</v>
      </c>
      <c r="C140" s="2">
        <v>164.13</v>
      </c>
      <c r="D140" s="9">
        <v>97</v>
      </c>
      <c r="E140" s="9">
        <v>105</v>
      </c>
      <c r="F140" s="10">
        <f t="shared" si="5"/>
        <v>0.63973679400475236</v>
      </c>
      <c r="G140" s="64">
        <v>5</v>
      </c>
      <c r="H140" s="11">
        <f>G140*100/E140</f>
        <v>4.7619047619047619</v>
      </c>
      <c r="I140" s="64"/>
      <c r="J140" s="64"/>
      <c r="K140" s="64"/>
      <c r="L140" s="64"/>
      <c r="M140" s="64"/>
      <c r="N140" s="64"/>
    </row>
    <row r="141" spans="1:14" ht="25.5" x14ac:dyDescent="0.25">
      <c r="A141" s="62" t="s">
        <v>165</v>
      </c>
      <c r="B141" s="4" t="s">
        <v>148</v>
      </c>
      <c r="C141" s="2">
        <v>258.22300000000001</v>
      </c>
      <c r="D141" s="9">
        <v>214</v>
      </c>
      <c r="E141" s="9">
        <v>207</v>
      </c>
      <c r="F141" s="10">
        <f t="shared" si="5"/>
        <v>0.8016326973197585</v>
      </c>
      <c r="G141" s="64">
        <v>8</v>
      </c>
      <c r="H141" s="11">
        <f>G141*100/E141</f>
        <v>3.8647342995169081</v>
      </c>
      <c r="I141" s="64"/>
      <c r="J141" s="64"/>
      <c r="K141" s="64"/>
      <c r="L141" s="64"/>
      <c r="M141" s="64"/>
      <c r="N141" s="64"/>
    </row>
    <row r="142" spans="1:14" ht="15.75" x14ac:dyDescent="0.25">
      <c r="A142" s="62" t="s">
        <v>166</v>
      </c>
      <c r="B142" s="4" t="s">
        <v>149</v>
      </c>
      <c r="C142" s="2">
        <v>31.01</v>
      </c>
      <c r="D142" s="9">
        <v>182</v>
      </c>
      <c r="E142" s="9">
        <v>180</v>
      </c>
      <c r="F142" s="10">
        <f t="shared" si="5"/>
        <v>5.8045791680103189</v>
      </c>
      <c r="G142" s="64">
        <v>14</v>
      </c>
      <c r="H142" s="11">
        <f>G142*100/E142</f>
        <v>7.7777777777777777</v>
      </c>
      <c r="I142" s="64"/>
      <c r="J142" s="64"/>
      <c r="K142" s="64"/>
      <c r="L142" s="64"/>
      <c r="M142" s="64"/>
      <c r="N142" s="64"/>
    </row>
    <row r="143" spans="1:14" ht="25.5" x14ac:dyDescent="0.25">
      <c r="A143" s="62" t="s">
        <v>168</v>
      </c>
      <c r="B143" s="4" t="s">
        <v>150</v>
      </c>
      <c r="C143" s="2">
        <v>45.381</v>
      </c>
      <c r="D143" s="9">
        <v>94</v>
      </c>
      <c r="E143" s="9">
        <v>97</v>
      </c>
      <c r="F143" s="10">
        <f t="shared" si="5"/>
        <v>2.1374584077036647</v>
      </c>
      <c r="G143" s="64">
        <v>7</v>
      </c>
      <c r="H143" s="11">
        <f>G143*100/E143</f>
        <v>7.2164948453608249</v>
      </c>
      <c r="I143" s="64"/>
      <c r="J143" s="64"/>
      <c r="K143" s="64"/>
      <c r="L143" s="64"/>
      <c r="M143" s="64"/>
      <c r="N143" s="64"/>
    </row>
    <row r="144" spans="1:14" ht="15.75" x14ac:dyDescent="0.25">
      <c r="A144" s="62" t="s">
        <v>170</v>
      </c>
      <c r="B144" s="4" t="s">
        <v>43</v>
      </c>
      <c r="C144" s="2">
        <v>20.49</v>
      </c>
      <c r="D144" s="9">
        <v>119</v>
      </c>
      <c r="E144" s="9">
        <v>92</v>
      </c>
      <c r="F144" s="10">
        <f t="shared" si="5"/>
        <v>4.4899951195705228</v>
      </c>
      <c r="G144" s="64">
        <v>7</v>
      </c>
      <c r="H144" s="11">
        <f>G144*100/E144</f>
        <v>7.6086956521739131</v>
      </c>
      <c r="I144" s="64"/>
      <c r="J144" s="64"/>
      <c r="K144" s="64"/>
      <c r="L144" s="64"/>
      <c r="M144" s="64"/>
      <c r="N144" s="64"/>
    </row>
    <row r="145" spans="1:14" ht="15.75" x14ac:dyDescent="0.25">
      <c r="A145" s="62" t="s">
        <v>172</v>
      </c>
      <c r="B145" s="69" t="s">
        <v>151</v>
      </c>
      <c r="C145" s="2">
        <v>73.016999999999996</v>
      </c>
      <c r="D145" s="9">
        <v>128</v>
      </c>
      <c r="E145" s="9">
        <v>120</v>
      </c>
      <c r="F145" s="10">
        <f t="shared" si="5"/>
        <v>1.6434528945314106</v>
      </c>
      <c r="G145" s="64">
        <v>6</v>
      </c>
      <c r="H145" s="11">
        <f>G145*100/E145</f>
        <v>5</v>
      </c>
      <c r="I145" s="64"/>
      <c r="J145" s="64"/>
      <c r="K145" s="64"/>
      <c r="L145" s="64"/>
      <c r="M145" s="64"/>
      <c r="N145" s="64"/>
    </row>
    <row r="146" spans="1:14" ht="15.75" customHeight="1" x14ac:dyDescent="0.25">
      <c r="A146" s="135" t="s">
        <v>288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</row>
    <row r="147" spans="1:14" x14ac:dyDescent="0.25">
      <c r="A147" s="62" t="s">
        <v>176</v>
      </c>
      <c r="B147" s="4" t="s">
        <v>18</v>
      </c>
      <c r="C147" s="2">
        <v>4284.8</v>
      </c>
      <c r="D147" s="8">
        <v>1028</v>
      </c>
      <c r="E147" s="8">
        <v>1200</v>
      </c>
      <c r="F147" s="66">
        <f>E147/C147</f>
        <v>0.28005974607916356</v>
      </c>
      <c r="G147" s="19">
        <v>25</v>
      </c>
      <c r="H147" s="55">
        <f>G147*100/E147</f>
        <v>2.0833333333333335</v>
      </c>
      <c r="I147" s="19">
        <v>11</v>
      </c>
      <c r="J147" s="19">
        <v>2</v>
      </c>
      <c r="K147" s="19">
        <v>0</v>
      </c>
      <c r="L147" s="19">
        <v>0</v>
      </c>
      <c r="M147" s="19">
        <v>8</v>
      </c>
      <c r="N147" s="19">
        <v>4</v>
      </c>
    </row>
    <row r="148" spans="1:14" ht="15.75" customHeight="1" x14ac:dyDescent="0.25">
      <c r="A148" s="135" t="s">
        <v>289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</row>
    <row r="149" spans="1:14" ht="15.75" x14ac:dyDescent="0.25">
      <c r="A149" s="62" t="s">
        <v>187</v>
      </c>
      <c r="B149" s="4" t="s">
        <v>37</v>
      </c>
      <c r="C149" s="2">
        <v>2410.6999999999998</v>
      </c>
      <c r="D149" s="14">
        <v>803</v>
      </c>
      <c r="E149" s="14">
        <v>779</v>
      </c>
      <c r="F149" s="15">
        <f>E149/C149</f>
        <v>0.32314265566018169</v>
      </c>
      <c r="G149" s="19">
        <v>28</v>
      </c>
      <c r="H149" s="11">
        <f>G149*100/E149</f>
        <v>3.5943517329910142</v>
      </c>
      <c r="I149" s="19">
        <v>4</v>
      </c>
      <c r="J149" s="19">
        <v>3</v>
      </c>
      <c r="K149" s="19">
        <v>0</v>
      </c>
      <c r="L149" s="19">
        <v>0</v>
      </c>
      <c r="M149" s="19">
        <v>16</v>
      </c>
      <c r="N149" s="19">
        <v>5</v>
      </c>
    </row>
    <row r="150" spans="1:14" ht="38.25" x14ac:dyDescent="0.25">
      <c r="A150" s="62" t="s">
        <v>188</v>
      </c>
      <c r="B150" s="4" t="s">
        <v>154</v>
      </c>
      <c r="C150" s="2">
        <v>150.298</v>
      </c>
      <c r="D150" s="14">
        <v>82</v>
      </c>
      <c r="E150" s="14">
        <v>88</v>
      </c>
      <c r="F150" s="15">
        <f>E150/C150</f>
        <v>0.58550346644665929</v>
      </c>
      <c r="G150" s="23">
        <v>4</v>
      </c>
      <c r="H150" s="11">
        <f>G150*100/E150</f>
        <v>4.5454545454545459</v>
      </c>
      <c r="I150" s="19"/>
      <c r="J150" s="19"/>
      <c r="K150" s="19"/>
      <c r="L150" s="19"/>
      <c r="M150" s="19"/>
      <c r="N150" s="19"/>
    </row>
    <row r="151" spans="1:14" ht="15.75" x14ac:dyDescent="0.25">
      <c r="A151" s="62" t="s">
        <v>190</v>
      </c>
      <c r="B151" s="4" t="s">
        <v>156</v>
      </c>
      <c r="C151" s="2">
        <v>1607.29</v>
      </c>
      <c r="D151" s="14">
        <v>471</v>
      </c>
      <c r="E151" s="14">
        <v>405</v>
      </c>
      <c r="F151" s="15">
        <f>E151/C151</f>
        <v>0.25197693011217642</v>
      </c>
      <c r="G151" s="19">
        <v>15</v>
      </c>
      <c r="H151" s="11">
        <f>G151*100/E151</f>
        <v>3.7037037037037037</v>
      </c>
      <c r="I151" s="19"/>
      <c r="J151" s="19"/>
      <c r="K151" s="19"/>
      <c r="L151" s="19"/>
      <c r="M151" s="19"/>
      <c r="N151" s="19"/>
    </row>
    <row r="152" spans="1:14" x14ac:dyDescent="0.25">
      <c r="A152" s="62" t="s">
        <v>192</v>
      </c>
      <c r="B152" s="4" t="s">
        <v>158</v>
      </c>
      <c r="C152" s="2">
        <v>252.64</v>
      </c>
      <c r="D152" s="14">
        <v>432</v>
      </c>
      <c r="E152" s="14">
        <v>442</v>
      </c>
      <c r="F152" s="15">
        <f>E152/C152</f>
        <v>1.7495250158328057</v>
      </c>
      <c r="G152" s="19">
        <v>0</v>
      </c>
      <c r="H152" s="19">
        <v>0</v>
      </c>
      <c r="I152" s="19"/>
      <c r="J152" s="19"/>
      <c r="K152" s="19"/>
      <c r="L152" s="19"/>
      <c r="M152" s="19"/>
      <c r="N152" s="19"/>
    </row>
    <row r="153" spans="1:14" ht="15.75" customHeight="1" x14ac:dyDescent="0.25">
      <c r="A153" s="135" t="s">
        <v>287</v>
      </c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</row>
    <row r="154" spans="1:14" ht="15.75" x14ac:dyDescent="0.25">
      <c r="A154" s="62" t="s">
        <v>193</v>
      </c>
      <c r="B154" s="4" t="s">
        <v>37</v>
      </c>
      <c r="C154" s="2">
        <v>466.86</v>
      </c>
      <c r="D154" s="9">
        <v>650</v>
      </c>
      <c r="E154" s="9">
        <v>633</v>
      </c>
      <c r="F154" s="10">
        <f>E154/C154</f>
        <v>1.355866855160005</v>
      </c>
      <c r="G154" s="65">
        <v>20</v>
      </c>
      <c r="H154" s="11">
        <f>G154*100/E154</f>
        <v>3.1595576619273302</v>
      </c>
      <c r="I154" s="65">
        <v>0</v>
      </c>
      <c r="J154" s="65">
        <v>3</v>
      </c>
      <c r="K154" s="65">
        <v>0</v>
      </c>
      <c r="L154" s="65">
        <v>0</v>
      </c>
      <c r="M154" s="65">
        <v>12</v>
      </c>
      <c r="N154" s="65">
        <v>5</v>
      </c>
    </row>
    <row r="155" spans="1:14" ht="38.25" x14ac:dyDescent="0.25">
      <c r="A155" s="62" t="s">
        <v>194</v>
      </c>
      <c r="B155" s="4" t="s">
        <v>162</v>
      </c>
      <c r="C155" s="2">
        <v>369.51</v>
      </c>
      <c r="D155" s="9">
        <v>308</v>
      </c>
      <c r="E155" s="9">
        <v>293</v>
      </c>
      <c r="F155" s="10">
        <f t="shared" ref="F155:F163" si="6">E155/C155</f>
        <v>0.79294200427593298</v>
      </c>
      <c r="G155" s="64">
        <v>11</v>
      </c>
      <c r="H155" s="11">
        <f>G155*100/E155</f>
        <v>3.7542662116040955</v>
      </c>
      <c r="I155" s="65"/>
      <c r="J155" s="65"/>
      <c r="K155" s="65"/>
      <c r="L155" s="65"/>
      <c r="M155" s="65"/>
      <c r="N155" s="65"/>
    </row>
    <row r="156" spans="1:14" ht="15.75" x14ac:dyDescent="0.25">
      <c r="A156" s="62" t="s">
        <v>196</v>
      </c>
      <c r="B156" s="4" t="s">
        <v>164</v>
      </c>
      <c r="C156" s="2">
        <v>30.57</v>
      </c>
      <c r="D156" s="9">
        <v>124</v>
      </c>
      <c r="E156" s="9">
        <v>128</v>
      </c>
      <c r="F156" s="10">
        <f t="shared" si="6"/>
        <v>4.1871115472685636</v>
      </c>
      <c r="G156" s="64">
        <v>15</v>
      </c>
      <c r="H156" s="11">
        <f>G156*100/E156</f>
        <v>11.71875</v>
      </c>
      <c r="I156" s="65"/>
      <c r="J156" s="65"/>
      <c r="K156" s="65"/>
      <c r="L156" s="65"/>
      <c r="M156" s="65"/>
      <c r="N156" s="65"/>
    </row>
    <row r="157" spans="1:14" ht="25.5" x14ac:dyDescent="0.25">
      <c r="A157" s="62" t="s">
        <v>198</v>
      </c>
      <c r="B157" s="4" t="s">
        <v>334</v>
      </c>
      <c r="C157" s="2">
        <v>47.12</v>
      </c>
      <c r="D157" s="9">
        <v>62</v>
      </c>
      <c r="E157" s="9">
        <v>68</v>
      </c>
      <c r="F157" s="10">
        <f t="shared" si="6"/>
        <v>1.4431239388794568</v>
      </c>
      <c r="G157" s="64">
        <v>5</v>
      </c>
      <c r="H157" s="11">
        <f>G157*100/E157</f>
        <v>7.3529411764705879</v>
      </c>
      <c r="I157" s="65"/>
      <c r="J157" s="65"/>
      <c r="K157" s="65"/>
      <c r="L157" s="65"/>
      <c r="M157" s="65"/>
      <c r="N157" s="65"/>
    </row>
    <row r="158" spans="1:14" ht="25.5" x14ac:dyDescent="0.25">
      <c r="A158" s="62" t="s">
        <v>200</v>
      </c>
      <c r="B158" s="4" t="s">
        <v>167</v>
      </c>
      <c r="C158" s="2">
        <v>299.57100000000003</v>
      </c>
      <c r="D158" s="9">
        <v>827</v>
      </c>
      <c r="E158" s="9">
        <v>779</v>
      </c>
      <c r="F158" s="10">
        <f t="shared" si="6"/>
        <v>2.6003852175277311</v>
      </c>
      <c r="G158" s="64">
        <v>54</v>
      </c>
      <c r="H158" s="11">
        <f>G158*100/E158</f>
        <v>6.9319640564826699</v>
      </c>
      <c r="I158" s="65"/>
      <c r="J158" s="65"/>
      <c r="K158" s="65"/>
      <c r="L158" s="65"/>
      <c r="M158" s="65"/>
      <c r="N158" s="65"/>
    </row>
    <row r="159" spans="1:14" ht="24.75" customHeight="1" x14ac:dyDescent="0.25">
      <c r="A159" s="62" t="s">
        <v>202</v>
      </c>
      <c r="B159" s="4" t="s">
        <v>352</v>
      </c>
      <c r="C159" s="2">
        <v>58.94</v>
      </c>
      <c r="D159" s="9">
        <v>178</v>
      </c>
      <c r="E159" s="9">
        <v>186</v>
      </c>
      <c r="F159" s="10">
        <f t="shared" si="6"/>
        <v>3.1557516118086189</v>
      </c>
      <c r="G159" s="64">
        <v>22</v>
      </c>
      <c r="H159" s="11">
        <f>G159*100/E159</f>
        <v>11.827956989247312</v>
      </c>
      <c r="I159" s="65"/>
      <c r="J159" s="65"/>
      <c r="K159" s="65"/>
      <c r="L159" s="65"/>
      <c r="M159" s="65"/>
      <c r="N159" s="65"/>
    </row>
    <row r="160" spans="1:14" ht="15.75" x14ac:dyDescent="0.25">
      <c r="A160" s="62" t="s">
        <v>204</v>
      </c>
      <c r="B160" s="4" t="s">
        <v>171</v>
      </c>
      <c r="C160" s="2">
        <v>54.54</v>
      </c>
      <c r="D160" s="9">
        <v>42</v>
      </c>
      <c r="E160" s="9">
        <v>34</v>
      </c>
      <c r="F160" s="10">
        <f t="shared" si="6"/>
        <v>0.62339567290062337</v>
      </c>
      <c r="G160" s="64">
        <v>1</v>
      </c>
      <c r="H160" s="11">
        <f>G160*100/E160</f>
        <v>2.9411764705882355</v>
      </c>
      <c r="I160" s="65"/>
      <c r="J160" s="65"/>
      <c r="K160" s="65"/>
      <c r="L160" s="65"/>
      <c r="M160" s="65"/>
      <c r="N160" s="65"/>
    </row>
    <row r="161" spans="1:14" ht="15.75" x14ac:dyDescent="0.25">
      <c r="A161" s="62" t="s">
        <v>206</v>
      </c>
      <c r="B161" s="4" t="s">
        <v>173</v>
      </c>
      <c r="C161" s="2">
        <v>35.200000000000003</v>
      </c>
      <c r="D161" s="9">
        <v>190</v>
      </c>
      <c r="E161" s="9">
        <v>173</v>
      </c>
      <c r="F161" s="10">
        <f t="shared" si="6"/>
        <v>4.9147727272727266</v>
      </c>
      <c r="G161" s="64">
        <v>20</v>
      </c>
      <c r="H161" s="11">
        <f>G161*100/E161</f>
        <v>11.560693641618498</v>
      </c>
      <c r="I161" s="65"/>
      <c r="J161" s="65"/>
      <c r="K161" s="65"/>
      <c r="L161" s="65"/>
      <c r="M161" s="65"/>
      <c r="N161" s="65"/>
    </row>
    <row r="162" spans="1:14" ht="15.75" x14ac:dyDescent="0.25">
      <c r="A162" s="62" t="s">
        <v>208</v>
      </c>
      <c r="B162" s="69" t="s">
        <v>174</v>
      </c>
      <c r="C162" s="2">
        <v>27.66</v>
      </c>
      <c r="D162" s="9">
        <v>88</v>
      </c>
      <c r="E162" s="9">
        <v>90</v>
      </c>
      <c r="F162" s="10">
        <f t="shared" si="6"/>
        <v>3.2537960954446854</v>
      </c>
      <c r="G162" s="64">
        <v>6</v>
      </c>
      <c r="H162" s="11">
        <f>G162*100/E162</f>
        <v>6.666666666666667</v>
      </c>
      <c r="I162" s="65"/>
      <c r="J162" s="65"/>
      <c r="K162" s="65"/>
      <c r="L162" s="65"/>
      <c r="M162" s="65"/>
      <c r="N162" s="65"/>
    </row>
    <row r="163" spans="1:14" ht="15.75" x14ac:dyDescent="0.25">
      <c r="A163" s="62" t="s">
        <v>210</v>
      </c>
      <c r="B163" s="69" t="s">
        <v>175</v>
      </c>
      <c r="C163" s="2">
        <v>91.3</v>
      </c>
      <c r="D163" s="9">
        <v>258</v>
      </c>
      <c r="E163" s="9">
        <v>255</v>
      </c>
      <c r="F163" s="10">
        <f t="shared" si="6"/>
        <v>2.7929901423877328</v>
      </c>
      <c r="G163" s="64">
        <v>20</v>
      </c>
      <c r="H163" s="11">
        <f>G163*100/E163</f>
        <v>7.8431372549019605</v>
      </c>
      <c r="I163" s="65"/>
      <c r="J163" s="65"/>
      <c r="K163" s="65"/>
      <c r="L163" s="65"/>
      <c r="M163" s="65"/>
      <c r="N163" s="65"/>
    </row>
    <row r="164" spans="1:14" ht="15.75" customHeight="1" x14ac:dyDescent="0.25">
      <c r="A164" s="135" t="s">
        <v>290</v>
      </c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</row>
    <row r="165" spans="1:14" x14ac:dyDescent="0.25">
      <c r="A165" s="62" t="s">
        <v>215</v>
      </c>
      <c r="B165" s="4" t="s">
        <v>37</v>
      </c>
      <c r="C165" s="2">
        <v>855.32100000000003</v>
      </c>
      <c r="D165" s="14">
        <v>338</v>
      </c>
      <c r="E165" s="14">
        <v>338</v>
      </c>
      <c r="F165" s="15">
        <f>E165/C165</f>
        <v>0.39517327412749131</v>
      </c>
      <c r="G165" s="23">
        <v>8</v>
      </c>
      <c r="H165" s="21">
        <f>G165*100/E165</f>
        <v>2.3668639053254439</v>
      </c>
      <c r="I165" s="23">
        <v>0</v>
      </c>
      <c r="J165" s="23">
        <v>1</v>
      </c>
      <c r="K165" s="23">
        <v>0</v>
      </c>
      <c r="L165" s="23">
        <v>0</v>
      </c>
      <c r="M165" s="23">
        <v>5</v>
      </c>
      <c r="N165" s="23">
        <v>2</v>
      </c>
    </row>
    <row r="166" spans="1:14" ht="63.75" x14ac:dyDescent="0.25">
      <c r="A166" s="62"/>
      <c r="B166" s="4" t="s">
        <v>340</v>
      </c>
      <c r="C166" s="2"/>
      <c r="D166" s="14"/>
      <c r="E166" s="14"/>
      <c r="F166" s="15"/>
      <c r="G166" s="23">
        <v>1</v>
      </c>
      <c r="H166" s="21"/>
      <c r="I166" s="23"/>
      <c r="J166" s="23"/>
      <c r="K166" s="23"/>
      <c r="L166" s="23"/>
      <c r="M166" s="23">
        <v>1</v>
      </c>
      <c r="N166" s="23"/>
    </row>
    <row r="167" spans="1:14" ht="25.5" x14ac:dyDescent="0.25">
      <c r="A167" s="62" t="s">
        <v>216</v>
      </c>
      <c r="B167" s="6" t="s">
        <v>177</v>
      </c>
      <c r="C167" s="2">
        <v>40.64</v>
      </c>
      <c r="D167" s="14">
        <v>41</v>
      </c>
      <c r="E167" s="14">
        <v>48</v>
      </c>
      <c r="F167" s="15">
        <f t="shared" ref="F167:F177" si="7">E167/C167</f>
        <v>1.1811023622047243</v>
      </c>
      <c r="G167" s="23">
        <v>3</v>
      </c>
      <c r="H167" s="21">
        <f>G167*100/E167</f>
        <v>6.25</v>
      </c>
      <c r="I167" s="23"/>
      <c r="J167" s="23"/>
      <c r="K167" s="23"/>
      <c r="L167" s="23"/>
      <c r="M167" s="23"/>
      <c r="N167" s="23"/>
    </row>
    <row r="168" spans="1:14" x14ac:dyDescent="0.25">
      <c r="A168" s="62" t="s">
        <v>291</v>
      </c>
      <c r="B168" s="6" t="s">
        <v>178</v>
      </c>
      <c r="C168" s="2">
        <v>54.3</v>
      </c>
      <c r="D168" s="14">
        <v>80</v>
      </c>
      <c r="E168" s="14">
        <v>76</v>
      </c>
      <c r="F168" s="15">
        <f t="shared" si="7"/>
        <v>1.3996316758747698</v>
      </c>
      <c r="G168" s="23">
        <v>6</v>
      </c>
      <c r="H168" s="21">
        <f>G168*100/E168</f>
        <v>7.8947368421052628</v>
      </c>
      <c r="I168" s="23"/>
      <c r="J168" s="23"/>
      <c r="K168" s="23"/>
      <c r="L168" s="23"/>
      <c r="M168" s="23"/>
      <c r="N168" s="23"/>
    </row>
    <row r="169" spans="1:14" x14ac:dyDescent="0.25">
      <c r="A169" s="62" t="s">
        <v>292</v>
      </c>
      <c r="B169" s="6" t="s">
        <v>179</v>
      </c>
      <c r="C169" s="2">
        <v>96.99</v>
      </c>
      <c r="D169" s="14">
        <v>143</v>
      </c>
      <c r="E169" s="14">
        <v>115</v>
      </c>
      <c r="F169" s="15">
        <f t="shared" si="7"/>
        <v>1.1856892463140531</v>
      </c>
      <c r="G169" s="23">
        <v>9</v>
      </c>
      <c r="H169" s="21">
        <f>G169*100/E169</f>
        <v>7.8260869565217392</v>
      </c>
      <c r="I169" s="23"/>
      <c r="J169" s="23"/>
      <c r="K169" s="23"/>
      <c r="L169" s="23"/>
      <c r="M169" s="23"/>
      <c r="N169" s="23"/>
    </row>
    <row r="170" spans="1:14" x14ac:dyDescent="0.25">
      <c r="A170" s="62" t="s">
        <v>293</v>
      </c>
      <c r="B170" s="6" t="s">
        <v>180</v>
      </c>
      <c r="C170" s="2">
        <v>31.17</v>
      </c>
      <c r="D170" s="14">
        <v>37</v>
      </c>
      <c r="E170" s="14">
        <v>37</v>
      </c>
      <c r="F170" s="15">
        <f t="shared" si="7"/>
        <v>1.1870388193776067</v>
      </c>
      <c r="G170" s="23">
        <v>2</v>
      </c>
      <c r="H170" s="21">
        <v>8</v>
      </c>
      <c r="I170" s="23"/>
      <c r="J170" s="23"/>
      <c r="K170" s="23"/>
      <c r="L170" s="23"/>
      <c r="M170" s="23"/>
      <c r="N170" s="23"/>
    </row>
    <row r="171" spans="1:14" x14ac:dyDescent="0.25">
      <c r="A171" s="62" t="s">
        <v>294</v>
      </c>
      <c r="B171" s="6" t="s">
        <v>181</v>
      </c>
      <c r="C171" s="2">
        <v>15.47</v>
      </c>
      <c r="D171" s="14">
        <v>9</v>
      </c>
      <c r="E171" s="14">
        <v>10</v>
      </c>
      <c r="F171" s="15">
        <f t="shared" si="7"/>
        <v>0.6464124111182934</v>
      </c>
      <c r="G171" s="23">
        <v>0</v>
      </c>
      <c r="H171" s="21">
        <f>G171*100/E171</f>
        <v>0</v>
      </c>
      <c r="I171" s="23"/>
      <c r="J171" s="23"/>
      <c r="K171" s="23"/>
      <c r="L171" s="23"/>
      <c r="M171" s="23"/>
      <c r="N171" s="23"/>
    </row>
    <row r="172" spans="1:14" x14ac:dyDescent="0.25">
      <c r="A172" s="62" t="s">
        <v>295</v>
      </c>
      <c r="B172" s="6" t="s">
        <v>182</v>
      </c>
      <c r="C172" s="2">
        <v>52.087000000000003</v>
      </c>
      <c r="D172" s="14">
        <v>70</v>
      </c>
      <c r="E172" s="14">
        <v>67</v>
      </c>
      <c r="F172" s="15">
        <f t="shared" si="7"/>
        <v>1.2863094438151554</v>
      </c>
      <c r="G172" s="23">
        <v>5</v>
      </c>
      <c r="H172" s="21">
        <f>G172*100/E172</f>
        <v>7.4626865671641793</v>
      </c>
      <c r="I172" s="23"/>
      <c r="J172" s="23"/>
      <c r="K172" s="23"/>
      <c r="L172" s="23"/>
      <c r="M172" s="23"/>
      <c r="N172" s="23"/>
    </row>
    <row r="173" spans="1:14" x14ac:dyDescent="0.25">
      <c r="A173" s="62" t="s">
        <v>296</v>
      </c>
      <c r="B173" s="6" t="s">
        <v>183</v>
      </c>
      <c r="C173" s="5">
        <v>59.41</v>
      </c>
      <c r="D173" s="14">
        <v>97</v>
      </c>
      <c r="E173" s="14">
        <v>100</v>
      </c>
      <c r="F173" s="15">
        <f t="shared" si="7"/>
        <v>1.6832183134152501</v>
      </c>
      <c r="G173" s="23">
        <v>0</v>
      </c>
      <c r="H173" s="21">
        <f>G173*100/E173</f>
        <v>0</v>
      </c>
      <c r="I173" s="23"/>
      <c r="J173" s="23"/>
      <c r="K173" s="23"/>
      <c r="L173" s="23"/>
      <c r="M173" s="23"/>
      <c r="N173" s="23"/>
    </row>
    <row r="174" spans="1:14" x14ac:dyDescent="0.25">
      <c r="A174" s="62" t="s">
        <v>297</v>
      </c>
      <c r="B174" s="6" t="s">
        <v>184</v>
      </c>
      <c r="C174" s="2">
        <v>56.618000000000002</v>
      </c>
      <c r="D174" s="14">
        <v>67</v>
      </c>
      <c r="E174" s="14">
        <v>64</v>
      </c>
      <c r="F174" s="15">
        <f t="shared" si="7"/>
        <v>1.1303825638489526</v>
      </c>
      <c r="G174" s="23">
        <v>5</v>
      </c>
      <c r="H174" s="21">
        <f>G174*100/E174</f>
        <v>7.8125</v>
      </c>
      <c r="I174" s="23"/>
      <c r="J174" s="23"/>
      <c r="K174" s="23"/>
      <c r="L174" s="23"/>
      <c r="M174" s="23"/>
      <c r="N174" s="23"/>
    </row>
    <row r="175" spans="1:14" x14ac:dyDescent="0.25">
      <c r="A175" s="62" t="s">
        <v>298</v>
      </c>
      <c r="B175" s="6" t="s">
        <v>185</v>
      </c>
      <c r="C175" s="2">
        <v>40.75</v>
      </c>
      <c r="D175" s="14">
        <v>53</v>
      </c>
      <c r="E175" s="14">
        <v>55</v>
      </c>
      <c r="F175" s="15">
        <f t="shared" si="7"/>
        <v>1.3496932515337423</v>
      </c>
      <c r="G175" s="23">
        <v>4</v>
      </c>
      <c r="H175" s="21">
        <f>G175*100/E175</f>
        <v>7.2727272727272725</v>
      </c>
      <c r="I175" s="23"/>
      <c r="J175" s="23"/>
      <c r="K175" s="23"/>
      <c r="L175" s="23"/>
      <c r="M175" s="23"/>
      <c r="N175" s="23"/>
    </row>
    <row r="176" spans="1:14" x14ac:dyDescent="0.25">
      <c r="A176" s="62" t="s">
        <v>299</v>
      </c>
      <c r="B176" s="3" t="s">
        <v>186</v>
      </c>
      <c r="C176" s="2">
        <v>57.71</v>
      </c>
      <c r="D176" s="14">
        <v>162</v>
      </c>
      <c r="E176" s="14">
        <v>171</v>
      </c>
      <c r="F176" s="15">
        <f t="shared" si="7"/>
        <v>2.9630913186622769</v>
      </c>
      <c r="G176" s="23">
        <v>13</v>
      </c>
      <c r="H176" s="21">
        <f>G176*100/E176</f>
        <v>7.60233918128655</v>
      </c>
      <c r="I176" s="23"/>
      <c r="J176" s="23"/>
      <c r="K176" s="23"/>
      <c r="L176" s="23"/>
      <c r="M176" s="23"/>
      <c r="N176" s="23"/>
    </row>
    <row r="177" spans="1:14" x14ac:dyDescent="0.25">
      <c r="A177" s="62" t="s">
        <v>300</v>
      </c>
      <c r="B177" s="3" t="s">
        <v>377</v>
      </c>
      <c r="C177" s="2">
        <v>69.009</v>
      </c>
      <c r="D177" s="14">
        <v>69</v>
      </c>
      <c r="E177" s="14">
        <v>93</v>
      </c>
      <c r="F177" s="15">
        <f t="shared" si="7"/>
        <v>1.3476503064817633</v>
      </c>
      <c r="G177" s="23">
        <v>5</v>
      </c>
      <c r="H177" s="21">
        <f>G177*100/E177</f>
        <v>5.376344086021505</v>
      </c>
      <c r="I177" s="23"/>
      <c r="J177" s="23"/>
      <c r="K177" s="23"/>
      <c r="L177" s="23"/>
      <c r="M177" s="23"/>
      <c r="N177" s="23"/>
    </row>
    <row r="178" spans="1:14" ht="15.75" customHeight="1" x14ac:dyDescent="0.25">
      <c r="A178" s="135" t="s">
        <v>301</v>
      </c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</row>
    <row r="179" spans="1:14" x14ac:dyDescent="0.25">
      <c r="A179" s="62" t="s">
        <v>218</v>
      </c>
      <c r="B179" s="4" t="s">
        <v>18</v>
      </c>
      <c r="C179" s="2">
        <v>937.18</v>
      </c>
      <c r="D179" s="14">
        <v>302</v>
      </c>
      <c r="E179" s="14">
        <v>114</v>
      </c>
      <c r="F179" s="15">
        <f>E179/C179</f>
        <v>0.12164152030559765</v>
      </c>
      <c r="G179" s="23">
        <v>5</v>
      </c>
      <c r="H179" s="21">
        <f>G179*100/E179</f>
        <v>4.3859649122807021</v>
      </c>
      <c r="I179" s="23">
        <v>0</v>
      </c>
      <c r="J179" s="23">
        <v>0</v>
      </c>
      <c r="K179" s="23">
        <v>0</v>
      </c>
      <c r="L179" s="23">
        <v>0</v>
      </c>
      <c r="M179" s="23">
        <v>3</v>
      </c>
      <c r="N179" s="23">
        <v>2</v>
      </c>
    </row>
    <row r="180" spans="1:14" ht="38.25" x14ac:dyDescent="0.25">
      <c r="A180" s="62" t="s">
        <v>219</v>
      </c>
      <c r="B180" s="4" t="s">
        <v>189</v>
      </c>
      <c r="C180" s="2">
        <v>194.708</v>
      </c>
      <c r="D180" s="14">
        <v>118</v>
      </c>
      <c r="E180" s="14">
        <v>121</v>
      </c>
      <c r="F180" s="15">
        <f>E180/C180</f>
        <v>0.62144339215645994</v>
      </c>
      <c r="G180" s="23">
        <v>6</v>
      </c>
      <c r="H180" s="21">
        <f>G180*100/E180</f>
        <v>4.9586776859504136</v>
      </c>
      <c r="I180" s="23"/>
      <c r="J180" s="23"/>
      <c r="K180" s="23"/>
      <c r="L180" s="23"/>
      <c r="M180" s="23"/>
      <c r="N180" s="23"/>
    </row>
    <row r="181" spans="1:14" ht="38.25" x14ac:dyDescent="0.25">
      <c r="A181" s="62" t="s">
        <v>221</v>
      </c>
      <c r="B181" s="4" t="s">
        <v>191</v>
      </c>
      <c r="C181" s="2">
        <v>0</v>
      </c>
      <c r="D181" s="14">
        <v>0</v>
      </c>
      <c r="E181" s="14">
        <v>0</v>
      </c>
      <c r="F181" s="15">
        <v>0</v>
      </c>
      <c r="G181" s="23">
        <v>0</v>
      </c>
      <c r="H181" s="14">
        <v>0</v>
      </c>
      <c r="I181" s="23"/>
      <c r="J181" s="23"/>
      <c r="K181" s="23"/>
      <c r="L181" s="23"/>
      <c r="M181" s="23"/>
      <c r="N181" s="23"/>
    </row>
    <row r="182" spans="1:14" ht="30" customHeight="1" x14ac:dyDescent="0.25">
      <c r="A182" s="62" t="s">
        <v>223</v>
      </c>
      <c r="B182" s="4" t="s">
        <v>95</v>
      </c>
      <c r="C182" s="2">
        <v>69.006</v>
      </c>
      <c r="D182" s="14">
        <v>193</v>
      </c>
      <c r="E182" s="14">
        <v>230</v>
      </c>
      <c r="F182" s="15">
        <f>E182/C182</f>
        <v>3.3330435034634669</v>
      </c>
      <c r="G182" s="23">
        <v>16</v>
      </c>
      <c r="H182" s="21">
        <f>G182*100/E182</f>
        <v>6.9565217391304346</v>
      </c>
      <c r="I182" s="23"/>
      <c r="J182" s="23"/>
      <c r="K182" s="23"/>
      <c r="L182" s="23"/>
      <c r="M182" s="23"/>
      <c r="N182" s="23"/>
    </row>
    <row r="183" spans="1:14" ht="15.75" customHeight="1" x14ac:dyDescent="0.25">
      <c r="A183" s="135" t="s">
        <v>302</v>
      </c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</row>
    <row r="184" spans="1:14" ht="15.75" x14ac:dyDescent="0.25">
      <c r="A184" s="62" t="s">
        <v>226</v>
      </c>
      <c r="B184" s="4" t="s">
        <v>37</v>
      </c>
      <c r="C184" s="2">
        <v>191.70400000000001</v>
      </c>
      <c r="D184" s="9">
        <v>3</v>
      </c>
      <c r="E184" s="9">
        <v>10</v>
      </c>
      <c r="F184" s="10">
        <f>E184/C184</f>
        <v>5.2163752451696362E-2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</row>
    <row r="185" spans="1:14" ht="38.25" x14ac:dyDescent="0.25">
      <c r="A185" s="62" t="s">
        <v>227</v>
      </c>
      <c r="B185" s="4" t="s">
        <v>195</v>
      </c>
      <c r="C185" s="2">
        <v>89.71</v>
      </c>
      <c r="D185" s="9">
        <v>34</v>
      </c>
      <c r="E185" s="9">
        <v>37</v>
      </c>
      <c r="F185" s="10">
        <f t="shared" ref="F185:F196" si="8">E185/C185</f>
        <v>0.41244008471742283</v>
      </c>
      <c r="G185" s="64">
        <v>0</v>
      </c>
      <c r="H185" s="64">
        <v>0</v>
      </c>
      <c r="I185" s="64"/>
      <c r="J185" s="64"/>
      <c r="K185" s="64"/>
      <c r="L185" s="64"/>
      <c r="M185" s="64"/>
      <c r="N185" s="64"/>
    </row>
    <row r="186" spans="1:14" ht="38.25" x14ac:dyDescent="0.25">
      <c r="A186" s="62" t="s">
        <v>229</v>
      </c>
      <c r="B186" s="4" t="s">
        <v>197</v>
      </c>
      <c r="C186" s="5">
        <v>0</v>
      </c>
      <c r="D186" s="9">
        <v>0</v>
      </c>
      <c r="E186" s="9">
        <v>0</v>
      </c>
      <c r="F186" s="10">
        <v>0</v>
      </c>
      <c r="G186" s="64">
        <v>0</v>
      </c>
      <c r="H186" s="64">
        <v>0</v>
      </c>
      <c r="I186" s="64"/>
      <c r="J186" s="64"/>
      <c r="K186" s="64"/>
      <c r="L186" s="64"/>
      <c r="M186" s="64"/>
      <c r="N186" s="64"/>
    </row>
    <row r="187" spans="1:14" ht="38.25" x14ac:dyDescent="0.25">
      <c r="A187" s="62" t="s">
        <v>303</v>
      </c>
      <c r="B187" s="4" t="s">
        <v>199</v>
      </c>
      <c r="C187" s="5">
        <v>122.196</v>
      </c>
      <c r="D187" s="9">
        <v>19</v>
      </c>
      <c r="E187" s="9">
        <v>23</v>
      </c>
      <c r="F187" s="10">
        <f t="shared" si="8"/>
        <v>0.18822220039935841</v>
      </c>
      <c r="G187" s="64">
        <v>0</v>
      </c>
      <c r="H187" s="64">
        <v>0</v>
      </c>
      <c r="I187" s="64"/>
      <c r="J187" s="64"/>
      <c r="K187" s="64"/>
      <c r="L187" s="64"/>
      <c r="M187" s="64"/>
      <c r="N187" s="64"/>
    </row>
    <row r="188" spans="1:14" ht="38.25" x14ac:dyDescent="0.25">
      <c r="A188" s="62" t="s">
        <v>304</v>
      </c>
      <c r="B188" s="4" t="s">
        <v>201</v>
      </c>
      <c r="C188" s="2">
        <v>78.5</v>
      </c>
      <c r="D188" s="9">
        <v>13</v>
      </c>
      <c r="E188" s="9">
        <v>16</v>
      </c>
      <c r="F188" s="10">
        <f t="shared" si="8"/>
        <v>0.20382165605095542</v>
      </c>
      <c r="G188" s="64">
        <v>0</v>
      </c>
      <c r="H188" s="64">
        <v>0</v>
      </c>
      <c r="I188" s="64"/>
      <c r="J188" s="64"/>
      <c r="K188" s="64"/>
      <c r="L188" s="64"/>
      <c r="M188" s="64"/>
      <c r="N188" s="64"/>
    </row>
    <row r="189" spans="1:14" ht="38.25" x14ac:dyDescent="0.25">
      <c r="A189" s="62" t="s">
        <v>305</v>
      </c>
      <c r="B189" s="4" t="s">
        <v>203</v>
      </c>
      <c r="C189" s="2">
        <v>81</v>
      </c>
      <c r="D189" s="9">
        <v>0</v>
      </c>
      <c r="E189" s="9">
        <v>0</v>
      </c>
      <c r="F189" s="10">
        <f t="shared" si="8"/>
        <v>0</v>
      </c>
      <c r="G189" s="64">
        <v>0</v>
      </c>
      <c r="H189" s="64">
        <v>0</v>
      </c>
      <c r="I189" s="64"/>
      <c r="J189" s="64"/>
      <c r="K189" s="64"/>
      <c r="L189" s="64"/>
      <c r="M189" s="64"/>
      <c r="N189" s="64"/>
    </row>
    <row r="190" spans="1:14" ht="25.5" x14ac:dyDescent="0.25">
      <c r="A190" s="62" t="s">
        <v>306</v>
      </c>
      <c r="B190" s="4" t="s">
        <v>205</v>
      </c>
      <c r="C190" s="2">
        <v>49.628</v>
      </c>
      <c r="D190" s="9">
        <v>79</v>
      </c>
      <c r="E190" s="9">
        <v>84</v>
      </c>
      <c r="F190" s="10">
        <f t="shared" si="8"/>
        <v>1.6925928911098573</v>
      </c>
      <c r="G190" s="64">
        <v>2</v>
      </c>
      <c r="H190" s="64">
        <v>2.5</v>
      </c>
      <c r="I190" s="64"/>
      <c r="J190" s="64"/>
      <c r="K190" s="64"/>
      <c r="L190" s="64"/>
      <c r="M190" s="64"/>
      <c r="N190" s="64"/>
    </row>
    <row r="191" spans="1:14" ht="38.25" x14ac:dyDescent="0.25">
      <c r="A191" s="62" t="s">
        <v>307</v>
      </c>
      <c r="B191" s="4" t="s">
        <v>207</v>
      </c>
      <c r="C191" s="2">
        <v>66.254999999999995</v>
      </c>
      <c r="D191" s="9">
        <v>27</v>
      </c>
      <c r="E191" s="9">
        <v>30</v>
      </c>
      <c r="F191" s="10">
        <f t="shared" si="8"/>
        <v>0.45279601539506453</v>
      </c>
      <c r="G191" s="64">
        <v>1</v>
      </c>
      <c r="H191" s="64">
        <v>5</v>
      </c>
      <c r="I191" s="64"/>
      <c r="J191" s="64"/>
      <c r="K191" s="64"/>
      <c r="L191" s="64"/>
      <c r="M191" s="64"/>
      <c r="N191" s="64"/>
    </row>
    <row r="192" spans="1:14" ht="25.5" x14ac:dyDescent="0.25">
      <c r="A192" s="62" t="s">
        <v>308</v>
      </c>
      <c r="B192" s="4" t="s">
        <v>209</v>
      </c>
      <c r="C192" s="2">
        <v>34.520000000000003</v>
      </c>
      <c r="D192" s="9">
        <v>273</v>
      </c>
      <c r="E192" s="9">
        <v>269</v>
      </c>
      <c r="F192" s="10">
        <f t="shared" si="8"/>
        <v>7.7925840092699881</v>
      </c>
      <c r="G192" s="64">
        <v>26</v>
      </c>
      <c r="H192" s="64">
        <v>11.7</v>
      </c>
      <c r="I192" s="64"/>
      <c r="J192" s="64"/>
      <c r="K192" s="64"/>
      <c r="L192" s="64"/>
      <c r="M192" s="64"/>
      <c r="N192" s="64"/>
    </row>
    <row r="193" spans="1:14" ht="15.75" x14ac:dyDescent="0.25">
      <c r="A193" s="62" t="s">
        <v>309</v>
      </c>
      <c r="B193" s="4" t="s">
        <v>211</v>
      </c>
      <c r="C193" s="2">
        <v>12.46</v>
      </c>
      <c r="D193" s="9">
        <v>32</v>
      </c>
      <c r="E193" s="9">
        <v>32</v>
      </c>
      <c r="F193" s="10">
        <f t="shared" si="8"/>
        <v>2.5682182985553772</v>
      </c>
      <c r="G193" s="64">
        <v>2</v>
      </c>
      <c r="H193" s="64">
        <v>6.3</v>
      </c>
      <c r="I193" s="64"/>
      <c r="J193" s="64"/>
      <c r="K193" s="64"/>
      <c r="L193" s="64"/>
      <c r="M193" s="64"/>
      <c r="N193" s="64"/>
    </row>
    <row r="194" spans="1:14" ht="15.75" x14ac:dyDescent="0.25">
      <c r="A194" s="62" t="s">
        <v>310</v>
      </c>
      <c r="B194" s="4" t="s">
        <v>212</v>
      </c>
      <c r="C194" s="2">
        <v>11.24</v>
      </c>
      <c r="D194" s="9">
        <v>30</v>
      </c>
      <c r="E194" s="9">
        <v>30</v>
      </c>
      <c r="F194" s="10">
        <f t="shared" si="8"/>
        <v>2.6690391459074734</v>
      </c>
      <c r="G194" s="64">
        <v>2</v>
      </c>
      <c r="H194" s="64">
        <v>6.6</v>
      </c>
      <c r="I194" s="64"/>
      <c r="J194" s="64"/>
      <c r="K194" s="64"/>
      <c r="L194" s="64"/>
      <c r="M194" s="64"/>
      <c r="N194" s="64"/>
    </row>
    <row r="195" spans="1:14" ht="15.75" x14ac:dyDescent="0.25">
      <c r="A195" s="62" t="s">
        <v>311</v>
      </c>
      <c r="B195" s="4" t="s">
        <v>213</v>
      </c>
      <c r="C195" s="2">
        <v>15.074999999999999</v>
      </c>
      <c r="D195" s="9">
        <v>120</v>
      </c>
      <c r="E195" s="9">
        <v>95</v>
      </c>
      <c r="F195" s="10">
        <f t="shared" si="8"/>
        <v>6.3018242122719741</v>
      </c>
      <c r="G195" s="64">
        <v>9</v>
      </c>
      <c r="H195" s="64">
        <v>6.6</v>
      </c>
      <c r="I195" s="64"/>
      <c r="J195" s="64"/>
      <c r="K195" s="64"/>
      <c r="L195" s="64"/>
      <c r="M195" s="64"/>
      <c r="N195" s="64"/>
    </row>
    <row r="196" spans="1:14" ht="15.75" x14ac:dyDescent="0.25">
      <c r="A196" s="62" t="s">
        <v>312</v>
      </c>
      <c r="B196" s="4" t="s">
        <v>214</v>
      </c>
      <c r="C196" s="2">
        <v>48.601999999999997</v>
      </c>
      <c r="D196" s="9">
        <v>78</v>
      </c>
      <c r="E196" s="9">
        <v>75</v>
      </c>
      <c r="F196" s="10">
        <f t="shared" si="8"/>
        <v>1.5431463725772603</v>
      </c>
      <c r="G196" s="64">
        <v>6</v>
      </c>
      <c r="H196" s="64">
        <v>7.7</v>
      </c>
      <c r="I196" s="64"/>
      <c r="J196" s="64"/>
      <c r="K196" s="64"/>
      <c r="L196" s="64"/>
      <c r="M196" s="64"/>
      <c r="N196" s="64"/>
    </row>
    <row r="197" spans="1:14" ht="15.75" customHeight="1" x14ac:dyDescent="0.25">
      <c r="A197" s="135" t="s">
        <v>313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</row>
    <row r="198" spans="1:14" ht="15.75" x14ac:dyDescent="0.25">
      <c r="A198" s="62" t="s">
        <v>231</v>
      </c>
      <c r="B198" s="4" t="s">
        <v>37</v>
      </c>
      <c r="C198" s="2">
        <v>0</v>
      </c>
      <c r="D198" s="9">
        <v>0</v>
      </c>
      <c r="E198" s="9">
        <v>0</v>
      </c>
      <c r="F198" s="9">
        <v>0</v>
      </c>
      <c r="G198" s="64">
        <v>0</v>
      </c>
      <c r="H198" s="64">
        <v>0</v>
      </c>
      <c r="I198" s="64"/>
      <c r="J198" s="64"/>
      <c r="K198" s="64"/>
      <c r="L198" s="64"/>
      <c r="M198" s="76"/>
      <c r="N198" s="76"/>
    </row>
    <row r="199" spans="1:14" ht="38.25" x14ac:dyDescent="0.25">
      <c r="A199" s="62" t="s">
        <v>232</v>
      </c>
      <c r="B199" s="4" t="s">
        <v>217</v>
      </c>
      <c r="C199" s="2">
        <v>384.79300000000001</v>
      </c>
      <c r="D199" s="9">
        <v>238</v>
      </c>
      <c r="E199" s="9">
        <v>227</v>
      </c>
      <c r="F199" s="10">
        <v>0.62</v>
      </c>
      <c r="G199" s="64">
        <v>9</v>
      </c>
      <c r="H199" s="64">
        <v>4.5999999999999996</v>
      </c>
      <c r="I199" s="64"/>
      <c r="J199" s="64"/>
      <c r="K199" s="64"/>
      <c r="L199" s="64"/>
      <c r="M199" s="76"/>
      <c r="N199" s="76"/>
    </row>
    <row r="200" spans="1:14" ht="15.75" customHeight="1" x14ac:dyDescent="0.25">
      <c r="A200" s="135" t="s">
        <v>314</v>
      </c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</row>
    <row r="201" spans="1:14" x14ac:dyDescent="0.25">
      <c r="A201" s="62" t="s">
        <v>238</v>
      </c>
      <c r="B201" s="4" t="s">
        <v>18</v>
      </c>
      <c r="C201" s="2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</row>
    <row r="202" spans="1:14" ht="38.25" x14ac:dyDescent="0.25">
      <c r="A202" s="62" t="s">
        <v>315</v>
      </c>
      <c r="B202" s="4" t="s">
        <v>220</v>
      </c>
      <c r="C202" s="2">
        <v>0</v>
      </c>
      <c r="D202" s="14">
        <v>0</v>
      </c>
      <c r="E202" s="14">
        <v>0</v>
      </c>
      <c r="F202" s="14">
        <v>0</v>
      </c>
      <c r="G202" s="23">
        <v>0</v>
      </c>
      <c r="H202" s="23">
        <v>0</v>
      </c>
      <c r="I202" s="23"/>
      <c r="J202" s="23"/>
      <c r="K202" s="23"/>
      <c r="L202" s="23"/>
      <c r="M202" s="23"/>
      <c r="N202" s="23"/>
    </row>
    <row r="203" spans="1:14" ht="38.25" x14ac:dyDescent="0.25">
      <c r="A203" s="62" t="s">
        <v>316</v>
      </c>
      <c r="B203" s="4" t="s">
        <v>222</v>
      </c>
      <c r="C203" s="2">
        <v>131.56899999999999</v>
      </c>
      <c r="D203" s="14">
        <v>66</v>
      </c>
      <c r="E203" s="14">
        <v>73</v>
      </c>
      <c r="F203" s="15">
        <f>E203/C203</f>
        <v>0.55484194605112147</v>
      </c>
      <c r="G203" s="23">
        <v>3</v>
      </c>
      <c r="H203" s="23">
        <v>4.5</v>
      </c>
      <c r="I203" s="23"/>
      <c r="J203" s="23"/>
      <c r="K203" s="23"/>
      <c r="L203" s="23"/>
      <c r="M203" s="23"/>
      <c r="N203" s="23"/>
    </row>
    <row r="204" spans="1:14" x14ac:dyDescent="0.25">
      <c r="A204" s="62" t="s">
        <v>317</v>
      </c>
      <c r="B204" s="4" t="s">
        <v>224</v>
      </c>
      <c r="C204" s="2">
        <v>7.78</v>
      </c>
      <c r="D204" s="14">
        <v>5</v>
      </c>
      <c r="E204" s="14">
        <v>5</v>
      </c>
      <c r="F204" s="15">
        <f>E204/C204</f>
        <v>0.64267352185089976</v>
      </c>
      <c r="G204" s="23">
        <v>0</v>
      </c>
      <c r="H204" s="23">
        <v>0</v>
      </c>
      <c r="I204" s="23"/>
      <c r="J204" s="23"/>
      <c r="K204" s="23"/>
      <c r="L204" s="23"/>
      <c r="M204" s="23"/>
      <c r="N204" s="23"/>
    </row>
    <row r="205" spans="1:14" x14ac:dyDescent="0.25">
      <c r="A205" s="62" t="s">
        <v>318</v>
      </c>
      <c r="B205" s="4" t="s">
        <v>225</v>
      </c>
      <c r="C205" s="2">
        <v>4.37</v>
      </c>
      <c r="D205" s="14">
        <v>12</v>
      </c>
      <c r="E205" s="14">
        <v>9</v>
      </c>
      <c r="F205" s="15">
        <f>E205/C205</f>
        <v>2.0594965675057209</v>
      </c>
      <c r="G205" s="23">
        <v>0</v>
      </c>
      <c r="H205" s="23">
        <v>0</v>
      </c>
      <c r="I205" s="23"/>
      <c r="J205" s="23"/>
      <c r="K205" s="23"/>
      <c r="L205" s="23"/>
      <c r="M205" s="23"/>
      <c r="N205" s="23"/>
    </row>
    <row r="206" spans="1:14" ht="15" customHeight="1" x14ac:dyDescent="0.25">
      <c r="A206" s="136" t="s">
        <v>239</v>
      </c>
      <c r="B206" s="136"/>
      <c r="C206" s="136"/>
      <c r="D206" s="3"/>
      <c r="E206" s="3"/>
      <c r="F206" s="3"/>
      <c r="G206" s="76"/>
      <c r="H206" s="76"/>
      <c r="I206" s="76"/>
      <c r="J206" s="76"/>
      <c r="K206" s="76"/>
      <c r="L206" s="76"/>
      <c r="M206" s="76"/>
      <c r="N206" s="76"/>
    </row>
    <row r="207" spans="1:14" s="67" customFormat="1" x14ac:dyDescent="0.25">
      <c r="A207" s="137" t="s">
        <v>240</v>
      </c>
      <c r="B207" s="138"/>
      <c r="C207" s="77">
        <f>C15+C16+C17+C19+C20+C21+C22+C23+C24+C25+C26+C27+C29+C30+C31+C32+C34+C35+C36+C37+C39+C40+C41+C42+C43+C45+C46+C47+C48+C50+C51+C52+C53+C54+C55+C57+C58+C60+C61+C63+C64+C66+C67+C68+C69+C70+C71+C72+C73+C74+C76+C77+C78+C80+C81+C82+C83+C84+C85+C87+C88+C89+C90+C91+C92+C93+C94+C96+C98+C99+C100+C101+C103+C104+C105+C106+C107+C109+C110+C111+C113+C114+C115+C116+C118+C119+C120+C122+C123+C124+C125+C126+C127+C128+C129+C130+C131+C132+C134+C135+C136+C138+C139+C140+C141+C142+C143+C144+C145+C147+C149+C150+C151+C152+C154+C155+C156+C157+C158+C159+C160+C161+C162+C163+C165+C166+C167+C168+C169+C170+C171+C172+C173+C174+C175+C176+C177+C179+C180+C181+C182+C184+C185+C186+C187+C188+C189+C190+C191+C192+C193+C194+C195+C196+C198+C199+C201+C202+C203+C204+C205</f>
        <v>33598.169399999984</v>
      </c>
      <c r="D207" s="78">
        <v>22084</v>
      </c>
      <c r="E207" s="78">
        <f t="shared" ref="E207:N207" si="9">E15+E16+E17+E19+E20+E21+E22+E23+E24+E25+E26+E27+E29+E30+E31+E32+E34+E35+E36+E37+E39+E40+E41+E42+E43+E45+E46+E47+E48+E50+E51+E52+E53+E54+E55+E57+E58+E60+E61+E63+E64+E66+E67+E68+E69+E70+E71+E72+E73+E74+E76+E77+E78+E80+E81+E82+E83+E84+E85+E87+E88+E89+E90+E91+E92+E93+E94+E96+E98+E99+E100+E101+E103+E104+E105+E106+E107+E109+E110+E111+E113+E114+E115+E116+E118+E119+E120+E122+E123+E124+E125+E126+E127+E128+E129+E130+E131+E132+E134+E135+E136+E138+E139+E140+E141+E142+E143+E144+E145+E147+E149+E150+E151+E152+E154+E155+E156+E157+E158+E159+E160+E161+E162+E163+E165+E166+E167+E168+E169+E170+E171+E172+E173+E174+E175+E176+E177+E179+E180+E181+E182+E184+E185+E186+E187+E188+E189+E190+E191+E192+E193+E194+E195+E196+E198+E199+E201+E202+E203+E204+E205</f>
        <v>22414</v>
      </c>
      <c r="F207" s="77">
        <f>E207/C207</f>
        <v>0.66711967944301187</v>
      </c>
      <c r="G207" s="78">
        <f>G15+G16+G17+G19+G20+G21+G22+G23+G24+G25+G26+G27+G29+G30+G31+G32+G34+G35+G36+G37+G39+G40+G41+G42+G43+G45+G46+G47+G48+G50+G51+G52+G53+G54+G55+G57+G58+G60+G61+G63+G64+G66+G67+G68+G69+G70+G71+G72+G73+G74+G76+G77+G78+G80+G81+G82+G83+G84+G85+G87+G88+G89+G90+G91+G92+G93+G94+G96+G98+G99+G100+G101+G103+G104+G105+G106+G107+G109+G110+G111+G113+G114+G115+G116+G118+G119+G120+G122+G123+G124+G125+G126+G127+G128+G129+G130+G131+G132+G134+G135+G136+G138+G139+G140+G141+G142+G143+G144+G145+G147+G149+G150+G151+G152+G154+G155+G156+G157+G158+G159+G160+G161+G162+G163+G165+G166+G167+G168+G169+G170+G171+G172+G173+G174+G175+G176+G177+G179+G180+G181+G182+G184+G185+G186+G187+G188+G189+G190+G191+G192+G193+G194+G195+G196+G198+G199+G201+G202+G203+G204+G205</f>
        <v>1114</v>
      </c>
      <c r="H207" s="77">
        <f>G207*100/E207</f>
        <v>4.9701079682341396</v>
      </c>
      <c r="I207" s="78">
        <f t="shared" si="9"/>
        <v>25</v>
      </c>
      <c r="J207" s="78">
        <f t="shared" si="9"/>
        <v>20</v>
      </c>
      <c r="K207" s="78">
        <f t="shared" si="9"/>
        <v>0</v>
      </c>
      <c r="L207" s="78">
        <f t="shared" si="9"/>
        <v>0</v>
      </c>
      <c r="M207" s="78">
        <f t="shared" si="9"/>
        <v>113</v>
      </c>
      <c r="N207" s="78">
        <f t="shared" si="9"/>
        <v>48</v>
      </c>
    </row>
    <row r="210" spans="7:14" x14ac:dyDescent="0.25">
      <c r="G210" s="79">
        <f>G201+G198+G184+G179+G165+G154+G149+G147+G138+G134+G122+G118+G113+G109+G103+G98+G96+G87+G80+G76+G66+G63+G60+G57+G50+G45+G39+G34+G29+G19+G15+G166+G81</f>
        <v>206</v>
      </c>
      <c r="H210" s="79"/>
      <c r="I210" s="79">
        <f t="shared" ref="I210:N210" si="10">I201+I198+I184+I179+I165+I154+I149+I147+I138+I134+I122+I118+I113+I109+I103+I98+I96+I87+I80+I76+I66+I63+I60+I57+I50+I45+I39+I34+I29+I19+I15+I166+I81</f>
        <v>25</v>
      </c>
      <c r="J210" s="79">
        <f t="shared" si="10"/>
        <v>20</v>
      </c>
      <c r="K210" s="79">
        <f t="shared" si="10"/>
        <v>0</v>
      </c>
      <c r="L210" s="79">
        <f t="shared" si="10"/>
        <v>0</v>
      </c>
      <c r="M210" s="79">
        <f t="shared" si="10"/>
        <v>113</v>
      </c>
      <c r="N210" s="79">
        <f t="shared" si="10"/>
        <v>48</v>
      </c>
    </row>
    <row r="211" spans="7:14" x14ac:dyDescent="0.25">
      <c r="G211" s="80"/>
      <c r="H211" s="80" t="s">
        <v>370</v>
      </c>
      <c r="I211" s="80"/>
      <c r="J211" s="80"/>
      <c r="K211" s="80"/>
      <c r="L211" s="80"/>
      <c r="M211" s="80"/>
      <c r="N211" s="80"/>
    </row>
    <row r="212" spans="7:14" x14ac:dyDescent="0.25">
      <c r="G212" s="79">
        <f>G16+G17+G20+G21+G22+G23+G24+G25+G26+G27+G30+G31+G32+G35+G36+G37+G40+G41+G42+G43+G46+G47+G48+G51+G52+G53+G54+G55+G61+G64+G67+G68+G69+G70+G71+G72+G73+G74+G77+G78+G82+G83+G84+G85+G88+G89+G90+G91+G92+G93+G94+G99+G100+G101+G104+G105+G106+G107+G110+G111+G114+G115+G116+G119+G120+G123+G124+G125+G126+G127+G128+G129+G130+G131+G132+G135+G136+G139+G140+G141+G142+G143+G144+G145+G150+G151+G152+G155+G156+G157+G158+G159+G160+G161+G162+G163+G167+G168+G169+G170+G171+G172+G174+G175+G176+G177+G173+G180+G181+G182+G185+G186+G187+G188+G189+G190+G191+G192+G193+G194+G195+G196+G199+G202+G203+G204+G205</f>
        <v>908</v>
      </c>
      <c r="H212" s="20" t="s">
        <v>371</v>
      </c>
    </row>
    <row r="213" spans="7:14" x14ac:dyDescent="0.25">
      <c r="G213" s="79">
        <f>G210+G212</f>
        <v>1114</v>
      </c>
    </row>
  </sheetData>
  <mergeCells count="50">
    <mergeCell ref="C4:F4"/>
    <mergeCell ref="C6:F6"/>
    <mergeCell ref="A8:A12"/>
    <mergeCell ref="B8:B12"/>
    <mergeCell ref="C8:C12"/>
    <mergeCell ref="D8:E10"/>
    <mergeCell ref="F8:F12"/>
    <mergeCell ref="G8:N8"/>
    <mergeCell ref="G9:N9"/>
    <mergeCell ref="A44:N44"/>
    <mergeCell ref="J10:N10"/>
    <mergeCell ref="D11:D12"/>
    <mergeCell ref="E11:E12"/>
    <mergeCell ref="J11:M11"/>
    <mergeCell ref="N11:N12"/>
    <mergeCell ref="G10:G12"/>
    <mergeCell ref="H10:H12"/>
    <mergeCell ref="I10:I12"/>
    <mergeCell ref="A14:N14"/>
    <mergeCell ref="A18:N18"/>
    <mergeCell ref="A28:N28"/>
    <mergeCell ref="A33:N33"/>
    <mergeCell ref="A38:N38"/>
    <mergeCell ref="A108:N108"/>
    <mergeCell ref="A49:N49"/>
    <mergeCell ref="A56:N56"/>
    <mergeCell ref="A59:N59"/>
    <mergeCell ref="A62:N62"/>
    <mergeCell ref="A65:N65"/>
    <mergeCell ref="A75:N75"/>
    <mergeCell ref="A79:N79"/>
    <mergeCell ref="A86:N86"/>
    <mergeCell ref="A95:N95"/>
    <mergeCell ref="A97:N97"/>
    <mergeCell ref="A102:N102"/>
    <mergeCell ref="A197:N197"/>
    <mergeCell ref="A112:N112"/>
    <mergeCell ref="A117:N117"/>
    <mergeCell ref="A121:N121"/>
    <mergeCell ref="A133:N133"/>
    <mergeCell ref="A137:N137"/>
    <mergeCell ref="A146:N146"/>
    <mergeCell ref="A148:N148"/>
    <mergeCell ref="A153:N153"/>
    <mergeCell ref="A164:N164"/>
    <mergeCell ref="A178:N178"/>
    <mergeCell ref="A183:N183"/>
    <mergeCell ref="A200:N200"/>
    <mergeCell ref="A206:C206"/>
    <mergeCell ref="A207:B20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219"/>
  <sheetViews>
    <sheetView zoomScale="80" zoomScaleNormal="80" workbookViewId="0">
      <pane ySplit="12" topLeftCell="A13" activePane="bottomLeft" state="frozen"/>
      <selection pane="bottomLeft" activeCell="A13" sqref="A13:XFD13"/>
    </sheetView>
  </sheetViews>
  <sheetFormatPr defaultRowHeight="15" x14ac:dyDescent="0.25"/>
  <cols>
    <col min="1" max="1" width="9.140625" style="20"/>
    <col min="2" max="2" width="20.7109375" style="20" customWidth="1"/>
    <col min="3" max="3" width="13.140625" style="20" customWidth="1"/>
    <col min="4" max="4" width="17.85546875" style="20" customWidth="1"/>
    <col min="5" max="5" width="14.28515625" style="20" customWidth="1"/>
    <col min="6" max="6" width="11.5703125" style="20" customWidth="1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6" spans="1:14" x14ac:dyDescent="0.25">
      <c r="C6" s="145" t="s">
        <v>350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12.7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12.75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x14ac:dyDescent="0.25">
      <c r="A15" s="62" t="s">
        <v>17</v>
      </c>
      <c r="B15" s="4" t="s">
        <v>37</v>
      </c>
      <c r="C15" s="2">
        <v>429.8143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38.25" x14ac:dyDescent="0.25">
      <c r="A16" s="62" t="s">
        <v>21</v>
      </c>
      <c r="B16" s="4" t="s">
        <v>228</v>
      </c>
      <c r="C16" s="2">
        <v>101.61</v>
      </c>
      <c r="D16" s="8">
        <v>58</v>
      </c>
      <c r="E16" s="8">
        <v>61</v>
      </c>
      <c r="F16" s="18">
        <f>E16/C16</f>
        <v>0.60033461273496702</v>
      </c>
      <c r="G16" s="8">
        <v>3</v>
      </c>
      <c r="H16" s="17">
        <f>G16*100/E16</f>
        <v>4.918032786885246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5.5019999999999998</v>
      </c>
      <c r="D17" s="8">
        <v>53</v>
      </c>
      <c r="E17" s="8">
        <v>47</v>
      </c>
      <c r="F17" s="18">
        <f>E17/C17</f>
        <v>8.5423482370047257</v>
      </c>
      <c r="G17" s="8">
        <v>7</v>
      </c>
      <c r="H17" s="17">
        <f>G17*100/E17</f>
        <v>14.893617021276595</v>
      </c>
      <c r="I17" s="8"/>
      <c r="J17" s="8"/>
      <c r="K17" s="8"/>
      <c r="L17" s="8"/>
      <c r="M17" s="8"/>
      <c r="N17" s="8"/>
    </row>
    <row r="18" spans="1:14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5.75" x14ac:dyDescent="0.25">
      <c r="A19" s="62" t="s">
        <v>29</v>
      </c>
      <c r="B19" s="4" t="s">
        <v>18</v>
      </c>
      <c r="C19" s="2">
        <v>398.77</v>
      </c>
      <c r="D19" s="9">
        <v>297</v>
      </c>
      <c r="E19" s="9">
        <v>299</v>
      </c>
      <c r="F19" s="10">
        <f>E19/C19</f>
        <v>0.74980565238107189</v>
      </c>
      <c r="G19" s="64">
        <v>11</v>
      </c>
      <c r="H19" s="11">
        <f>G19*100/E19</f>
        <v>3.6789297658862878</v>
      </c>
      <c r="I19" s="64">
        <v>0</v>
      </c>
      <c r="J19" s="64">
        <v>0</v>
      </c>
      <c r="K19" s="64">
        <v>1</v>
      </c>
      <c r="L19" s="64">
        <v>0</v>
      </c>
      <c r="M19" s="64">
        <v>7</v>
      </c>
      <c r="N19" s="64">
        <v>3</v>
      </c>
    </row>
    <row r="20" spans="1:14" ht="76.5" x14ac:dyDescent="0.25">
      <c r="A20" s="62" t="s">
        <v>243</v>
      </c>
      <c r="B20" s="4" t="s">
        <v>343</v>
      </c>
      <c r="C20" s="2">
        <v>50</v>
      </c>
      <c r="D20" s="9"/>
      <c r="E20" s="9"/>
      <c r="F20" s="10"/>
      <c r="G20" s="64">
        <v>3</v>
      </c>
      <c r="H20" s="11">
        <f>G20*100/E19</f>
        <v>1.0033444816053512</v>
      </c>
      <c r="I20" s="64"/>
      <c r="J20" s="64"/>
      <c r="K20" s="64"/>
      <c r="L20" s="64"/>
      <c r="M20" s="64">
        <v>3</v>
      </c>
      <c r="N20" s="64"/>
    </row>
    <row r="21" spans="1:14" ht="38.25" x14ac:dyDescent="0.25">
      <c r="A21" s="62" t="s">
        <v>30</v>
      </c>
      <c r="B21" s="4" t="s">
        <v>22</v>
      </c>
      <c r="C21" s="5">
        <v>77.67</v>
      </c>
      <c r="D21" s="9">
        <v>314</v>
      </c>
      <c r="E21" s="9">
        <v>326</v>
      </c>
      <c r="F21" s="10">
        <f t="shared" ref="F21:F28" si="0">E21/C21</f>
        <v>4.1972447534440578</v>
      </c>
      <c r="G21" s="64">
        <v>39</v>
      </c>
      <c r="H21" s="11">
        <f>G21*100/E21</f>
        <v>11.963190184049079</v>
      </c>
      <c r="I21" s="64"/>
      <c r="J21" s="64"/>
      <c r="K21" s="64"/>
      <c r="L21" s="64"/>
      <c r="M21" s="64"/>
      <c r="N21" s="64"/>
    </row>
    <row r="22" spans="1:14" ht="15.75" x14ac:dyDescent="0.25">
      <c r="A22" s="62" t="s">
        <v>32</v>
      </c>
      <c r="B22" s="4" t="s">
        <v>24</v>
      </c>
      <c r="C22" s="2">
        <v>24.202999999999999</v>
      </c>
      <c r="D22" s="9">
        <v>140</v>
      </c>
      <c r="E22" s="9">
        <v>145</v>
      </c>
      <c r="F22" s="10">
        <f t="shared" si="0"/>
        <v>5.9909928521257694</v>
      </c>
      <c r="G22" s="9">
        <v>17</v>
      </c>
      <c r="H22" s="11">
        <f>G22*100/E22</f>
        <v>11.724137931034482</v>
      </c>
      <c r="I22" s="9"/>
      <c r="J22" s="9"/>
      <c r="K22" s="9"/>
      <c r="L22" s="9"/>
      <c r="M22" s="9"/>
      <c r="N22" s="9"/>
    </row>
    <row r="23" spans="1:14" ht="15.75" x14ac:dyDescent="0.25">
      <c r="A23" s="62" t="s">
        <v>34</v>
      </c>
      <c r="B23" s="4" t="s">
        <v>25</v>
      </c>
      <c r="C23" s="2">
        <v>20.62</v>
      </c>
      <c r="D23" s="9">
        <v>129</v>
      </c>
      <c r="E23" s="9">
        <v>123</v>
      </c>
      <c r="F23" s="10">
        <f t="shared" si="0"/>
        <v>5.9650824442289041</v>
      </c>
      <c r="G23" s="64">
        <v>14</v>
      </c>
      <c r="H23" s="11">
        <f>G23*100/E23</f>
        <v>11.382113821138212</v>
      </c>
      <c r="I23" s="64"/>
      <c r="J23" s="64"/>
      <c r="K23" s="64"/>
      <c r="L23" s="64"/>
      <c r="M23" s="64"/>
      <c r="N23" s="64"/>
    </row>
    <row r="24" spans="1:14" ht="15.75" x14ac:dyDescent="0.25">
      <c r="A24" s="62" t="s">
        <v>244</v>
      </c>
      <c r="B24" s="4" t="s">
        <v>330</v>
      </c>
      <c r="C24" s="2">
        <v>21.3</v>
      </c>
      <c r="D24" s="9">
        <v>113</v>
      </c>
      <c r="E24" s="9">
        <v>104</v>
      </c>
      <c r="F24" s="10">
        <f t="shared" si="0"/>
        <v>4.8826291079812201</v>
      </c>
      <c r="G24" s="9">
        <v>12</v>
      </c>
      <c r="H24" s="11">
        <f>G24*100/E24</f>
        <v>11.538461538461538</v>
      </c>
      <c r="I24" s="9"/>
      <c r="J24" s="9"/>
      <c r="K24" s="9"/>
      <c r="L24" s="9"/>
      <c r="M24" s="9"/>
      <c r="N24" s="9"/>
    </row>
    <row r="25" spans="1:14" ht="38.25" x14ac:dyDescent="0.25">
      <c r="A25" s="62" t="s">
        <v>245</v>
      </c>
      <c r="B25" s="4" t="s">
        <v>26</v>
      </c>
      <c r="C25" s="2">
        <v>50</v>
      </c>
      <c r="D25" s="9">
        <v>339</v>
      </c>
      <c r="E25" s="9">
        <v>342</v>
      </c>
      <c r="F25" s="10">
        <f t="shared" si="0"/>
        <v>6.84</v>
      </c>
      <c r="G25" s="64">
        <v>41</v>
      </c>
      <c r="H25" s="11">
        <f>G25*100/E25</f>
        <v>11.988304093567251</v>
      </c>
      <c r="I25" s="64"/>
      <c r="J25" s="64"/>
      <c r="K25" s="64"/>
      <c r="L25" s="64"/>
      <c r="M25" s="64"/>
      <c r="N25" s="64"/>
    </row>
    <row r="26" spans="1:14" ht="76.5" x14ac:dyDescent="0.25">
      <c r="A26" s="62" t="s">
        <v>248</v>
      </c>
      <c r="B26" s="4" t="s">
        <v>343</v>
      </c>
      <c r="C26" s="2" t="s">
        <v>20</v>
      </c>
      <c r="D26" s="9"/>
      <c r="E26" s="9"/>
      <c r="F26" s="10"/>
      <c r="G26" s="64">
        <v>10</v>
      </c>
      <c r="H26" s="11">
        <f>G26*100/E25</f>
        <v>2.9239766081871346</v>
      </c>
      <c r="I26" s="64"/>
      <c r="J26" s="64"/>
      <c r="K26" s="64"/>
      <c r="L26" s="64"/>
      <c r="M26" s="64"/>
      <c r="N26" s="64"/>
    </row>
    <row r="27" spans="1:14" ht="15.75" x14ac:dyDescent="0.25">
      <c r="A27" s="62" t="s">
        <v>246</v>
      </c>
      <c r="B27" s="4" t="s">
        <v>27</v>
      </c>
      <c r="C27" s="2">
        <v>33.630000000000003</v>
      </c>
      <c r="D27" s="9">
        <v>168</v>
      </c>
      <c r="E27" s="9">
        <v>174</v>
      </c>
      <c r="F27" s="10">
        <f t="shared" si="0"/>
        <v>5.1739518287243529</v>
      </c>
      <c r="G27" s="64">
        <v>13</v>
      </c>
      <c r="H27" s="11">
        <f>G27*100/E27</f>
        <v>7.4712643678160919</v>
      </c>
      <c r="I27" s="64"/>
      <c r="J27" s="64"/>
      <c r="K27" s="64"/>
      <c r="L27" s="64"/>
      <c r="M27" s="64"/>
      <c r="N27" s="64"/>
    </row>
    <row r="28" spans="1:14" ht="15.75" x14ac:dyDescent="0.25">
      <c r="A28" s="62" t="s">
        <v>247</v>
      </c>
      <c r="B28" s="4" t="s">
        <v>28</v>
      </c>
      <c r="C28" s="2">
        <v>36.83</v>
      </c>
      <c r="D28" s="9">
        <v>292</v>
      </c>
      <c r="E28" s="9">
        <v>270</v>
      </c>
      <c r="F28" s="10">
        <f t="shared" si="0"/>
        <v>7.3309801792017382</v>
      </c>
      <c r="G28" s="64">
        <v>40</v>
      </c>
      <c r="H28" s="11">
        <f>G28*100/E28</f>
        <v>14.814814814814815</v>
      </c>
      <c r="I28" s="64"/>
      <c r="J28" s="64"/>
      <c r="K28" s="64"/>
      <c r="L28" s="64"/>
      <c r="M28" s="64"/>
      <c r="N28" s="64"/>
    </row>
    <row r="29" spans="1:14" ht="15.75" x14ac:dyDescent="0.25">
      <c r="A29" s="135" t="s">
        <v>249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</row>
    <row r="30" spans="1:14" ht="15.75" x14ac:dyDescent="0.25">
      <c r="A30" s="62" t="s">
        <v>36</v>
      </c>
      <c r="B30" s="4" t="s">
        <v>18</v>
      </c>
      <c r="C30" s="2">
        <v>425.3</v>
      </c>
      <c r="D30" s="9">
        <v>8</v>
      </c>
      <c r="E30" s="9">
        <v>31</v>
      </c>
      <c r="F30" s="10">
        <f>E30/C30</f>
        <v>7.2889724900070535E-2</v>
      </c>
      <c r="G30" s="65">
        <v>1</v>
      </c>
      <c r="H30" s="65">
        <f>G30*100/E30</f>
        <v>3.225806451612903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1</v>
      </c>
    </row>
    <row r="31" spans="1:14" ht="51" x14ac:dyDescent="0.25">
      <c r="A31" s="62" t="s">
        <v>38</v>
      </c>
      <c r="B31" s="4" t="s">
        <v>31</v>
      </c>
      <c r="C31" s="2">
        <v>61.19</v>
      </c>
      <c r="D31" s="9">
        <v>126</v>
      </c>
      <c r="E31" s="9">
        <v>128</v>
      </c>
      <c r="F31" s="10">
        <f>E31/C31</f>
        <v>2.0918450727243014</v>
      </c>
      <c r="G31" s="64">
        <v>10</v>
      </c>
      <c r="H31" s="11">
        <f>G31*100/E31</f>
        <v>7.8125</v>
      </c>
      <c r="I31" s="64"/>
      <c r="J31" s="64"/>
      <c r="K31" s="64"/>
      <c r="L31" s="64"/>
      <c r="M31" s="64"/>
      <c r="N31" s="64"/>
    </row>
    <row r="32" spans="1:14" ht="15.75" x14ac:dyDescent="0.25">
      <c r="A32" s="62" t="s">
        <v>40</v>
      </c>
      <c r="B32" s="4" t="s">
        <v>33</v>
      </c>
      <c r="C32" s="2">
        <v>79.22</v>
      </c>
      <c r="D32" s="9">
        <v>249</v>
      </c>
      <c r="E32" s="9">
        <v>258</v>
      </c>
      <c r="F32" s="10">
        <f>E32/C32</f>
        <v>3.2567533451148702</v>
      </c>
      <c r="G32" s="65">
        <v>30</v>
      </c>
      <c r="H32" s="65">
        <f>G32*100/E32</f>
        <v>11.627906976744185</v>
      </c>
      <c r="I32" s="65"/>
      <c r="J32" s="65"/>
      <c r="K32" s="65"/>
      <c r="L32" s="65"/>
      <c r="M32" s="65"/>
      <c r="N32" s="65"/>
    </row>
    <row r="33" spans="1:14" ht="15.75" x14ac:dyDescent="0.25">
      <c r="A33" s="62" t="s">
        <v>42</v>
      </c>
      <c r="B33" s="4" t="s">
        <v>35</v>
      </c>
      <c r="C33" s="2">
        <v>80.819999999999993</v>
      </c>
      <c r="D33" s="9">
        <v>129</v>
      </c>
      <c r="E33" s="9">
        <v>138</v>
      </c>
      <c r="F33" s="10">
        <f>E33/C33</f>
        <v>1.7074981440237567</v>
      </c>
      <c r="G33" s="65">
        <v>11</v>
      </c>
      <c r="H33" s="65">
        <f>G33*100/E33</f>
        <v>7.9710144927536231</v>
      </c>
      <c r="I33" s="65"/>
      <c r="J33" s="65"/>
      <c r="K33" s="65"/>
      <c r="L33" s="65"/>
      <c r="M33" s="65"/>
      <c r="N33" s="65"/>
    </row>
    <row r="34" spans="1:14" ht="15.75" x14ac:dyDescent="0.25">
      <c r="A34" s="135" t="s">
        <v>319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</row>
    <row r="35" spans="1:14" ht="15.75" x14ac:dyDescent="0.25">
      <c r="A35" s="62" t="s">
        <v>44</v>
      </c>
      <c r="B35" s="4" t="s">
        <v>37</v>
      </c>
      <c r="C35" s="2">
        <v>222.18</v>
      </c>
      <c r="D35" s="9">
        <v>190</v>
      </c>
      <c r="E35" s="9">
        <v>196</v>
      </c>
      <c r="F35" s="10">
        <f>E35/C35</f>
        <v>0.88216761184625081</v>
      </c>
      <c r="G35" s="64">
        <v>7</v>
      </c>
      <c r="H35" s="11">
        <f>G35*100/E35</f>
        <v>3.5714285714285716</v>
      </c>
      <c r="I35" s="64">
        <v>0</v>
      </c>
      <c r="J35" s="64">
        <v>1</v>
      </c>
      <c r="K35" s="64">
        <v>0</v>
      </c>
      <c r="L35" s="64">
        <v>0</v>
      </c>
      <c r="M35" s="64">
        <v>4</v>
      </c>
      <c r="N35" s="64">
        <v>2</v>
      </c>
    </row>
    <row r="36" spans="1:14" ht="94.5" customHeight="1" x14ac:dyDescent="0.25">
      <c r="A36" s="62"/>
      <c r="B36" s="4" t="s">
        <v>343</v>
      </c>
      <c r="C36" s="2"/>
      <c r="D36" s="9"/>
      <c r="E36" s="9"/>
      <c r="F36" s="10"/>
      <c r="G36" s="64">
        <v>2</v>
      </c>
      <c r="H36" s="11">
        <f>G36*100/E35</f>
        <v>1.0204081632653061</v>
      </c>
      <c r="I36" s="64"/>
      <c r="J36" s="64"/>
      <c r="K36" s="64"/>
      <c r="L36" s="64"/>
      <c r="M36" s="64">
        <v>2</v>
      </c>
      <c r="N36" s="64"/>
    </row>
    <row r="37" spans="1:14" ht="38.25" x14ac:dyDescent="0.25">
      <c r="A37" s="62" t="s">
        <v>45</v>
      </c>
      <c r="B37" s="4" t="s">
        <v>39</v>
      </c>
      <c r="C37" s="2">
        <v>143.47</v>
      </c>
      <c r="D37" s="9">
        <v>216</v>
      </c>
      <c r="E37" s="9">
        <v>224</v>
      </c>
      <c r="F37" s="10">
        <f>E37/C37</f>
        <v>1.5613020143584024</v>
      </c>
      <c r="G37" s="64">
        <v>17</v>
      </c>
      <c r="H37" s="11">
        <f>G37*100/E37</f>
        <v>7.5892857142857144</v>
      </c>
      <c r="I37" s="64"/>
      <c r="J37" s="64"/>
      <c r="K37" s="64"/>
      <c r="L37" s="64"/>
      <c r="M37" s="64"/>
      <c r="N37" s="64"/>
    </row>
    <row r="38" spans="1:14" ht="38.25" x14ac:dyDescent="0.25">
      <c r="A38" s="62" t="s">
        <v>47</v>
      </c>
      <c r="B38" s="4" t="s">
        <v>41</v>
      </c>
      <c r="C38" s="2">
        <v>12.04</v>
      </c>
      <c r="D38" s="9">
        <v>4</v>
      </c>
      <c r="E38" s="9">
        <v>11</v>
      </c>
      <c r="F38" s="10">
        <f>E38/C38</f>
        <v>0.91362126245847186</v>
      </c>
      <c r="G38" s="64">
        <v>0</v>
      </c>
      <c r="H38" s="11">
        <f>G38*100/E38</f>
        <v>0</v>
      </c>
      <c r="I38" s="64"/>
      <c r="J38" s="64"/>
      <c r="K38" s="64"/>
      <c r="L38" s="64"/>
      <c r="M38" s="64"/>
      <c r="N38" s="64"/>
    </row>
    <row r="39" spans="1:14" ht="15.75" x14ac:dyDescent="0.25">
      <c r="A39" s="62" t="s">
        <v>49</v>
      </c>
      <c r="B39" s="69" t="s">
        <v>359</v>
      </c>
      <c r="C39" s="5">
        <v>51.435000000000002</v>
      </c>
      <c r="D39" s="9">
        <v>131</v>
      </c>
      <c r="E39" s="9">
        <v>120</v>
      </c>
      <c r="F39" s="10">
        <f>E39/C39</f>
        <v>2.3330417031204433</v>
      </c>
      <c r="G39" s="64">
        <v>9</v>
      </c>
      <c r="H39" s="11">
        <f>G39*100/E39</f>
        <v>7.5</v>
      </c>
      <c r="I39" s="64"/>
      <c r="J39" s="64"/>
      <c r="K39" s="64"/>
      <c r="L39" s="64"/>
      <c r="M39" s="64"/>
      <c r="N39" s="64"/>
    </row>
    <row r="40" spans="1:14" ht="15.75" x14ac:dyDescent="0.25">
      <c r="A40" s="135" t="s">
        <v>250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ht="15.75" x14ac:dyDescent="0.25">
      <c r="A41" s="62" t="s">
        <v>51</v>
      </c>
      <c r="B41" s="4" t="s">
        <v>37</v>
      </c>
      <c r="C41" s="63">
        <v>163.22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 ht="38.25" x14ac:dyDescent="0.25">
      <c r="A42" s="62" t="s">
        <v>52</v>
      </c>
      <c r="B42" s="4" t="s">
        <v>46</v>
      </c>
      <c r="C42" s="63">
        <v>279.41699999999997</v>
      </c>
      <c r="D42" s="12">
        <v>58</v>
      </c>
      <c r="E42" s="12">
        <v>65</v>
      </c>
      <c r="F42" s="83">
        <f>E42/C42</f>
        <v>0.23262722024787327</v>
      </c>
      <c r="G42" s="12">
        <v>3</v>
      </c>
      <c r="H42" s="84">
        <f>G42*100/E42</f>
        <v>4.615384615384615</v>
      </c>
      <c r="I42" s="12"/>
      <c r="J42" s="12"/>
      <c r="K42" s="12"/>
      <c r="L42" s="12"/>
      <c r="M42" s="12"/>
      <c r="N42" s="12"/>
    </row>
    <row r="43" spans="1:14" ht="51" x14ac:dyDescent="0.25">
      <c r="A43" s="62" t="s">
        <v>54</v>
      </c>
      <c r="B43" s="4" t="s">
        <v>48</v>
      </c>
      <c r="C43" s="63">
        <v>65.27</v>
      </c>
      <c r="D43" s="12">
        <v>51</v>
      </c>
      <c r="E43" s="12">
        <v>68</v>
      </c>
      <c r="F43" s="83">
        <f>E43/C43</f>
        <v>1.0418262601501456</v>
      </c>
      <c r="G43" s="12">
        <v>3</v>
      </c>
      <c r="H43" s="84">
        <f>G43*100/E43</f>
        <v>4.4117647058823533</v>
      </c>
      <c r="I43" s="12"/>
      <c r="J43" s="12"/>
      <c r="K43" s="12"/>
      <c r="L43" s="12"/>
      <c r="M43" s="12"/>
      <c r="N43" s="12"/>
    </row>
    <row r="44" spans="1:14" ht="51" x14ac:dyDescent="0.25">
      <c r="A44" s="62" t="s">
        <v>55</v>
      </c>
      <c r="B44" s="4" t="s">
        <v>50</v>
      </c>
      <c r="C44" s="63">
        <v>33.369999999999997</v>
      </c>
      <c r="D44" s="12">
        <v>0</v>
      </c>
      <c r="E44" s="12">
        <v>0</v>
      </c>
      <c r="F44" s="83">
        <f>E44/C44</f>
        <v>0</v>
      </c>
      <c r="G44" s="12">
        <v>0</v>
      </c>
      <c r="H44" s="84">
        <v>0</v>
      </c>
      <c r="I44" s="12"/>
      <c r="J44" s="12"/>
      <c r="K44" s="12"/>
      <c r="L44" s="12"/>
      <c r="M44" s="12"/>
      <c r="N44" s="12"/>
    </row>
    <row r="45" spans="1:14" ht="15.75" x14ac:dyDescent="0.25">
      <c r="A45" s="62" t="s">
        <v>251</v>
      </c>
      <c r="B45" s="4" t="s">
        <v>351</v>
      </c>
      <c r="C45" s="2">
        <v>64.3</v>
      </c>
      <c r="D45" s="9">
        <v>77</v>
      </c>
      <c r="E45" s="9">
        <v>77</v>
      </c>
      <c r="F45" s="83">
        <f>E45/C45</f>
        <v>1.1975116640746502</v>
      </c>
      <c r="G45" s="64">
        <v>4</v>
      </c>
      <c r="H45" s="84">
        <f>G45*100/E45</f>
        <v>5.1948051948051948</v>
      </c>
      <c r="I45" s="64"/>
      <c r="J45" s="64"/>
      <c r="K45" s="64"/>
      <c r="L45" s="64"/>
      <c r="M45" s="64"/>
      <c r="N45" s="64"/>
    </row>
    <row r="46" spans="1:14" ht="15.75" x14ac:dyDescent="0.25">
      <c r="A46" s="135" t="s">
        <v>320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</row>
    <row r="47" spans="1:14" ht="15.75" x14ac:dyDescent="0.25">
      <c r="A47" s="62" t="s">
        <v>57</v>
      </c>
      <c r="B47" s="4" t="s">
        <v>18</v>
      </c>
      <c r="C47" s="2">
        <v>817.66</v>
      </c>
      <c r="D47" s="9">
        <v>989</v>
      </c>
      <c r="E47" s="9">
        <v>943</v>
      </c>
      <c r="F47" s="10">
        <f>E47/C47</f>
        <v>1.1532910989898002</v>
      </c>
      <c r="G47" s="64">
        <v>75</v>
      </c>
      <c r="H47" s="11">
        <f>G47*100/E47</f>
        <v>7.9533404029692472</v>
      </c>
      <c r="I47" s="64">
        <v>0</v>
      </c>
      <c r="J47" s="64">
        <v>5</v>
      </c>
      <c r="K47" s="64">
        <v>6</v>
      </c>
      <c r="L47" s="64">
        <v>0</v>
      </c>
      <c r="M47" s="64">
        <v>48</v>
      </c>
      <c r="N47" s="64">
        <v>16</v>
      </c>
    </row>
    <row r="48" spans="1:14" ht="15.75" x14ac:dyDescent="0.25">
      <c r="A48" s="62" t="s">
        <v>58</v>
      </c>
      <c r="B48" s="4" t="s">
        <v>53</v>
      </c>
      <c r="C48" s="2">
        <v>120.74</v>
      </c>
      <c r="D48" s="9">
        <v>246</v>
      </c>
      <c r="E48" s="9">
        <v>255</v>
      </c>
      <c r="F48" s="10">
        <f>E48/C48</f>
        <v>2.111976147092927</v>
      </c>
      <c r="G48" s="64">
        <v>20</v>
      </c>
      <c r="H48" s="11">
        <f>G48*100/E48</f>
        <v>7.8431372549019605</v>
      </c>
      <c r="I48" s="64"/>
      <c r="J48" s="64"/>
      <c r="K48" s="64"/>
      <c r="L48" s="64"/>
      <c r="M48" s="64"/>
      <c r="N48" s="64"/>
    </row>
    <row r="49" spans="1:14" ht="15.75" x14ac:dyDescent="0.25">
      <c r="A49" s="62" t="s">
        <v>252</v>
      </c>
      <c r="B49" s="69" t="s">
        <v>357</v>
      </c>
      <c r="C49" s="2">
        <v>152.26</v>
      </c>
      <c r="D49" s="9">
        <v>231</v>
      </c>
      <c r="E49" s="9">
        <v>173</v>
      </c>
      <c r="F49" s="10">
        <f>E49/C49</f>
        <v>1.1362143701563117</v>
      </c>
      <c r="G49" s="64">
        <v>13</v>
      </c>
      <c r="H49" s="11">
        <f>G49*100/E49</f>
        <v>7.5144508670520231</v>
      </c>
      <c r="I49" s="64"/>
      <c r="J49" s="64"/>
      <c r="K49" s="64"/>
      <c r="L49" s="64"/>
      <c r="M49" s="64"/>
      <c r="N49" s="64"/>
    </row>
    <row r="50" spans="1:14" ht="38.25" x14ac:dyDescent="0.25">
      <c r="A50" s="62" t="s">
        <v>253</v>
      </c>
      <c r="B50" s="4" t="s">
        <v>56</v>
      </c>
      <c r="C50" s="5">
        <v>269.19799999999998</v>
      </c>
      <c r="D50" s="9">
        <v>239</v>
      </c>
      <c r="E50" s="9">
        <v>245</v>
      </c>
      <c r="F50" s="10">
        <f>E50/C50</f>
        <v>0.91011077348271541</v>
      </c>
      <c r="G50" s="64">
        <v>12</v>
      </c>
      <c r="H50" s="11">
        <f>G50*100/E50</f>
        <v>4.8979591836734695</v>
      </c>
      <c r="I50" s="64"/>
      <c r="J50" s="64"/>
      <c r="K50" s="64"/>
      <c r="L50" s="64"/>
      <c r="M50" s="64"/>
      <c r="N50" s="64"/>
    </row>
    <row r="51" spans="1:14" ht="15.75" x14ac:dyDescent="0.25">
      <c r="A51" s="135" t="s">
        <v>254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</row>
    <row r="52" spans="1:14" ht="15.75" x14ac:dyDescent="0.25">
      <c r="A52" s="62" t="s">
        <v>60</v>
      </c>
      <c r="B52" s="4" t="s">
        <v>18</v>
      </c>
      <c r="C52" s="2">
        <v>257.81</v>
      </c>
      <c r="D52" s="9">
        <v>295</v>
      </c>
      <c r="E52" s="9">
        <v>295</v>
      </c>
      <c r="F52" s="10">
        <f t="shared" ref="F52:F57" si="1">E52/C52</f>
        <v>1.1442535200341337</v>
      </c>
      <c r="G52" s="65">
        <v>23</v>
      </c>
      <c r="H52" s="70">
        <f>G52*100/E52</f>
        <v>7.7966101694915251</v>
      </c>
      <c r="I52" s="65">
        <v>0</v>
      </c>
      <c r="J52" s="65">
        <v>2</v>
      </c>
      <c r="K52" s="65">
        <v>1</v>
      </c>
      <c r="L52" s="65">
        <v>0</v>
      </c>
      <c r="M52" s="65">
        <v>15</v>
      </c>
      <c r="N52" s="65">
        <v>5</v>
      </c>
    </row>
    <row r="53" spans="1:14" ht="38.25" x14ac:dyDescent="0.25">
      <c r="A53" s="62" t="s">
        <v>61</v>
      </c>
      <c r="B53" s="4" t="s">
        <v>233</v>
      </c>
      <c r="C53" s="2">
        <v>177.816</v>
      </c>
      <c r="D53" s="9">
        <v>663</v>
      </c>
      <c r="E53" s="9">
        <v>675</v>
      </c>
      <c r="F53" s="10">
        <f t="shared" si="1"/>
        <v>3.7960588473478203</v>
      </c>
      <c r="G53" s="64">
        <v>81</v>
      </c>
      <c r="H53" s="11">
        <f>G53*100/E53</f>
        <v>12</v>
      </c>
      <c r="I53" s="64"/>
      <c r="J53" s="64"/>
      <c r="K53" s="64"/>
      <c r="L53" s="64"/>
      <c r="M53" s="64"/>
      <c r="N53" s="64"/>
    </row>
    <row r="54" spans="1:14" ht="15.75" x14ac:dyDescent="0.25">
      <c r="A54" s="62" t="s">
        <v>255</v>
      </c>
      <c r="B54" s="4" t="s">
        <v>234</v>
      </c>
      <c r="C54" s="2">
        <v>17.88</v>
      </c>
      <c r="D54" s="9">
        <v>14</v>
      </c>
      <c r="E54" s="9">
        <v>46</v>
      </c>
      <c r="F54" s="10">
        <f t="shared" si="1"/>
        <v>2.5727069351230427</v>
      </c>
      <c r="G54" s="64">
        <v>3</v>
      </c>
      <c r="H54" s="11">
        <f>G54*100/E54</f>
        <v>6.5217391304347823</v>
      </c>
      <c r="I54" s="64"/>
      <c r="J54" s="64"/>
      <c r="K54" s="64"/>
      <c r="L54" s="64"/>
      <c r="M54" s="64"/>
      <c r="N54" s="64"/>
    </row>
    <row r="55" spans="1:14" ht="25.5" x14ac:dyDescent="0.25">
      <c r="A55" s="62" t="s">
        <v>256</v>
      </c>
      <c r="B55" s="4" t="s">
        <v>235</v>
      </c>
      <c r="C55" s="2">
        <v>15.534000000000001</v>
      </c>
      <c r="D55" s="9">
        <v>77</v>
      </c>
      <c r="E55" s="9">
        <v>83</v>
      </c>
      <c r="F55" s="10">
        <f t="shared" si="1"/>
        <v>5.3431183211020983</v>
      </c>
      <c r="G55" s="64">
        <v>9</v>
      </c>
      <c r="H55" s="11">
        <f>G55*100/E55</f>
        <v>10.843373493975903</v>
      </c>
      <c r="I55" s="64"/>
      <c r="J55" s="64"/>
      <c r="K55" s="64"/>
      <c r="L55" s="64"/>
      <c r="M55" s="64"/>
      <c r="N55" s="64"/>
    </row>
    <row r="56" spans="1:14" ht="25.5" x14ac:dyDescent="0.25">
      <c r="A56" s="62" t="s">
        <v>257</v>
      </c>
      <c r="B56" s="4" t="s">
        <v>236</v>
      </c>
      <c r="C56" s="2">
        <v>14.592000000000001</v>
      </c>
      <c r="D56" s="9">
        <v>9</v>
      </c>
      <c r="E56" s="9">
        <v>10</v>
      </c>
      <c r="F56" s="10">
        <f t="shared" si="1"/>
        <v>0.68530701754385959</v>
      </c>
      <c r="G56" s="64">
        <v>0</v>
      </c>
      <c r="H56" s="11">
        <f>G56*100/E56</f>
        <v>0</v>
      </c>
      <c r="I56" s="64"/>
      <c r="J56" s="64"/>
      <c r="K56" s="64"/>
      <c r="L56" s="64"/>
      <c r="M56" s="64"/>
      <c r="N56" s="64"/>
    </row>
    <row r="57" spans="1:14" ht="15.75" x14ac:dyDescent="0.25">
      <c r="A57" s="62" t="s">
        <v>258</v>
      </c>
      <c r="B57" s="71" t="s">
        <v>237</v>
      </c>
      <c r="C57" s="5">
        <v>9.7159999999999993</v>
      </c>
      <c r="D57" s="9">
        <v>40</v>
      </c>
      <c r="E57" s="9">
        <v>13</v>
      </c>
      <c r="F57" s="10">
        <f t="shared" si="1"/>
        <v>1.3379991766158914</v>
      </c>
      <c r="G57" s="64">
        <v>1</v>
      </c>
      <c r="H57" s="11">
        <f>G57*100/E57</f>
        <v>7.6923076923076925</v>
      </c>
      <c r="I57" s="64"/>
      <c r="J57" s="64"/>
      <c r="K57" s="64"/>
      <c r="L57" s="64"/>
      <c r="M57" s="64"/>
      <c r="N57" s="64"/>
    </row>
    <row r="58" spans="1:14" ht="15.75" x14ac:dyDescent="0.25">
      <c r="A58" s="140" t="s">
        <v>321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x14ac:dyDescent="0.25">
      <c r="A59" s="62" t="s">
        <v>63</v>
      </c>
      <c r="B59" s="4" t="s">
        <v>37</v>
      </c>
      <c r="C59" s="5">
        <v>189.94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x14ac:dyDescent="0.25">
      <c r="A60" s="62" t="s">
        <v>64</v>
      </c>
      <c r="B60" s="4" t="s">
        <v>59</v>
      </c>
      <c r="C60" s="5">
        <v>203.81</v>
      </c>
      <c r="D60" s="8">
        <v>0</v>
      </c>
      <c r="E60" s="8">
        <v>0</v>
      </c>
      <c r="F60" s="18">
        <f>E60/C60</f>
        <v>0</v>
      </c>
      <c r="G60" s="8">
        <v>0</v>
      </c>
      <c r="H60" s="8">
        <v>0</v>
      </c>
      <c r="I60" s="19"/>
      <c r="J60" s="19"/>
      <c r="K60" s="19"/>
      <c r="L60" s="19"/>
      <c r="M60" s="19"/>
      <c r="N60" s="19"/>
    </row>
    <row r="61" spans="1:14" ht="15.75" x14ac:dyDescent="0.25">
      <c r="A61" s="135" t="s">
        <v>259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ht="15.75" x14ac:dyDescent="0.25">
      <c r="A62" s="62" t="s">
        <v>66</v>
      </c>
      <c r="B62" s="4" t="s">
        <v>37</v>
      </c>
      <c r="C62" s="2">
        <v>4100.01</v>
      </c>
      <c r="D62" s="9">
        <v>1599</v>
      </c>
      <c r="E62" s="9">
        <v>2369</v>
      </c>
      <c r="F62" s="10">
        <f>E62/C62</f>
        <v>0.57780346877202737</v>
      </c>
      <c r="G62" s="65">
        <v>118</v>
      </c>
      <c r="H62" s="65">
        <v>4.9000000000000004</v>
      </c>
      <c r="I62" s="65">
        <v>20</v>
      </c>
      <c r="J62" s="65">
        <v>7</v>
      </c>
      <c r="K62" s="65">
        <v>7</v>
      </c>
      <c r="L62" s="65">
        <v>0</v>
      </c>
      <c r="M62" s="65">
        <v>64</v>
      </c>
      <c r="N62" s="65">
        <v>20</v>
      </c>
    </row>
    <row r="63" spans="1:14" ht="15.75" x14ac:dyDescent="0.25">
      <c r="A63" s="62" t="s">
        <v>67</v>
      </c>
      <c r="B63" s="4" t="s">
        <v>65</v>
      </c>
      <c r="C63" s="2">
        <v>1069.01</v>
      </c>
      <c r="D63" s="9">
        <v>438</v>
      </c>
      <c r="E63" s="9">
        <v>448</v>
      </c>
      <c r="F63" s="10">
        <f>E63/C63</f>
        <v>0.41907933508573353</v>
      </c>
      <c r="G63" s="65">
        <v>22</v>
      </c>
      <c r="H63" s="65">
        <v>4.7</v>
      </c>
      <c r="I63" s="65"/>
      <c r="J63" s="65"/>
      <c r="K63" s="65"/>
      <c r="L63" s="65"/>
      <c r="M63" s="65"/>
      <c r="N63" s="65"/>
    </row>
    <row r="64" spans="1:14" ht="15.75" x14ac:dyDescent="0.25">
      <c r="A64" s="135" t="s">
        <v>322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62" t="s">
        <v>73</v>
      </c>
      <c r="B65" s="4" t="s">
        <v>18</v>
      </c>
      <c r="C65" s="2">
        <v>228.05840000000001</v>
      </c>
      <c r="D65" s="8">
        <v>5</v>
      </c>
      <c r="E65" s="8">
        <v>5</v>
      </c>
      <c r="F65" s="18">
        <f>E65/C65</f>
        <v>2.1924208886846527E-2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</row>
    <row r="66" spans="1:14" ht="38.25" x14ac:dyDescent="0.25">
      <c r="A66" s="62" t="s">
        <v>74</v>
      </c>
      <c r="B66" s="4" t="s">
        <v>62</v>
      </c>
      <c r="C66" s="2">
        <v>80.239999999999995</v>
      </c>
      <c r="D66" s="8">
        <v>135</v>
      </c>
      <c r="E66" s="8">
        <v>149</v>
      </c>
      <c r="F66" s="18">
        <f>E66/C66</f>
        <v>1.8569292123629113</v>
      </c>
      <c r="G66" s="23">
        <v>11</v>
      </c>
      <c r="H66" s="23">
        <v>7.4</v>
      </c>
      <c r="I66" s="23"/>
      <c r="J66" s="23"/>
      <c r="K66" s="23"/>
      <c r="L66" s="23"/>
      <c r="M66" s="23"/>
      <c r="N66" s="23"/>
    </row>
    <row r="67" spans="1:14" ht="15.75" x14ac:dyDescent="0.25">
      <c r="A67" s="135" t="s">
        <v>260</v>
      </c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</row>
    <row r="68" spans="1:14" ht="15.75" x14ac:dyDescent="0.25">
      <c r="A68" s="62" t="s">
        <v>77</v>
      </c>
      <c r="B68" s="4" t="s">
        <v>37</v>
      </c>
      <c r="C68" s="2">
        <v>311.08</v>
      </c>
      <c r="D68" s="9">
        <v>73</v>
      </c>
      <c r="E68" s="9">
        <v>90</v>
      </c>
      <c r="F68" s="10">
        <f>E68/C68</f>
        <v>0.28931464575028931</v>
      </c>
      <c r="G68" s="64">
        <v>3</v>
      </c>
      <c r="H68" s="11">
        <f>G68*100/E68</f>
        <v>3.3333333333333335</v>
      </c>
      <c r="I68" s="64">
        <v>0</v>
      </c>
      <c r="J68" s="64">
        <v>0</v>
      </c>
      <c r="K68" s="64">
        <v>0</v>
      </c>
      <c r="L68" s="64">
        <v>0</v>
      </c>
      <c r="M68" s="64">
        <v>2</v>
      </c>
      <c r="N68" s="64">
        <v>1</v>
      </c>
    </row>
    <row r="69" spans="1:14" ht="76.5" x14ac:dyDescent="0.25">
      <c r="A69" s="62" t="s">
        <v>342</v>
      </c>
      <c r="B69" s="4" t="s">
        <v>343</v>
      </c>
      <c r="C69" s="2" t="s">
        <v>20</v>
      </c>
      <c r="D69" s="9"/>
      <c r="E69" s="9"/>
      <c r="F69" s="10"/>
      <c r="G69" s="64">
        <v>1</v>
      </c>
      <c r="H69" s="11"/>
      <c r="I69" s="64"/>
      <c r="J69" s="64"/>
      <c r="K69" s="64"/>
      <c r="L69" s="64"/>
      <c r="M69" s="64">
        <v>1</v>
      </c>
      <c r="N69" s="64"/>
    </row>
    <row r="70" spans="1:14" ht="38.25" x14ac:dyDescent="0.25">
      <c r="A70" s="62" t="s">
        <v>78</v>
      </c>
      <c r="B70" s="4" t="s">
        <v>68</v>
      </c>
      <c r="C70" s="2">
        <v>291.77</v>
      </c>
      <c r="D70" s="9">
        <v>232</v>
      </c>
      <c r="E70" s="9">
        <v>243</v>
      </c>
      <c r="F70" s="10">
        <f t="shared" ref="F70:F77" si="2">E70/C70</f>
        <v>0.83284779106830731</v>
      </c>
      <c r="G70" s="64">
        <v>12</v>
      </c>
      <c r="H70" s="11">
        <f>G70*100/E70</f>
        <v>4.9382716049382713</v>
      </c>
      <c r="I70" s="64"/>
      <c r="J70" s="64"/>
      <c r="K70" s="64"/>
      <c r="L70" s="64"/>
      <c r="M70" s="64"/>
      <c r="N70" s="64"/>
    </row>
    <row r="71" spans="1:14" ht="38.25" x14ac:dyDescent="0.25">
      <c r="A71" s="62" t="s">
        <v>80</v>
      </c>
      <c r="B71" s="4" t="s">
        <v>353</v>
      </c>
      <c r="C71" s="2">
        <v>16</v>
      </c>
      <c r="D71" s="9">
        <v>39</v>
      </c>
      <c r="E71" s="9">
        <v>49</v>
      </c>
      <c r="F71" s="10">
        <f t="shared" si="2"/>
        <v>3.0625</v>
      </c>
      <c r="G71" s="64">
        <v>5</v>
      </c>
      <c r="H71" s="11">
        <f>G71*100/E71</f>
        <v>10.204081632653061</v>
      </c>
      <c r="I71" s="64"/>
      <c r="J71" s="64"/>
      <c r="K71" s="64"/>
      <c r="L71" s="64"/>
      <c r="M71" s="64"/>
      <c r="N71" s="64"/>
    </row>
    <row r="72" spans="1:14" ht="38.25" x14ac:dyDescent="0.25">
      <c r="A72" s="62" t="s">
        <v>82</v>
      </c>
      <c r="B72" s="4" t="s">
        <v>69</v>
      </c>
      <c r="C72" s="2">
        <v>25.46</v>
      </c>
      <c r="D72" s="9">
        <v>59</v>
      </c>
      <c r="E72" s="9">
        <v>68</v>
      </c>
      <c r="F72" s="10">
        <f t="shared" si="2"/>
        <v>2.6708562450903375</v>
      </c>
      <c r="G72" s="64">
        <v>5</v>
      </c>
      <c r="H72" s="11">
        <f>G72*100/E72</f>
        <v>7.3529411764705879</v>
      </c>
      <c r="I72" s="64"/>
      <c r="J72" s="64"/>
      <c r="K72" s="64"/>
      <c r="L72" s="64"/>
      <c r="M72" s="64"/>
      <c r="N72" s="64"/>
    </row>
    <row r="73" spans="1:14" ht="32.25" customHeight="1" x14ac:dyDescent="0.25">
      <c r="A73" s="62" t="s">
        <v>84</v>
      </c>
      <c r="B73" s="4" t="s">
        <v>354</v>
      </c>
      <c r="C73" s="2">
        <v>8.7370000000000001</v>
      </c>
      <c r="D73" s="9">
        <v>99</v>
      </c>
      <c r="E73" s="9">
        <v>108</v>
      </c>
      <c r="F73" s="10">
        <f t="shared" si="2"/>
        <v>12.361222387547214</v>
      </c>
      <c r="G73" s="64">
        <v>14</v>
      </c>
      <c r="H73" s="11">
        <f>G73*100/E73</f>
        <v>12.962962962962964</v>
      </c>
      <c r="I73" s="64"/>
      <c r="J73" s="64"/>
      <c r="K73" s="64"/>
      <c r="L73" s="64"/>
      <c r="M73" s="64"/>
      <c r="N73" s="64"/>
    </row>
    <row r="74" spans="1:14" ht="25.5" x14ac:dyDescent="0.25">
      <c r="A74" s="62" t="s">
        <v>261</v>
      </c>
      <c r="B74" s="4" t="s">
        <v>70</v>
      </c>
      <c r="C74" s="2">
        <v>11.28</v>
      </c>
      <c r="D74" s="9">
        <v>84</v>
      </c>
      <c r="E74" s="9">
        <v>82</v>
      </c>
      <c r="F74" s="10">
        <f t="shared" si="2"/>
        <v>7.2695035460992914</v>
      </c>
      <c r="G74" s="64">
        <v>9</v>
      </c>
      <c r="H74" s="11">
        <f>G74*100/E74</f>
        <v>10.975609756097562</v>
      </c>
      <c r="I74" s="64"/>
      <c r="J74" s="64"/>
      <c r="K74" s="64"/>
      <c r="L74" s="64"/>
      <c r="M74" s="64"/>
      <c r="N74" s="64"/>
    </row>
    <row r="75" spans="1:14" ht="15.75" x14ac:dyDescent="0.25">
      <c r="A75" s="62" t="s">
        <v>262</v>
      </c>
      <c r="B75" s="4" t="s">
        <v>71</v>
      </c>
      <c r="C75" s="2">
        <v>16.34</v>
      </c>
      <c r="D75" s="9">
        <v>30</v>
      </c>
      <c r="E75" s="9">
        <v>33</v>
      </c>
      <c r="F75" s="10">
        <f t="shared" si="2"/>
        <v>2.0195838433292534</v>
      </c>
      <c r="G75" s="64">
        <v>2</v>
      </c>
      <c r="H75" s="11">
        <f>G75*100/E75</f>
        <v>6.0606060606060606</v>
      </c>
      <c r="I75" s="64"/>
      <c r="J75" s="64"/>
      <c r="K75" s="64"/>
      <c r="L75" s="64"/>
      <c r="M75" s="64"/>
      <c r="N75" s="64"/>
    </row>
    <row r="76" spans="1:14" ht="15.75" x14ac:dyDescent="0.25">
      <c r="A76" s="62" t="s">
        <v>263</v>
      </c>
      <c r="B76" s="69" t="s">
        <v>72</v>
      </c>
      <c r="C76" s="2">
        <v>5.34</v>
      </c>
      <c r="D76" s="9">
        <v>53</v>
      </c>
      <c r="E76" s="9">
        <v>64</v>
      </c>
      <c r="F76" s="10">
        <f t="shared" si="2"/>
        <v>11.985018726591761</v>
      </c>
      <c r="G76" s="64">
        <v>11</v>
      </c>
      <c r="H76" s="11">
        <f>G76*100/E76</f>
        <v>17.1875</v>
      </c>
      <c r="I76" s="64"/>
      <c r="J76" s="64"/>
      <c r="K76" s="64"/>
      <c r="L76" s="64"/>
      <c r="M76" s="64"/>
      <c r="N76" s="64"/>
    </row>
    <row r="77" spans="1:14" ht="15.75" x14ac:dyDescent="0.25">
      <c r="A77" s="62" t="s">
        <v>331</v>
      </c>
      <c r="B77" s="69" t="s">
        <v>332</v>
      </c>
      <c r="C77" s="2">
        <v>58.078000000000003</v>
      </c>
      <c r="D77" s="9">
        <v>222</v>
      </c>
      <c r="E77" s="9">
        <v>236</v>
      </c>
      <c r="F77" s="10">
        <f t="shared" si="2"/>
        <v>4.0635008092565172</v>
      </c>
      <c r="G77" s="64">
        <v>16</v>
      </c>
      <c r="H77" s="11">
        <f>G77*100/E77</f>
        <v>6.7796610169491522</v>
      </c>
      <c r="I77" s="64"/>
      <c r="J77" s="64"/>
      <c r="K77" s="64"/>
      <c r="L77" s="64"/>
      <c r="M77" s="64"/>
      <c r="N77" s="64"/>
    </row>
    <row r="78" spans="1:14" ht="15.75" x14ac:dyDescent="0.25">
      <c r="A78" s="139" t="s">
        <v>323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</row>
    <row r="79" spans="1:14" x14ac:dyDescent="0.25">
      <c r="A79" s="74" t="s">
        <v>86</v>
      </c>
      <c r="B79" s="4" t="s">
        <v>37</v>
      </c>
      <c r="C79" s="5">
        <v>109.7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</row>
    <row r="80" spans="1:14" ht="38.25" x14ac:dyDescent="0.25">
      <c r="A80" s="74" t="s">
        <v>87</v>
      </c>
      <c r="B80" s="4" t="s">
        <v>75</v>
      </c>
      <c r="C80" s="5">
        <v>119.99</v>
      </c>
      <c r="D80" s="8">
        <v>0</v>
      </c>
      <c r="E80" s="8">
        <v>0</v>
      </c>
      <c r="F80" s="18">
        <f>E80/C80</f>
        <v>0</v>
      </c>
      <c r="G80" s="8">
        <v>0</v>
      </c>
      <c r="H80" s="8">
        <v>0</v>
      </c>
      <c r="I80" s="8"/>
      <c r="J80" s="8"/>
      <c r="K80" s="8"/>
      <c r="L80" s="8"/>
      <c r="M80" s="8"/>
      <c r="N80" s="8"/>
    </row>
    <row r="81" spans="1:14" x14ac:dyDescent="0.25">
      <c r="A81" s="74" t="s">
        <v>89</v>
      </c>
      <c r="B81" s="4" t="s">
        <v>76</v>
      </c>
      <c r="C81" s="5">
        <v>273.73</v>
      </c>
      <c r="D81" s="8">
        <v>0</v>
      </c>
      <c r="E81" s="8">
        <v>0</v>
      </c>
      <c r="F81" s="18">
        <f>E81/C81</f>
        <v>0</v>
      </c>
      <c r="G81" s="8">
        <v>0</v>
      </c>
      <c r="H81" s="8">
        <v>0</v>
      </c>
      <c r="I81" s="8"/>
      <c r="J81" s="8"/>
      <c r="K81" s="8"/>
      <c r="L81" s="8"/>
      <c r="M81" s="8"/>
      <c r="N81" s="8"/>
    </row>
    <row r="82" spans="1:14" ht="15.75" x14ac:dyDescent="0.25">
      <c r="A82" s="135" t="s">
        <v>264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</row>
    <row r="83" spans="1:14" ht="15.75" x14ac:dyDescent="0.25">
      <c r="A83" s="62" t="s">
        <v>96</v>
      </c>
      <c r="B83" s="4" t="s">
        <v>37</v>
      </c>
      <c r="C83" s="2">
        <v>204.64</v>
      </c>
      <c r="D83" s="9">
        <v>118</v>
      </c>
      <c r="E83" s="9">
        <v>115</v>
      </c>
      <c r="F83" s="10">
        <f>E83/C83</f>
        <v>0.56196247068021898</v>
      </c>
      <c r="G83" s="64">
        <v>3</v>
      </c>
      <c r="H83" s="11">
        <f>G83*100/E83</f>
        <v>2.6086956521739131</v>
      </c>
      <c r="I83" s="64">
        <v>0</v>
      </c>
      <c r="J83" s="64">
        <v>0</v>
      </c>
      <c r="K83" s="64">
        <v>0</v>
      </c>
      <c r="L83" s="64">
        <v>0</v>
      </c>
      <c r="M83" s="64">
        <v>2</v>
      </c>
      <c r="N83" s="64">
        <v>1</v>
      </c>
    </row>
    <row r="84" spans="1:14" ht="76.5" x14ac:dyDescent="0.25">
      <c r="A84" s="62" t="s">
        <v>333</v>
      </c>
      <c r="B84" s="4" t="s">
        <v>343</v>
      </c>
      <c r="C84" s="2" t="s">
        <v>20</v>
      </c>
      <c r="D84" s="9"/>
      <c r="E84" s="9"/>
      <c r="F84" s="10"/>
      <c r="G84" s="64">
        <v>2</v>
      </c>
      <c r="H84" s="11">
        <f>G84*100/E83</f>
        <v>1.7391304347826086</v>
      </c>
      <c r="I84" s="64"/>
      <c r="J84" s="64"/>
      <c r="K84" s="64"/>
      <c r="L84" s="64"/>
      <c r="M84" s="64">
        <v>2</v>
      </c>
      <c r="N84" s="64"/>
    </row>
    <row r="85" spans="1:14" ht="15.75" x14ac:dyDescent="0.25">
      <c r="A85" s="62" t="s">
        <v>97</v>
      </c>
      <c r="B85" s="4" t="s">
        <v>79</v>
      </c>
      <c r="C85" s="2">
        <v>699.95899999999995</v>
      </c>
      <c r="D85" s="9">
        <v>1122</v>
      </c>
      <c r="E85" s="9">
        <v>1199</v>
      </c>
      <c r="F85" s="10">
        <f>E85/C85</f>
        <v>1.7129574732234318</v>
      </c>
      <c r="G85" s="64">
        <v>95</v>
      </c>
      <c r="H85" s="11">
        <f>G85*100/E85</f>
        <v>7.9232693911592991</v>
      </c>
      <c r="I85" s="64"/>
      <c r="J85" s="64"/>
      <c r="K85" s="64"/>
      <c r="L85" s="64"/>
      <c r="M85" s="64"/>
      <c r="N85" s="64"/>
    </row>
    <row r="86" spans="1:14" ht="25.5" x14ac:dyDescent="0.25">
      <c r="A86" s="62" t="s">
        <v>99</v>
      </c>
      <c r="B86" s="4" t="s">
        <v>81</v>
      </c>
      <c r="C86" s="2">
        <v>354.61</v>
      </c>
      <c r="D86" s="9">
        <v>651</v>
      </c>
      <c r="E86" s="9">
        <v>679</v>
      </c>
      <c r="F86" s="10">
        <f>E86/C86</f>
        <v>1.9147796170440765</v>
      </c>
      <c r="G86" s="64">
        <v>34</v>
      </c>
      <c r="H86" s="11">
        <f>G86*100/E86</f>
        <v>5.0073637702503682</v>
      </c>
      <c r="I86" s="64"/>
      <c r="J86" s="64"/>
      <c r="K86" s="64"/>
      <c r="L86" s="64"/>
      <c r="M86" s="64"/>
      <c r="N86" s="64"/>
    </row>
    <row r="87" spans="1:14" ht="15.75" x14ac:dyDescent="0.25">
      <c r="A87" s="62" t="s">
        <v>101</v>
      </c>
      <c r="B87" s="4" t="s">
        <v>83</v>
      </c>
      <c r="C87" s="2">
        <v>22.882999999999999</v>
      </c>
      <c r="D87" s="9">
        <v>95</v>
      </c>
      <c r="E87" s="9">
        <v>89</v>
      </c>
      <c r="F87" s="10">
        <f>E87/C87</f>
        <v>3.889350172617227</v>
      </c>
      <c r="G87" s="64">
        <v>10</v>
      </c>
      <c r="H87" s="11">
        <f>G87*100/E87</f>
        <v>11.235955056179776</v>
      </c>
      <c r="I87" s="64"/>
      <c r="J87" s="64"/>
      <c r="K87" s="64"/>
      <c r="L87" s="64"/>
      <c r="M87" s="64"/>
      <c r="N87" s="64"/>
    </row>
    <row r="88" spans="1:14" ht="15.75" x14ac:dyDescent="0.25">
      <c r="A88" s="62" t="s">
        <v>265</v>
      </c>
      <c r="B88" s="4" t="s">
        <v>85</v>
      </c>
      <c r="C88" s="2">
        <v>812.9</v>
      </c>
      <c r="D88" s="9">
        <v>1507</v>
      </c>
      <c r="E88" s="9">
        <v>1625</v>
      </c>
      <c r="F88" s="10">
        <f>E88/C88</f>
        <v>1.9990158691105917</v>
      </c>
      <c r="G88" s="64">
        <v>130</v>
      </c>
      <c r="H88" s="11">
        <f>G88*100/E88</f>
        <v>8</v>
      </c>
      <c r="I88" s="64"/>
      <c r="J88" s="64"/>
      <c r="K88" s="64"/>
      <c r="L88" s="64"/>
      <c r="M88" s="64"/>
      <c r="N88" s="64"/>
    </row>
    <row r="89" spans="1:14" ht="15.75" x14ac:dyDescent="0.25">
      <c r="A89" s="135" t="s">
        <v>266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</row>
    <row r="90" spans="1:14" ht="15.75" x14ac:dyDescent="0.25">
      <c r="A90" s="62" t="s">
        <v>103</v>
      </c>
      <c r="B90" s="4" t="s">
        <v>37</v>
      </c>
      <c r="C90" s="2">
        <v>592.41</v>
      </c>
      <c r="D90" s="9">
        <v>873</v>
      </c>
      <c r="E90" s="9">
        <v>847</v>
      </c>
      <c r="F90" s="10">
        <f>E90/C90</f>
        <v>1.4297530426562686</v>
      </c>
      <c r="G90" s="64">
        <v>66</v>
      </c>
      <c r="H90" s="11">
        <f>G90*100/E90</f>
        <v>7.7922077922077921</v>
      </c>
      <c r="I90" s="64">
        <v>0</v>
      </c>
      <c r="J90" s="64">
        <v>4</v>
      </c>
      <c r="K90" s="64">
        <v>5</v>
      </c>
      <c r="L90" s="64">
        <v>0</v>
      </c>
      <c r="M90" s="64">
        <v>43</v>
      </c>
      <c r="N90" s="64">
        <v>14</v>
      </c>
    </row>
    <row r="91" spans="1:14" ht="76.5" x14ac:dyDescent="0.25">
      <c r="A91" s="62" t="s">
        <v>336</v>
      </c>
      <c r="B91" s="4" t="s">
        <v>343</v>
      </c>
      <c r="C91" s="2"/>
      <c r="D91" s="9"/>
      <c r="E91" s="9"/>
      <c r="F91" s="10"/>
      <c r="G91" s="64">
        <v>1</v>
      </c>
      <c r="H91" s="11">
        <v>0.1</v>
      </c>
      <c r="I91" s="64"/>
      <c r="J91" s="64"/>
      <c r="K91" s="64"/>
      <c r="L91" s="64"/>
      <c r="M91" s="64">
        <v>1</v>
      </c>
      <c r="N91" s="64"/>
    </row>
    <row r="92" spans="1:14" ht="25.5" x14ac:dyDescent="0.25">
      <c r="A92" s="62" t="s">
        <v>104</v>
      </c>
      <c r="B92" s="4" t="s">
        <v>88</v>
      </c>
      <c r="C92" s="2">
        <v>396.81</v>
      </c>
      <c r="D92" s="9">
        <v>1219</v>
      </c>
      <c r="E92" s="9">
        <v>1259</v>
      </c>
      <c r="F92" s="10">
        <f t="shared" ref="F92:F98" si="3">E92/C92</f>
        <v>3.1728031047604648</v>
      </c>
      <c r="G92" s="64">
        <v>151</v>
      </c>
      <c r="H92" s="11">
        <f>G92*100/E92</f>
        <v>11.993645750595711</v>
      </c>
      <c r="I92" s="64"/>
      <c r="J92" s="64"/>
      <c r="K92" s="64"/>
      <c r="L92" s="64"/>
      <c r="M92" s="64"/>
      <c r="N92" s="64"/>
    </row>
    <row r="93" spans="1:14" ht="15.75" x14ac:dyDescent="0.25">
      <c r="A93" s="62"/>
      <c r="B93" s="4" t="s">
        <v>90</v>
      </c>
      <c r="C93" s="2">
        <v>143.51</v>
      </c>
      <c r="D93" s="9">
        <v>904</v>
      </c>
      <c r="E93" s="9">
        <v>881</v>
      </c>
      <c r="F93" s="10">
        <f t="shared" si="3"/>
        <v>6.1389450212528747</v>
      </c>
      <c r="G93" s="64">
        <v>132</v>
      </c>
      <c r="H93" s="11">
        <f>G93*100/E93</f>
        <v>14.982973893303065</v>
      </c>
      <c r="I93" s="64"/>
      <c r="J93" s="64"/>
      <c r="K93" s="64"/>
      <c r="L93" s="64"/>
      <c r="M93" s="64"/>
      <c r="N93" s="64"/>
    </row>
    <row r="94" spans="1:14" ht="15.75" x14ac:dyDescent="0.25">
      <c r="A94" s="62" t="s">
        <v>107</v>
      </c>
      <c r="B94" s="4" t="s">
        <v>91</v>
      </c>
      <c r="C94" s="2">
        <v>29.94</v>
      </c>
      <c r="D94" s="9">
        <v>274</v>
      </c>
      <c r="E94" s="9">
        <v>237</v>
      </c>
      <c r="F94" s="10">
        <f t="shared" si="3"/>
        <v>7.915831663326653</v>
      </c>
      <c r="G94" s="64">
        <v>35</v>
      </c>
      <c r="H94" s="11">
        <f>G94*100/E94</f>
        <v>14.767932489451477</v>
      </c>
      <c r="I94" s="64"/>
      <c r="J94" s="64"/>
      <c r="K94" s="64"/>
      <c r="L94" s="64"/>
      <c r="M94" s="64"/>
      <c r="N94" s="64"/>
    </row>
    <row r="95" spans="1:14" ht="15.75" x14ac:dyDescent="0.25">
      <c r="A95" s="62" t="s">
        <v>109</v>
      </c>
      <c r="B95" s="4" t="s">
        <v>92</v>
      </c>
      <c r="C95" s="2">
        <v>39.04</v>
      </c>
      <c r="D95" s="9">
        <v>117</v>
      </c>
      <c r="E95" s="9">
        <v>119</v>
      </c>
      <c r="F95" s="10">
        <f t="shared" si="3"/>
        <v>3.048155737704918</v>
      </c>
      <c r="G95" s="64">
        <v>14</v>
      </c>
      <c r="H95" s="11">
        <f>G95*100/E95</f>
        <v>11.764705882352942</v>
      </c>
      <c r="I95" s="64"/>
      <c r="J95" s="64"/>
      <c r="K95" s="64"/>
      <c r="L95" s="64"/>
      <c r="M95" s="64"/>
      <c r="N95" s="64"/>
    </row>
    <row r="96" spans="1:14" ht="15.75" x14ac:dyDescent="0.25">
      <c r="A96" s="62" t="s">
        <v>111</v>
      </c>
      <c r="B96" s="4" t="s">
        <v>93</v>
      </c>
      <c r="C96" s="2">
        <v>21.24</v>
      </c>
      <c r="D96" s="9">
        <v>145</v>
      </c>
      <c r="E96" s="9">
        <v>145</v>
      </c>
      <c r="F96" s="10">
        <f t="shared" si="3"/>
        <v>6.8267419962335225</v>
      </c>
      <c r="G96" s="64">
        <v>21</v>
      </c>
      <c r="H96" s="11">
        <f>G96*100/E96</f>
        <v>14.482758620689655</v>
      </c>
      <c r="I96" s="64"/>
      <c r="J96" s="64"/>
      <c r="K96" s="64"/>
      <c r="L96" s="64"/>
      <c r="M96" s="64"/>
      <c r="N96" s="64"/>
    </row>
    <row r="97" spans="1:14" ht="15.75" x14ac:dyDescent="0.25">
      <c r="A97" s="62" t="s">
        <v>267</v>
      </c>
      <c r="B97" s="4" t="s">
        <v>94</v>
      </c>
      <c r="C97" s="2">
        <v>95.58</v>
      </c>
      <c r="D97" s="9">
        <v>343</v>
      </c>
      <c r="E97" s="9">
        <v>285</v>
      </c>
      <c r="F97" s="10">
        <f t="shared" si="3"/>
        <v>2.9817953546767106</v>
      </c>
      <c r="G97" s="64">
        <v>22</v>
      </c>
      <c r="H97" s="11">
        <f>G97*100/E97</f>
        <v>7.7192982456140351</v>
      </c>
      <c r="I97" s="64"/>
      <c r="J97" s="64"/>
      <c r="K97" s="64"/>
      <c r="L97" s="64"/>
      <c r="M97" s="64"/>
      <c r="N97" s="64"/>
    </row>
    <row r="98" spans="1:14" ht="25.5" customHeight="1" x14ac:dyDescent="0.25">
      <c r="A98" s="62" t="s">
        <v>268</v>
      </c>
      <c r="B98" s="4" t="s">
        <v>95</v>
      </c>
      <c r="C98" s="2">
        <v>140.62</v>
      </c>
      <c r="D98" s="9">
        <v>862</v>
      </c>
      <c r="E98" s="9">
        <v>475</v>
      </c>
      <c r="F98" s="10">
        <f t="shared" si="3"/>
        <v>3.3778978808135398</v>
      </c>
      <c r="G98" s="64">
        <v>57</v>
      </c>
      <c r="H98" s="11">
        <f>G98*100/E98</f>
        <v>12</v>
      </c>
      <c r="I98" s="64"/>
      <c r="J98" s="64"/>
      <c r="K98" s="64"/>
      <c r="L98" s="64"/>
      <c r="M98" s="64"/>
      <c r="N98" s="64"/>
    </row>
    <row r="99" spans="1:14" ht="15.75" x14ac:dyDescent="0.25">
      <c r="A99" s="139" t="s">
        <v>269</v>
      </c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</row>
    <row r="100" spans="1:14" x14ac:dyDescent="0.25">
      <c r="A100" s="74" t="s">
        <v>112</v>
      </c>
      <c r="B100" s="4" t="s">
        <v>37</v>
      </c>
      <c r="C100" s="5">
        <v>572.79</v>
      </c>
      <c r="D100" s="8">
        <v>14</v>
      </c>
      <c r="E100" s="8">
        <v>33</v>
      </c>
      <c r="F100" s="18">
        <f>E100/C100</f>
        <v>5.7612737652542823E-2</v>
      </c>
      <c r="G100" s="72">
        <v>1</v>
      </c>
      <c r="H100" s="72">
        <v>5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1</v>
      </c>
    </row>
    <row r="101" spans="1:14" ht="15.75" customHeight="1" x14ac:dyDescent="0.25">
      <c r="A101" s="135" t="s">
        <v>324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</row>
    <row r="102" spans="1:14" ht="15.75" x14ac:dyDescent="0.25">
      <c r="A102" s="62" t="s">
        <v>115</v>
      </c>
      <c r="B102" s="4" t="s">
        <v>37</v>
      </c>
      <c r="C102" s="75">
        <v>1591.999</v>
      </c>
      <c r="D102" s="9">
        <v>1973</v>
      </c>
      <c r="E102" s="9">
        <v>1972</v>
      </c>
      <c r="F102" s="10">
        <f>E102/C102</f>
        <v>1.2386942454109582</v>
      </c>
      <c r="G102" s="64">
        <v>157</v>
      </c>
      <c r="H102" s="11">
        <f>G102*100/E102</f>
        <v>7.9614604462474645</v>
      </c>
      <c r="I102" s="64">
        <v>0</v>
      </c>
      <c r="J102" s="64">
        <v>11</v>
      </c>
      <c r="K102" s="64">
        <v>12</v>
      </c>
      <c r="L102" s="64">
        <v>0</v>
      </c>
      <c r="M102" s="64">
        <v>102</v>
      </c>
      <c r="N102" s="64">
        <v>32</v>
      </c>
    </row>
    <row r="103" spans="1:14" ht="25.5" x14ac:dyDescent="0.25">
      <c r="A103" s="62" t="s">
        <v>116</v>
      </c>
      <c r="B103" s="4" t="s">
        <v>98</v>
      </c>
      <c r="C103" s="2">
        <v>400</v>
      </c>
      <c r="D103" s="9">
        <v>1208</v>
      </c>
      <c r="E103" s="9">
        <v>988</v>
      </c>
      <c r="F103" s="10">
        <f>E103/C103</f>
        <v>2.4700000000000002</v>
      </c>
      <c r="G103" s="64">
        <v>79</v>
      </c>
      <c r="H103" s="11">
        <f>G103*100/E103</f>
        <v>7.9959514170040489</v>
      </c>
      <c r="I103" s="64"/>
      <c r="J103" s="64"/>
      <c r="K103" s="64"/>
      <c r="L103" s="64"/>
      <c r="M103" s="64"/>
      <c r="N103" s="64"/>
    </row>
    <row r="104" spans="1:14" ht="15.75" x14ac:dyDescent="0.25">
      <c r="A104" s="62" t="s">
        <v>118</v>
      </c>
      <c r="B104" s="4" t="s">
        <v>100</v>
      </c>
      <c r="C104" s="2">
        <v>17.489000000000001</v>
      </c>
      <c r="D104" s="9">
        <v>171</v>
      </c>
      <c r="E104" s="9">
        <v>169</v>
      </c>
      <c r="F104" s="10">
        <f>E104/C104</f>
        <v>9.6632168791811992</v>
      </c>
      <c r="G104" s="64">
        <v>13</v>
      </c>
      <c r="H104" s="11">
        <f>G104*100/E104</f>
        <v>7.6923076923076925</v>
      </c>
      <c r="I104" s="64"/>
      <c r="J104" s="64"/>
      <c r="K104" s="64"/>
      <c r="L104" s="64"/>
      <c r="M104" s="64"/>
      <c r="N104" s="64"/>
    </row>
    <row r="105" spans="1:14" ht="15.75" x14ac:dyDescent="0.25">
      <c r="A105" s="62" t="s">
        <v>120</v>
      </c>
      <c r="B105" s="4" t="s">
        <v>102</v>
      </c>
      <c r="C105" s="2">
        <v>210.33</v>
      </c>
      <c r="D105" s="9">
        <v>843</v>
      </c>
      <c r="E105" s="9">
        <v>559</v>
      </c>
      <c r="F105" s="10">
        <f>E105/C105</f>
        <v>2.6577283316692815</v>
      </c>
      <c r="G105" s="64">
        <v>39</v>
      </c>
      <c r="H105" s="11">
        <f>G105*100/E105</f>
        <v>6.9767441860465116</v>
      </c>
      <c r="I105" s="64"/>
      <c r="J105" s="64"/>
      <c r="K105" s="64"/>
      <c r="L105" s="64"/>
      <c r="M105" s="64"/>
      <c r="N105" s="64"/>
    </row>
    <row r="106" spans="1:14" ht="15.75" customHeight="1" x14ac:dyDescent="0.25">
      <c r="A106" s="135" t="s">
        <v>270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</row>
    <row r="107" spans="1:14" ht="15.75" x14ac:dyDescent="0.25">
      <c r="A107" s="62" t="s">
        <v>122</v>
      </c>
      <c r="B107" s="4" t="s">
        <v>37</v>
      </c>
      <c r="C107" s="2">
        <v>249.48</v>
      </c>
      <c r="D107" s="9">
        <v>104</v>
      </c>
      <c r="E107" s="9">
        <v>68</v>
      </c>
      <c r="F107" s="10">
        <f>E107/C107</f>
        <v>0.27256693923360592</v>
      </c>
      <c r="G107" s="64">
        <v>3</v>
      </c>
      <c r="H107" s="11">
        <f>G107*100/E107</f>
        <v>4.4117647058823533</v>
      </c>
      <c r="I107" s="64">
        <v>0</v>
      </c>
      <c r="J107" s="64">
        <v>0</v>
      </c>
      <c r="K107" s="64">
        <v>0</v>
      </c>
      <c r="L107" s="64">
        <v>0</v>
      </c>
      <c r="M107" s="64">
        <v>2</v>
      </c>
      <c r="N107" s="64">
        <v>1</v>
      </c>
    </row>
    <row r="108" spans="1:14" ht="38.25" x14ac:dyDescent="0.25">
      <c r="A108" s="62" t="s">
        <v>123</v>
      </c>
      <c r="B108" s="4" t="s">
        <v>105</v>
      </c>
      <c r="C108" s="2">
        <v>98.5</v>
      </c>
      <c r="D108" s="9">
        <v>106</v>
      </c>
      <c r="E108" s="9">
        <v>117</v>
      </c>
      <c r="F108" s="10">
        <f>E108/C108</f>
        <v>1.1878172588832487</v>
      </c>
      <c r="G108" s="64">
        <v>9</v>
      </c>
      <c r="H108" s="11">
        <f>G108*100/E108</f>
        <v>7.6923076923076925</v>
      </c>
      <c r="I108" s="64"/>
      <c r="J108" s="64"/>
      <c r="K108" s="64"/>
      <c r="L108" s="64"/>
      <c r="M108" s="64"/>
      <c r="N108" s="64"/>
    </row>
    <row r="109" spans="1:14" ht="38.25" x14ac:dyDescent="0.25">
      <c r="A109" s="62" t="s">
        <v>125</v>
      </c>
      <c r="B109" s="4" t="s">
        <v>106</v>
      </c>
      <c r="C109" s="2">
        <v>164.62899999999999</v>
      </c>
      <c r="D109" s="9">
        <v>129</v>
      </c>
      <c r="E109" s="9">
        <v>140</v>
      </c>
      <c r="F109" s="10">
        <f>E109/C109</f>
        <v>0.85039695314920216</v>
      </c>
      <c r="G109" s="64">
        <v>7</v>
      </c>
      <c r="H109" s="11">
        <f>G109*100/E109</f>
        <v>5</v>
      </c>
      <c r="I109" s="64"/>
      <c r="J109" s="64"/>
      <c r="K109" s="64"/>
      <c r="L109" s="64"/>
      <c r="M109" s="64"/>
      <c r="N109" s="64"/>
    </row>
    <row r="110" spans="1:14" ht="15.75" x14ac:dyDescent="0.25">
      <c r="A110" s="62" t="s">
        <v>271</v>
      </c>
      <c r="B110" s="4" t="s">
        <v>108</v>
      </c>
      <c r="C110" s="2">
        <v>7.07</v>
      </c>
      <c r="D110" s="9">
        <v>64</v>
      </c>
      <c r="E110" s="9">
        <v>48</v>
      </c>
      <c r="F110" s="10">
        <f>E110/C110</f>
        <v>6.7892503536067892</v>
      </c>
      <c r="G110" s="64">
        <v>0</v>
      </c>
      <c r="H110" s="11">
        <f>G110*100/E110</f>
        <v>0</v>
      </c>
      <c r="I110" s="64"/>
      <c r="J110" s="64"/>
      <c r="K110" s="64"/>
      <c r="L110" s="64"/>
      <c r="M110" s="64"/>
      <c r="N110" s="64"/>
    </row>
    <row r="111" spans="1:14" ht="15.75" x14ac:dyDescent="0.25">
      <c r="A111" s="62" t="s">
        <v>272</v>
      </c>
      <c r="B111" s="4" t="s">
        <v>110</v>
      </c>
      <c r="C111" s="2">
        <v>11.88</v>
      </c>
      <c r="D111" s="9">
        <v>60</v>
      </c>
      <c r="E111" s="9">
        <v>60</v>
      </c>
      <c r="F111" s="10">
        <f>E111/C111</f>
        <v>5.0505050505050502</v>
      </c>
      <c r="G111" s="64">
        <v>5</v>
      </c>
      <c r="H111" s="11">
        <f>G111*100/E111</f>
        <v>8.3333333333333339</v>
      </c>
      <c r="I111" s="64"/>
      <c r="J111" s="64"/>
      <c r="K111" s="64"/>
      <c r="L111" s="64"/>
      <c r="M111" s="64"/>
      <c r="N111" s="64"/>
    </row>
    <row r="112" spans="1:14" ht="15.75" customHeight="1" x14ac:dyDescent="0.25">
      <c r="A112" s="135" t="s">
        <v>273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</row>
    <row r="113" spans="1:14" ht="15.75" x14ac:dyDescent="0.25">
      <c r="A113" s="62" t="s">
        <v>127</v>
      </c>
      <c r="B113" s="4" t="s">
        <v>37</v>
      </c>
      <c r="C113" s="2">
        <v>498.62</v>
      </c>
      <c r="D113" s="9">
        <v>71</v>
      </c>
      <c r="E113" s="9">
        <v>207</v>
      </c>
      <c r="F113" s="10">
        <f>E113/C113</f>
        <v>0.41514580241466448</v>
      </c>
      <c r="G113" s="64">
        <v>10</v>
      </c>
      <c r="H113" s="11">
        <f>G113*100/E113</f>
        <v>4.8309178743961354</v>
      </c>
      <c r="I113" s="64">
        <v>0</v>
      </c>
      <c r="J113" s="64">
        <v>1</v>
      </c>
      <c r="K113" s="64">
        <v>0</v>
      </c>
      <c r="L113" s="64">
        <v>0</v>
      </c>
      <c r="M113" s="64">
        <v>6</v>
      </c>
      <c r="N113" s="64">
        <v>3</v>
      </c>
    </row>
    <row r="114" spans="1:14" ht="15.75" x14ac:dyDescent="0.25">
      <c r="A114" s="62" t="s">
        <v>128</v>
      </c>
      <c r="B114" s="4" t="s">
        <v>113</v>
      </c>
      <c r="C114" s="2">
        <v>200.97</v>
      </c>
      <c r="D114" s="9">
        <v>573</v>
      </c>
      <c r="E114" s="9">
        <v>673</v>
      </c>
      <c r="F114" s="10">
        <f>E114/C114</f>
        <v>3.3487585211723143</v>
      </c>
      <c r="G114" s="64">
        <v>40</v>
      </c>
      <c r="H114" s="11">
        <f>G114*100/E114</f>
        <v>5.9435364041604757</v>
      </c>
      <c r="I114" s="64"/>
      <c r="J114" s="64"/>
      <c r="K114" s="64"/>
      <c r="L114" s="64"/>
      <c r="M114" s="64"/>
      <c r="N114" s="64"/>
    </row>
    <row r="115" spans="1:14" ht="25.5" x14ac:dyDescent="0.25">
      <c r="A115" s="62" t="s">
        <v>130</v>
      </c>
      <c r="B115" s="4" t="s">
        <v>114</v>
      </c>
      <c r="C115" s="2">
        <v>177.53</v>
      </c>
      <c r="D115" s="9">
        <v>378</v>
      </c>
      <c r="E115" s="9">
        <v>344</v>
      </c>
      <c r="F115" s="10">
        <f>E115/C115</f>
        <v>1.9377006703092434</v>
      </c>
      <c r="G115" s="64">
        <v>27</v>
      </c>
      <c r="H115" s="11">
        <f>G115*100/E115</f>
        <v>7.8488372093023253</v>
      </c>
      <c r="I115" s="64"/>
      <c r="J115" s="64"/>
      <c r="K115" s="64"/>
      <c r="L115" s="64"/>
      <c r="M115" s="64"/>
      <c r="N115" s="64"/>
    </row>
    <row r="116" spans="1:14" ht="15.75" x14ac:dyDescent="0.25">
      <c r="A116" s="135" t="s">
        <v>274</v>
      </c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</row>
    <row r="117" spans="1:14" x14ac:dyDescent="0.25">
      <c r="A117" s="62" t="s">
        <v>138</v>
      </c>
      <c r="B117" s="4" t="s">
        <v>18</v>
      </c>
      <c r="C117" s="2">
        <v>186.63</v>
      </c>
      <c r="D117" s="14">
        <v>22</v>
      </c>
      <c r="E117" s="14">
        <v>4</v>
      </c>
      <c r="F117" s="15">
        <f>E117/C117</f>
        <v>2.1432781439211273E-2</v>
      </c>
      <c r="G117" s="23">
        <v>0</v>
      </c>
      <c r="H117" s="21">
        <f>G117*100/E117</f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</row>
    <row r="118" spans="1:14" ht="38.25" x14ac:dyDescent="0.25">
      <c r="A118" s="62" t="s">
        <v>139</v>
      </c>
      <c r="B118" s="4" t="s">
        <v>117</v>
      </c>
      <c r="C118" s="2">
        <v>332.44099999999997</v>
      </c>
      <c r="D118" s="14">
        <v>538</v>
      </c>
      <c r="E118" s="14">
        <v>579</v>
      </c>
      <c r="F118" s="15">
        <f>E118/C118</f>
        <v>1.7416624303259829</v>
      </c>
      <c r="G118" s="23">
        <v>46</v>
      </c>
      <c r="H118" s="21">
        <f>G118*100/E118</f>
        <v>7.9447322970639034</v>
      </c>
      <c r="I118" s="23"/>
      <c r="J118" s="23"/>
      <c r="K118" s="23"/>
      <c r="L118" s="23"/>
      <c r="M118" s="23"/>
      <c r="N118" s="23"/>
    </row>
    <row r="119" spans="1:14" x14ac:dyDescent="0.25">
      <c r="A119" s="62" t="s">
        <v>141</v>
      </c>
      <c r="B119" s="4" t="s">
        <v>119</v>
      </c>
      <c r="C119" s="2">
        <v>33.372999999999998</v>
      </c>
      <c r="D119" s="14">
        <v>44</v>
      </c>
      <c r="E119" s="14">
        <v>47</v>
      </c>
      <c r="F119" s="15">
        <f>E119/C119</f>
        <v>1.4083240943277502</v>
      </c>
      <c r="G119" s="23">
        <v>2</v>
      </c>
      <c r="H119" s="21">
        <f>G119*100/E119</f>
        <v>4.2553191489361701</v>
      </c>
      <c r="I119" s="23"/>
      <c r="J119" s="23"/>
      <c r="K119" s="23"/>
      <c r="L119" s="23"/>
      <c r="M119" s="23"/>
      <c r="N119" s="23"/>
    </row>
    <row r="120" spans="1:14" x14ac:dyDescent="0.25">
      <c r="A120" s="62" t="s">
        <v>275</v>
      </c>
      <c r="B120" s="4" t="s">
        <v>121</v>
      </c>
      <c r="C120" s="2">
        <v>20.67</v>
      </c>
      <c r="D120" s="14">
        <v>57</v>
      </c>
      <c r="E120" s="14">
        <v>40</v>
      </c>
      <c r="F120" s="15">
        <f>E120/C120</f>
        <v>1.9351717464925011</v>
      </c>
      <c r="G120" s="23">
        <v>3</v>
      </c>
      <c r="H120" s="21">
        <f>G120*100/E120</f>
        <v>7.5</v>
      </c>
      <c r="I120" s="23"/>
      <c r="J120" s="23"/>
      <c r="K120" s="23"/>
      <c r="L120" s="23"/>
      <c r="M120" s="23"/>
      <c r="N120" s="23"/>
    </row>
    <row r="121" spans="1:14" ht="15.75" x14ac:dyDescent="0.25">
      <c r="A121" s="139" t="s">
        <v>325</v>
      </c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</row>
    <row r="122" spans="1:14" ht="15.75" x14ac:dyDescent="0.25">
      <c r="A122" s="74" t="s">
        <v>143</v>
      </c>
      <c r="B122" s="4" t="s">
        <v>37</v>
      </c>
      <c r="C122" s="5">
        <v>347.41</v>
      </c>
      <c r="D122" s="9">
        <v>44</v>
      </c>
      <c r="E122" s="9">
        <v>58</v>
      </c>
      <c r="F122" s="10">
        <f>E122/C122</f>
        <v>0.16694971359488786</v>
      </c>
      <c r="G122" s="64">
        <v>2</v>
      </c>
      <c r="H122" s="11">
        <f>G122*100/E122</f>
        <v>3.4482758620689653</v>
      </c>
      <c r="I122" s="64">
        <v>0</v>
      </c>
      <c r="J122" s="64">
        <v>0</v>
      </c>
      <c r="K122" s="64">
        <v>0</v>
      </c>
      <c r="L122" s="64">
        <v>0</v>
      </c>
      <c r="M122" s="64">
        <v>1</v>
      </c>
      <c r="N122" s="64">
        <v>1</v>
      </c>
    </row>
    <row r="123" spans="1:14" ht="25.5" x14ac:dyDescent="0.25">
      <c r="A123" s="74" t="s">
        <v>144</v>
      </c>
      <c r="B123" s="4" t="s">
        <v>124</v>
      </c>
      <c r="C123" s="5">
        <v>36.19</v>
      </c>
      <c r="D123" s="9">
        <v>0</v>
      </c>
      <c r="E123" s="9">
        <v>0</v>
      </c>
      <c r="F123" s="10">
        <f>E123/C123</f>
        <v>0</v>
      </c>
      <c r="G123" s="9">
        <v>0</v>
      </c>
      <c r="H123" s="9">
        <v>0</v>
      </c>
      <c r="I123" s="64"/>
      <c r="J123" s="64"/>
      <c r="K123" s="64"/>
      <c r="L123" s="64"/>
      <c r="M123" s="64"/>
      <c r="N123" s="64"/>
    </row>
    <row r="124" spans="1:14" ht="25.5" x14ac:dyDescent="0.25">
      <c r="A124" s="74" t="s">
        <v>146</v>
      </c>
      <c r="B124" s="4" t="s">
        <v>126</v>
      </c>
      <c r="C124" s="5">
        <v>21.42</v>
      </c>
      <c r="D124" s="9">
        <v>95</v>
      </c>
      <c r="E124" s="9">
        <v>110</v>
      </c>
      <c r="F124" s="10">
        <f>E124/C124</f>
        <v>5.1353874883286643</v>
      </c>
      <c r="G124" s="64">
        <v>13</v>
      </c>
      <c r="H124" s="11">
        <f>G124*100/E124</f>
        <v>11.818181818181818</v>
      </c>
      <c r="I124" s="64"/>
      <c r="J124" s="64"/>
      <c r="K124" s="64"/>
      <c r="L124" s="64"/>
      <c r="M124" s="64"/>
      <c r="N124" s="64"/>
    </row>
    <row r="125" spans="1:14" ht="15.75" x14ac:dyDescent="0.25">
      <c r="A125" s="139" t="s">
        <v>326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</row>
    <row r="126" spans="1:14" ht="15.75" x14ac:dyDescent="0.25">
      <c r="A126" s="62" t="s">
        <v>152</v>
      </c>
      <c r="B126" s="4" t="s">
        <v>18</v>
      </c>
      <c r="C126" s="2">
        <v>273.83</v>
      </c>
      <c r="D126" s="9">
        <v>533</v>
      </c>
      <c r="E126" s="9">
        <v>556</v>
      </c>
      <c r="F126" s="10">
        <f>E126/C126</f>
        <v>2.0304568527918785</v>
      </c>
      <c r="G126" s="64">
        <v>44</v>
      </c>
      <c r="H126" s="11">
        <f>G126*100/E126</f>
        <v>7.9136690647482011</v>
      </c>
      <c r="I126" s="64">
        <v>0</v>
      </c>
      <c r="J126" s="64">
        <v>3</v>
      </c>
      <c r="K126" s="64">
        <v>3</v>
      </c>
      <c r="L126" s="64">
        <v>0</v>
      </c>
      <c r="M126" s="64">
        <v>29</v>
      </c>
      <c r="N126" s="64">
        <v>9</v>
      </c>
    </row>
    <row r="127" spans="1:14" ht="38.25" x14ac:dyDescent="0.25">
      <c r="A127" s="62" t="s">
        <v>153</v>
      </c>
      <c r="B127" s="4" t="s">
        <v>129</v>
      </c>
      <c r="C127" s="2">
        <v>40.784999999999997</v>
      </c>
      <c r="D127" s="9">
        <v>68</v>
      </c>
      <c r="E127" s="9">
        <v>74</v>
      </c>
      <c r="F127" s="10">
        <f t="shared" ref="F127:F136" si="4">E127/C127</f>
        <v>1.8143925462792694</v>
      </c>
      <c r="G127" s="64">
        <v>5</v>
      </c>
      <c r="H127" s="11">
        <f>G127*100/E127</f>
        <v>6.756756756756757</v>
      </c>
      <c r="I127" s="64"/>
      <c r="J127" s="64"/>
      <c r="K127" s="64"/>
      <c r="L127" s="64"/>
      <c r="M127" s="64"/>
      <c r="N127" s="64"/>
    </row>
    <row r="128" spans="1:14" ht="38.25" x14ac:dyDescent="0.25">
      <c r="A128" s="62" t="s">
        <v>155</v>
      </c>
      <c r="B128" s="4" t="s">
        <v>131</v>
      </c>
      <c r="C128" s="2">
        <v>83.35</v>
      </c>
      <c r="D128" s="9">
        <v>191</v>
      </c>
      <c r="E128" s="9">
        <v>194</v>
      </c>
      <c r="F128" s="10">
        <f t="shared" si="4"/>
        <v>2.3275344931013797</v>
      </c>
      <c r="G128" s="64">
        <v>15</v>
      </c>
      <c r="H128" s="11">
        <f>G128*100/E128</f>
        <v>7.731958762886598</v>
      </c>
      <c r="I128" s="64"/>
      <c r="J128" s="64"/>
      <c r="K128" s="64"/>
      <c r="L128" s="64"/>
      <c r="M128" s="64"/>
      <c r="N128" s="64"/>
    </row>
    <row r="129" spans="1:14" ht="38.25" x14ac:dyDescent="0.25">
      <c r="A129" s="62" t="s">
        <v>157</v>
      </c>
      <c r="B129" s="4" t="s">
        <v>132</v>
      </c>
      <c r="C129" s="2">
        <v>71.564999999999998</v>
      </c>
      <c r="D129" s="9">
        <v>148</v>
      </c>
      <c r="E129" s="9">
        <v>151</v>
      </c>
      <c r="F129" s="10">
        <f t="shared" si="4"/>
        <v>2.1099699573814017</v>
      </c>
      <c r="G129" s="64">
        <v>12</v>
      </c>
      <c r="H129" s="11">
        <f>G129*100/E129</f>
        <v>7.9470198675496686</v>
      </c>
      <c r="I129" s="64"/>
      <c r="J129" s="64"/>
      <c r="K129" s="64"/>
      <c r="L129" s="64"/>
      <c r="M129" s="64"/>
      <c r="N129" s="64"/>
    </row>
    <row r="130" spans="1:14" ht="15.75" x14ac:dyDescent="0.25">
      <c r="A130" s="62" t="s">
        <v>276</v>
      </c>
      <c r="B130" s="4" t="s">
        <v>133</v>
      </c>
      <c r="C130" s="2">
        <v>33.872999999999998</v>
      </c>
      <c r="D130" s="9">
        <v>163</v>
      </c>
      <c r="E130" s="9">
        <v>146</v>
      </c>
      <c r="F130" s="10">
        <f t="shared" si="4"/>
        <v>4.3102175774215459</v>
      </c>
      <c r="G130" s="64">
        <v>17</v>
      </c>
      <c r="H130" s="11">
        <f>G130*100/E130</f>
        <v>11.643835616438356</v>
      </c>
      <c r="I130" s="64"/>
      <c r="J130" s="64"/>
      <c r="K130" s="64"/>
      <c r="L130" s="64"/>
      <c r="M130" s="64"/>
      <c r="N130" s="64"/>
    </row>
    <row r="131" spans="1:14" ht="30" customHeight="1" x14ac:dyDescent="0.25">
      <c r="A131" s="62" t="s">
        <v>277</v>
      </c>
      <c r="B131" s="4" t="s">
        <v>134</v>
      </c>
      <c r="C131" s="2">
        <v>35.130000000000003</v>
      </c>
      <c r="D131" s="9">
        <v>89</v>
      </c>
      <c r="E131" s="9">
        <v>95</v>
      </c>
      <c r="F131" s="10">
        <f t="shared" si="4"/>
        <v>2.704241389126103</v>
      </c>
      <c r="G131" s="64">
        <v>6</v>
      </c>
      <c r="H131" s="11">
        <f>G131*100/E131</f>
        <v>6.3157894736842106</v>
      </c>
      <c r="I131" s="64"/>
      <c r="J131" s="64"/>
      <c r="K131" s="64"/>
      <c r="L131" s="64"/>
      <c r="M131" s="64"/>
      <c r="N131" s="64"/>
    </row>
    <row r="132" spans="1:14" ht="29.25" customHeight="1" x14ac:dyDescent="0.25">
      <c r="A132" s="62" t="s">
        <v>278</v>
      </c>
      <c r="B132" s="4" t="s">
        <v>135</v>
      </c>
      <c r="C132" s="2">
        <v>119.288</v>
      </c>
      <c r="D132" s="9">
        <v>160</v>
      </c>
      <c r="E132" s="9">
        <v>153</v>
      </c>
      <c r="F132" s="10">
        <f t="shared" si="4"/>
        <v>1.2826101535778955</v>
      </c>
      <c r="G132" s="64">
        <v>12</v>
      </c>
      <c r="H132" s="11">
        <f>G132*100/E132</f>
        <v>7.8431372549019605</v>
      </c>
      <c r="I132" s="64"/>
      <c r="J132" s="64"/>
      <c r="K132" s="64"/>
      <c r="L132" s="64"/>
      <c r="M132" s="64"/>
      <c r="N132" s="64"/>
    </row>
    <row r="133" spans="1:14" ht="31.5" customHeight="1" x14ac:dyDescent="0.25">
      <c r="A133" s="62" t="s">
        <v>279</v>
      </c>
      <c r="B133" s="4" t="s">
        <v>136</v>
      </c>
      <c r="C133" s="2">
        <v>28.207000000000001</v>
      </c>
      <c r="D133" s="9">
        <v>107</v>
      </c>
      <c r="E133" s="9">
        <v>91</v>
      </c>
      <c r="F133" s="10">
        <f t="shared" si="4"/>
        <v>3.2261495373488849</v>
      </c>
      <c r="G133" s="64">
        <v>10</v>
      </c>
      <c r="H133" s="11">
        <f>G133*100/E133</f>
        <v>10.989010989010989</v>
      </c>
      <c r="I133" s="64"/>
      <c r="J133" s="64"/>
      <c r="K133" s="64"/>
      <c r="L133" s="64"/>
      <c r="M133" s="64"/>
      <c r="N133" s="64"/>
    </row>
    <row r="134" spans="1:14" ht="32.25" customHeight="1" x14ac:dyDescent="0.25">
      <c r="A134" s="62" t="s">
        <v>280</v>
      </c>
      <c r="B134" s="4" t="s">
        <v>137</v>
      </c>
      <c r="C134" s="2">
        <v>24.41</v>
      </c>
      <c r="D134" s="9">
        <v>130</v>
      </c>
      <c r="E134" s="9">
        <v>127</v>
      </c>
      <c r="F134" s="10">
        <f t="shared" si="4"/>
        <v>5.202785743547726</v>
      </c>
      <c r="G134" s="64">
        <v>15</v>
      </c>
      <c r="H134" s="64">
        <f>G134*100/E134</f>
        <v>11.811023622047244</v>
      </c>
      <c r="I134" s="64"/>
      <c r="J134" s="64"/>
      <c r="K134" s="64"/>
      <c r="L134" s="64"/>
      <c r="M134" s="64"/>
      <c r="N134" s="64"/>
    </row>
    <row r="135" spans="1:14" ht="36" customHeight="1" x14ac:dyDescent="0.25">
      <c r="A135" s="62" t="s">
        <v>281</v>
      </c>
      <c r="B135" s="4" t="s">
        <v>360</v>
      </c>
      <c r="C135" s="2">
        <v>30.28</v>
      </c>
      <c r="D135" s="9">
        <v>95</v>
      </c>
      <c r="E135" s="9">
        <v>112</v>
      </c>
      <c r="F135" s="10">
        <f t="shared" si="4"/>
        <v>3.698811096433289</v>
      </c>
      <c r="G135" s="64">
        <v>13</v>
      </c>
      <c r="H135" s="11">
        <f>G135*100/E135</f>
        <v>11.607142857142858</v>
      </c>
      <c r="I135" s="64"/>
      <c r="J135" s="64"/>
      <c r="K135" s="64"/>
      <c r="L135" s="64"/>
      <c r="M135" s="64"/>
      <c r="N135" s="64"/>
    </row>
    <row r="136" spans="1:14" ht="15.75" x14ac:dyDescent="0.25">
      <c r="A136" s="62" t="s">
        <v>282</v>
      </c>
      <c r="B136" s="4" t="s">
        <v>28</v>
      </c>
      <c r="C136" s="2">
        <v>35.409999999999997</v>
      </c>
      <c r="D136" s="9">
        <v>50</v>
      </c>
      <c r="E136" s="9">
        <v>39</v>
      </c>
      <c r="F136" s="10">
        <f t="shared" si="4"/>
        <v>1.1013837898898617</v>
      </c>
      <c r="G136" s="64">
        <v>3</v>
      </c>
      <c r="H136" s="11">
        <f>G136*100/E136</f>
        <v>7.6923076923076925</v>
      </c>
      <c r="I136" s="64"/>
      <c r="J136" s="64"/>
      <c r="K136" s="64"/>
      <c r="L136" s="64"/>
      <c r="M136" s="64"/>
      <c r="N136" s="64"/>
    </row>
    <row r="137" spans="1:14" ht="15.75" x14ac:dyDescent="0.25">
      <c r="A137" s="139" t="s">
        <v>283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</row>
    <row r="138" spans="1:14" x14ac:dyDescent="0.25">
      <c r="A138" s="74" t="s">
        <v>159</v>
      </c>
      <c r="B138" s="4" t="s">
        <v>37</v>
      </c>
      <c r="C138" s="5">
        <v>223.19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</row>
    <row r="139" spans="1:14" ht="38.25" x14ac:dyDescent="0.25">
      <c r="A139" s="74" t="s">
        <v>284</v>
      </c>
      <c r="B139" s="4" t="s">
        <v>140</v>
      </c>
      <c r="C139" s="5">
        <v>146.21</v>
      </c>
      <c r="D139" s="8">
        <v>0</v>
      </c>
      <c r="E139" s="8">
        <v>0</v>
      </c>
      <c r="F139" s="17">
        <f>E139/C139</f>
        <v>0</v>
      </c>
      <c r="G139" s="8">
        <v>0</v>
      </c>
      <c r="H139" s="8">
        <v>0</v>
      </c>
      <c r="I139" s="72"/>
      <c r="J139" s="72"/>
      <c r="K139" s="72"/>
      <c r="L139" s="72"/>
      <c r="M139" s="72"/>
      <c r="N139" s="72"/>
    </row>
    <row r="140" spans="1:14" x14ac:dyDescent="0.25">
      <c r="A140" s="74" t="s">
        <v>285</v>
      </c>
      <c r="B140" s="4" t="s">
        <v>142</v>
      </c>
      <c r="C140" s="5">
        <v>125.91</v>
      </c>
      <c r="D140" s="8">
        <v>0</v>
      </c>
      <c r="E140" s="8">
        <v>0</v>
      </c>
      <c r="F140" s="17">
        <f>E140/C140</f>
        <v>0</v>
      </c>
      <c r="G140" s="8">
        <v>0</v>
      </c>
      <c r="H140" s="8">
        <v>0</v>
      </c>
      <c r="I140" s="72"/>
      <c r="J140" s="72"/>
      <c r="K140" s="72"/>
      <c r="L140" s="72"/>
      <c r="M140" s="72"/>
      <c r="N140" s="72"/>
    </row>
    <row r="141" spans="1:14" ht="15.75" x14ac:dyDescent="0.25">
      <c r="A141" s="139" t="s">
        <v>286</v>
      </c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</row>
    <row r="142" spans="1:14" ht="15.75" x14ac:dyDescent="0.25">
      <c r="A142" s="62" t="s">
        <v>160</v>
      </c>
      <c r="B142" s="4" t="s">
        <v>37</v>
      </c>
      <c r="C142" s="2">
        <v>768.25</v>
      </c>
      <c r="D142" s="9">
        <v>516</v>
      </c>
      <c r="E142" s="9">
        <v>1031</v>
      </c>
      <c r="F142" s="10">
        <f>E142/C142</f>
        <v>1.342011064106736</v>
      </c>
      <c r="G142" s="64">
        <v>51</v>
      </c>
      <c r="H142" s="11">
        <f>G142*100/E142</f>
        <v>4.9466537342386037</v>
      </c>
      <c r="I142" s="64">
        <v>0</v>
      </c>
      <c r="J142" s="64">
        <v>0</v>
      </c>
      <c r="K142" s="64">
        <v>7</v>
      </c>
      <c r="L142" s="64">
        <v>0</v>
      </c>
      <c r="M142" s="64">
        <v>33</v>
      </c>
      <c r="N142" s="64">
        <v>11</v>
      </c>
    </row>
    <row r="143" spans="1:14" ht="38.25" x14ac:dyDescent="0.25">
      <c r="A143" s="62" t="s">
        <v>161</v>
      </c>
      <c r="B143" s="4" t="s">
        <v>145</v>
      </c>
      <c r="C143" s="2">
        <v>191.41800000000001</v>
      </c>
      <c r="D143" s="9">
        <v>406</v>
      </c>
      <c r="E143" s="9">
        <v>412</v>
      </c>
      <c r="F143" s="10">
        <f t="shared" ref="F143:F149" si="5">E143/C143</f>
        <v>2.1523576675129821</v>
      </c>
      <c r="G143" s="64">
        <v>32</v>
      </c>
      <c r="H143" s="11">
        <f>G143*100/E143</f>
        <v>7.766990291262136</v>
      </c>
      <c r="I143" s="64"/>
      <c r="J143" s="64"/>
      <c r="K143" s="64"/>
      <c r="L143" s="64"/>
      <c r="M143" s="64"/>
      <c r="N143" s="64"/>
    </row>
    <row r="144" spans="1:14" ht="38.25" x14ac:dyDescent="0.25">
      <c r="A144" s="62" t="s">
        <v>163</v>
      </c>
      <c r="B144" s="4" t="s">
        <v>147</v>
      </c>
      <c r="C144" s="2">
        <v>164.13</v>
      </c>
      <c r="D144" s="9">
        <v>333</v>
      </c>
      <c r="E144" s="9">
        <v>326</v>
      </c>
      <c r="F144" s="10">
        <f t="shared" si="5"/>
        <v>1.9862304271004692</v>
      </c>
      <c r="G144" s="64">
        <v>22</v>
      </c>
      <c r="H144" s="11">
        <f>G144*100/E144</f>
        <v>6.7484662576687118</v>
      </c>
      <c r="I144" s="64"/>
      <c r="J144" s="64"/>
      <c r="K144" s="64"/>
      <c r="L144" s="64"/>
      <c r="M144" s="64"/>
      <c r="N144" s="64"/>
    </row>
    <row r="145" spans="1:14" ht="38.25" x14ac:dyDescent="0.25">
      <c r="A145" s="62" t="s">
        <v>165</v>
      </c>
      <c r="B145" s="4" t="s">
        <v>148</v>
      </c>
      <c r="C145" s="2">
        <v>258.22300000000001</v>
      </c>
      <c r="D145" s="9">
        <v>628</v>
      </c>
      <c r="E145" s="9">
        <v>596</v>
      </c>
      <c r="F145" s="10">
        <f t="shared" si="5"/>
        <v>2.3080825488047152</v>
      </c>
      <c r="G145" s="64">
        <v>41</v>
      </c>
      <c r="H145" s="11">
        <f>G145*100/E145</f>
        <v>6.8791946308724832</v>
      </c>
      <c r="I145" s="64"/>
      <c r="J145" s="64"/>
      <c r="K145" s="64"/>
      <c r="L145" s="64"/>
      <c r="M145" s="64"/>
      <c r="N145" s="64"/>
    </row>
    <row r="146" spans="1:14" ht="15.75" x14ac:dyDescent="0.25">
      <c r="A146" s="62" t="s">
        <v>166</v>
      </c>
      <c r="B146" s="4" t="s">
        <v>149</v>
      </c>
      <c r="C146" s="2">
        <v>31.01</v>
      </c>
      <c r="D146" s="9">
        <v>252</v>
      </c>
      <c r="E146" s="9">
        <v>295</v>
      </c>
      <c r="F146" s="10">
        <f t="shared" si="5"/>
        <v>9.5130603031280234</v>
      </c>
      <c r="G146" s="64">
        <v>35</v>
      </c>
      <c r="H146" s="11">
        <f>G146*100/E146</f>
        <v>11.864406779661017</v>
      </c>
      <c r="I146" s="64"/>
      <c r="J146" s="64"/>
      <c r="K146" s="64"/>
      <c r="L146" s="64"/>
      <c r="M146" s="64"/>
      <c r="N146" s="64"/>
    </row>
    <row r="147" spans="1:14" ht="25.5" x14ac:dyDescent="0.25">
      <c r="A147" s="62" t="s">
        <v>168</v>
      </c>
      <c r="B147" s="4" t="s">
        <v>150</v>
      </c>
      <c r="C147" s="2">
        <v>45.381</v>
      </c>
      <c r="D147" s="9">
        <v>250</v>
      </c>
      <c r="E147" s="9">
        <v>263</v>
      </c>
      <c r="F147" s="10">
        <f t="shared" si="5"/>
        <v>5.7953769198563272</v>
      </c>
      <c r="G147" s="64">
        <v>18</v>
      </c>
      <c r="H147" s="11">
        <f>G147*100/E147</f>
        <v>6.8441064638783269</v>
      </c>
      <c r="I147" s="64"/>
      <c r="J147" s="64"/>
      <c r="K147" s="64"/>
      <c r="L147" s="64"/>
      <c r="M147" s="64"/>
      <c r="N147" s="64"/>
    </row>
    <row r="148" spans="1:14" ht="15.75" x14ac:dyDescent="0.25">
      <c r="A148" s="62" t="s">
        <v>170</v>
      </c>
      <c r="B148" s="4" t="s">
        <v>43</v>
      </c>
      <c r="C148" s="2">
        <v>20.49</v>
      </c>
      <c r="D148" s="9">
        <v>182</v>
      </c>
      <c r="E148" s="9">
        <v>210</v>
      </c>
      <c r="F148" s="10">
        <f t="shared" si="5"/>
        <v>10.248901903367496</v>
      </c>
      <c r="G148" s="64">
        <v>31</v>
      </c>
      <c r="H148" s="11">
        <f>G148*100/E148</f>
        <v>14.761904761904763</v>
      </c>
      <c r="I148" s="64"/>
      <c r="J148" s="64"/>
      <c r="K148" s="64"/>
      <c r="L148" s="64"/>
      <c r="M148" s="64"/>
      <c r="N148" s="64"/>
    </row>
    <row r="149" spans="1:14" ht="15.75" x14ac:dyDescent="0.25">
      <c r="A149" s="62" t="s">
        <v>172</v>
      </c>
      <c r="B149" s="69" t="s">
        <v>151</v>
      </c>
      <c r="C149" s="2">
        <v>73.016999999999996</v>
      </c>
      <c r="D149" s="9">
        <v>321</v>
      </c>
      <c r="E149" s="9">
        <v>326</v>
      </c>
      <c r="F149" s="10">
        <f t="shared" si="5"/>
        <v>4.4647136968103318</v>
      </c>
      <c r="G149" s="64">
        <v>26</v>
      </c>
      <c r="H149" s="11">
        <f>G149*100/E149</f>
        <v>7.9754601226993866</v>
      </c>
      <c r="I149" s="64"/>
      <c r="J149" s="64"/>
      <c r="K149" s="64"/>
      <c r="L149" s="64"/>
      <c r="M149" s="64"/>
      <c r="N149" s="64"/>
    </row>
    <row r="150" spans="1:14" ht="15.75" x14ac:dyDescent="0.25">
      <c r="A150" s="135" t="s">
        <v>288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</row>
    <row r="151" spans="1:14" x14ac:dyDescent="0.25">
      <c r="A151" s="62" t="s">
        <v>176</v>
      </c>
      <c r="B151" s="4" t="s">
        <v>18</v>
      </c>
      <c r="C151" s="2">
        <v>4284.8</v>
      </c>
      <c r="D151" s="8">
        <v>728</v>
      </c>
      <c r="E151" s="8">
        <v>686</v>
      </c>
      <c r="F151" s="66">
        <f>E151/C151</f>
        <v>0.16010082150858848</v>
      </c>
      <c r="G151" s="8">
        <v>34</v>
      </c>
      <c r="H151" s="17">
        <f>G151*100/E151</f>
        <v>4.9562682215743443</v>
      </c>
      <c r="I151" s="8">
        <v>11</v>
      </c>
      <c r="J151" s="8">
        <v>1</v>
      </c>
      <c r="K151" s="8">
        <v>2</v>
      </c>
      <c r="L151" s="8">
        <v>0</v>
      </c>
      <c r="M151" s="8">
        <v>15</v>
      </c>
      <c r="N151" s="8">
        <v>5</v>
      </c>
    </row>
    <row r="152" spans="1:14" ht="15.75" x14ac:dyDescent="0.25">
      <c r="A152" s="135" t="s">
        <v>289</v>
      </c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</row>
    <row r="153" spans="1:14" x14ac:dyDescent="0.25">
      <c r="A153" s="62" t="s">
        <v>187</v>
      </c>
      <c r="B153" s="4" t="s">
        <v>37</v>
      </c>
      <c r="C153" s="2">
        <v>2410.6999999999998</v>
      </c>
      <c r="D153" s="14">
        <v>1677</v>
      </c>
      <c r="E153" s="14">
        <v>1653</v>
      </c>
      <c r="F153" s="15">
        <f>E153/C153</f>
        <v>0.68569295225453197</v>
      </c>
      <c r="G153" s="19">
        <v>82</v>
      </c>
      <c r="H153" s="49">
        <f>G153*100/E153</f>
        <v>4.9606775559588625</v>
      </c>
      <c r="I153" s="19">
        <v>5</v>
      </c>
      <c r="J153" s="19">
        <v>6</v>
      </c>
      <c r="K153" s="19">
        <v>5</v>
      </c>
      <c r="L153" s="19">
        <v>0</v>
      </c>
      <c r="M153" s="19">
        <v>50</v>
      </c>
      <c r="N153" s="19">
        <v>16</v>
      </c>
    </row>
    <row r="154" spans="1:14" ht="38.25" x14ac:dyDescent="0.25">
      <c r="A154" s="62" t="s">
        <v>188</v>
      </c>
      <c r="B154" s="4" t="s">
        <v>154</v>
      </c>
      <c r="C154" s="2">
        <v>150.298</v>
      </c>
      <c r="D154" s="14">
        <v>154</v>
      </c>
      <c r="E154" s="14">
        <v>168</v>
      </c>
      <c r="F154" s="15">
        <f>E154/C154</f>
        <v>1.1177793450345315</v>
      </c>
      <c r="G154" s="23">
        <v>13</v>
      </c>
      <c r="H154" s="21">
        <f>G154*100/E154</f>
        <v>7.7380952380952381</v>
      </c>
      <c r="I154" s="19"/>
      <c r="J154" s="19"/>
      <c r="K154" s="19"/>
      <c r="L154" s="19"/>
      <c r="M154" s="19"/>
      <c r="N154" s="19"/>
    </row>
    <row r="155" spans="1:14" x14ac:dyDescent="0.25">
      <c r="A155" s="62" t="s">
        <v>190</v>
      </c>
      <c r="B155" s="4" t="s">
        <v>156</v>
      </c>
      <c r="C155" s="2">
        <v>1607.29</v>
      </c>
      <c r="D155" s="14">
        <v>690</v>
      </c>
      <c r="E155" s="14">
        <v>631</v>
      </c>
      <c r="F155" s="15">
        <f>E155/C155</f>
        <v>0.39258627876736618</v>
      </c>
      <c r="G155" s="19">
        <v>27</v>
      </c>
      <c r="H155" s="49">
        <f>G155*100/E155</f>
        <v>4.2789223454833598</v>
      </c>
      <c r="I155" s="19"/>
      <c r="J155" s="19"/>
      <c r="K155" s="19"/>
      <c r="L155" s="19"/>
      <c r="M155" s="19"/>
      <c r="N155" s="19"/>
    </row>
    <row r="156" spans="1:14" ht="25.5" x14ac:dyDescent="0.25">
      <c r="A156" s="62" t="s">
        <v>192</v>
      </c>
      <c r="B156" s="4" t="s">
        <v>158</v>
      </c>
      <c r="C156" s="2">
        <v>252.64</v>
      </c>
      <c r="D156" s="14">
        <v>513</v>
      </c>
      <c r="E156" s="14">
        <v>517</v>
      </c>
      <c r="F156" s="15">
        <f>E156/C156</f>
        <v>2.0463901203293227</v>
      </c>
      <c r="G156" s="14">
        <v>0</v>
      </c>
      <c r="H156" s="14">
        <v>0</v>
      </c>
      <c r="I156" s="19"/>
      <c r="J156" s="19"/>
      <c r="K156" s="19"/>
      <c r="L156" s="19"/>
      <c r="M156" s="19"/>
      <c r="N156" s="19"/>
    </row>
    <row r="157" spans="1:14" ht="15.75" x14ac:dyDescent="0.25">
      <c r="A157" s="135" t="s">
        <v>287</v>
      </c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</row>
    <row r="158" spans="1:14" ht="15.75" x14ac:dyDescent="0.25">
      <c r="A158" s="62" t="s">
        <v>193</v>
      </c>
      <c r="B158" s="4" t="s">
        <v>37</v>
      </c>
      <c r="C158" s="2">
        <v>466.86</v>
      </c>
      <c r="D158" s="9">
        <v>831</v>
      </c>
      <c r="E158" s="9">
        <v>821</v>
      </c>
      <c r="F158" s="10">
        <f>E158/C158</f>
        <v>1.7585571691727713</v>
      </c>
      <c r="G158" s="65">
        <v>64</v>
      </c>
      <c r="H158" s="70">
        <f>G158*100/E158</f>
        <v>7.79537149817296</v>
      </c>
      <c r="I158" s="65">
        <v>0</v>
      </c>
      <c r="J158" s="65">
        <v>4</v>
      </c>
      <c r="K158" s="65">
        <v>5</v>
      </c>
      <c r="L158" s="65">
        <v>0</v>
      </c>
      <c r="M158" s="65">
        <v>42</v>
      </c>
      <c r="N158" s="65">
        <v>13</v>
      </c>
    </row>
    <row r="159" spans="1:14" ht="76.5" x14ac:dyDescent="0.25">
      <c r="A159" s="62" t="s">
        <v>344</v>
      </c>
      <c r="B159" s="4" t="s">
        <v>343</v>
      </c>
      <c r="C159" s="2" t="s">
        <v>20</v>
      </c>
      <c r="D159" s="9"/>
      <c r="E159" s="9"/>
      <c r="F159" s="10"/>
      <c r="G159" s="64">
        <v>1</v>
      </c>
      <c r="H159" s="70"/>
      <c r="I159" s="65"/>
      <c r="J159" s="65"/>
      <c r="K159" s="65"/>
      <c r="L159" s="65"/>
      <c r="M159" s="64">
        <v>1</v>
      </c>
      <c r="N159" s="65"/>
    </row>
    <row r="160" spans="1:14" ht="38.25" x14ac:dyDescent="0.25">
      <c r="A160" s="62" t="s">
        <v>194</v>
      </c>
      <c r="B160" s="4" t="s">
        <v>162</v>
      </c>
      <c r="C160" s="2">
        <v>369.51</v>
      </c>
      <c r="D160" s="9">
        <v>1286</v>
      </c>
      <c r="E160" s="9">
        <v>1239</v>
      </c>
      <c r="F160" s="10">
        <f t="shared" ref="F160:F168" si="6">E160/C160</f>
        <v>3.3530892262726315</v>
      </c>
      <c r="G160" s="64">
        <v>136</v>
      </c>
      <c r="H160" s="11">
        <f>G160*100/E160</f>
        <v>10.976594027441486</v>
      </c>
      <c r="I160" s="65"/>
      <c r="J160" s="65"/>
      <c r="K160" s="65"/>
      <c r="L160" s="65"/>
      <c r="M160" s="65"/>
      <c r="N160" s="65"/>
    </row>
    <row r="161" spans="1:14" ht="16.5" customHeight="1" x14ac:dyDescent="0.25">
      <c r="A161" s="62" t="s">
        <v>196</v>
      </c>
      <c r="B161" s="4" t="s">
        <v>164</v>
      </c>
      <c r="C161" s="2">
        <v>30.57</v>
      </c>
      <c r="D161" s="9">
        <v>225</v>
      </c>
      <c r="E161" s="9">
        <v>232</v>
      </c>
      <c r="F161" s="10">
        <f t="shared" si="6"/>
        <v>7.5891396794242718</v>
      </c>
      <c r="G161" s="64">
        <v>34</v>
      </c>
      <c r="H161" s="11">
        <f>G161*100/E161</f>
        <v>14.655172413793103</v>
      </c>
      <c r="I161" s="65"/>
      <c r="J161" s="65"/>
      <c r="K161" s="65"/>
      <c r="L161" s="65"/>
      <c r="M161" s="65"/>
      <c r="N161" s="65"/>
    </row>
    <row r="162" spans="1:14" ht="25.5" x14ac:dyDescent="0.25">
      <c r="A162" s="62" t="s">
        <v>198</v>
      </c>
      <c r="B162" s="4" t="s">
        <v>334</v>
      </c>
      <c r="C162" s="2">
        <v>47.12</v>
      </c>
      <c r="D162" s="9">
        <v>274</v>
      </c>
      <c r="E162" s="9">
        <v>271</v>
      </c>
      <c r="F162" s="10">
        <f t="shared" si="6"/>
        <v>5.7512733446519526</v>
      </c>
      <c r="G162" s="64">
        <v>32</v>
      </c>
      <c r="H162" s="11">
        <f>G162*100/E162</f>
        <v>11.808118081180812</v>
      </c>
      <c r="I162" s="65"/>
      <c r="J162" s="65"/>
      <c r="K162" s="65"/>
      <c r="L162" s="65"/>
      <c r="M162" s="65"/>
      <c r="N162" s="65"/>
    </row>
    <row r="163" spans="1:14" ht="25.5" x14ac:dyDescent="0.25">
      <c r="A163" s="62" t="s">
        <v>200</v>
      </c>
      <c r="B163" s="4" t="s">
        <v>167</v>
      </c>
      <c r="C163" s="2">
        <v>299.57100000000003</v>
      </c>
      <c r="D163" s="9">
        <v>1007</v>
      </c>
      <c r="E163" s="9">
        <v>897</v>
      </c>
      <c r="F163" s="10">
        <f t="shared" si="6"/>
        <v>2.9942818230068995</v>
      </c>
      <c r="G163" s="64">
        <v>63</v>
      </c>
      <c r="H163" s="11">
        <f>G163*100/E163</f>
        <v>7.023411371237458</v>
      </c>
      <c r="I163" s="65"/>
      <c r="J163" s="65"/>
      <c r="K163" s="65"/>
      <c r="L163" s="65"/>
      <c r="M163" s="65"/>
      <c r="N163" s="65"/>
    </row>
    <row r="164" spans="1:14" ht="27.75" customHeight="1" x14ac:dyDescent="0.25">
      <c r="A164" s="62" t="s">
        <v>202</v>
      </c>
      <c r="B164" s="4" t="s">
        <v>352</v>
      </c>
      <c r="C164" s="2">
        <v>58.94</v>
      </c>
      <c r="D164" s="9">
        <v>287</v>
      </c>
      <c r="E164" s="9">
        <v>254</v>
      </c>
      <c r="F164" s="10">
        <f t="shared" si="6"/>
        <v>4.3094672548354263</v>
      </c>
      <c r="G164" s="64">
        <v>30</v>
      </c>
      <c r="H164" s="11">
        <f>G164*100/E164</f>
        <v>11.811023622047244</v>
      </c>
      <c r="I164" s="65"/>
      <c r="J164" s="65"/>
      <c r="K164" s="65"/>
      <c r="L164" s="65"/>
      <c r="M164" s="65"/>
      <c r="N164" s="65"/>
    </row>
    <row r="165" spans="1:14" ht="15.75" x14ac:dyDescent="0.25">
      <c r="A165" s="62" t="s">
        <v>204</v>
      </c>
      <c r="B165" s="4" t="s">
        <v>171</v>
      </c>
      <c r="C165" s="2">
        <v>54.54</v>
      </c>
      <c r="D165" s="9">
        <v>177</v>
      </c>
      <c r="E165" s="9">
        <v>180</v>
      </c>
      <c r="F165" s="10">
        <f t="shared" si="6"/>
        <v>3.3003300330033003</v>
      </c>
      <c r="G165" s="64">
        <v>14</v>
      </c>
      <c r="H165" s="11">
        <f>G165*100/E165</f>
        <v>7.7777777777777777</v>
      </c>
      <c r="I165" s="65"/>
      <c r="J165" s="65"/>
      <c r="K165" s="65"/>
      <c r="L165" s="65"/>
      <c r="M165" s="65"/>
      <c r="N165" s="65"/>
    </row>
    <row r="166" spans="1:14" ht="15.75" x14ac:dyDescent="0.25">
      <c r="A166" s="62" t="s">
        <v>206</v>
      </c>
      <c r="B166" s="4" t="s">
        <v>173</v>
      </c>
      <c r="C166" s="2">
        <v>35.200000000000003</v>
      </c>
      <c r="D166" s="9">
        <v>274</v>
      </c>
      <c r="E166" s="9">
        <v>268</v>
      </c>
      <c r="F166" s="10">
        <f t="shared" si="6"/>
        <v>7.6136363636363633</v>
      </c>
      <c r="G166" s="64">
        <v>40</v>
      </c>
      <c r="H166" s="11">
        <f>G166*100/E166</f>
        <v>14.925373134328359</v>
      </c>
      <c r="I166" s="65"/>
      <c r="J166" s="65"/>
      <c r="K166" s="65"/>
      <c r="L166" s="65"/>
      <c r="M166" s="65"/>
      <c r="N166" s="65"/>
    </row>
    <row r="167" spans="1:14" ht="15.75" x14ac:dyDescent="0.25">
      <c r="A167" s="62" t="s">
        <v>208</v>
      </c>
      <c r="B167" s="69" t="s">
        <v>174</v>
      </c>
      <c r="C167" s="2">
        <v>27.66</v>
      </c>
      <c r="D167" s="9">
        <v>97</v>
      </c>
      <c r="E167" s="9">
        <v>101</v>
      </c>
      <c r="F167" s="10">
        <f t="shared" si="6"/>
        <v>3.6514822848879249</v>
      </c>
      <c r="G167" s="65">
        <v>7</v>
      </c>
      <c r="H167" s="70">
        <f>G167*100/E167</f>
        <v>6.9306930693069306</v>
      </c>
      <c r="I167" s="65"/>
      <c r="J167" s="65"/>
      <c r="K167" s="65"/>
      <c r="L167" s="65"/>
      <c r="M167" s="65"/>
      <c r="N167" s="65"/>
    </row>
    <row r="168" spans="1:14" ht="15.75" x14ac:dyDescent="0.25">
      <c r="A168" s="62" t="s">
        <v>210</v>
      </c>
      <c r="B168" s="69" t="s">
        <v>175</v>
      </c>
      <c r="C168" s="2">
        <v>91.3</v>
      </c>
      <c r="D168" s="9">
        <v>357</v>
      </c>
      <c r="E168" s="9">
        <v>310</v>
      </c>
      <c r="F168" s="10">
        <f t="shared" si="6"/>
        <v>3.3953997809419496</v>
      </c>
      <c r="G168" s="65">
        <v>37</v>
      </c>
      <c r="H168" s="70">
        <f>G168*100/E168</f>
        <v>11.935483870967742</v>
      </c>
      <c r="I168" s="65"/>
      <c r="J168" s="65"/>
      <c r="K168" s="65"/>
      <c r="L168" s="65"/>
      <c r="M168" s="65"/>
      <c r="N168" s="65"/>
    </row>
    <row r="169" spans="1:14" ht="15.75" x14ac:dyDescent="0.25">
      <c r="A169" s="135" t="s">
        <v>290</v>
      </c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</row>
    <row r="170" spans="1:14" x14ac:dyDescent="0.25">
      <c r="A170" s="62" t="s">
        <v>215</v>
      </c>
      <c r="B170" s="4" t="s">
        <v>37</v>
      </c>
      <c r="C170" s="2">
        <v>865.98</v>
      </c>
      <c r="D170" s="14">
        <v>733</v>
      </c>
      <c r="E170" s="14">
        <v>733</v>
      </c>
      <c r="F170" s="15">
        <f>E170/C170</f>
        <v>0.84643987159056788</v>
      </c>
      <c r="G170" s="23">
        <v>34</v>
      </c>
      <c r="H170" s="21">
        <f>G170*100/E170</f>
        <v>4.6384720327421558</v>
      </c>
      <c r="I170" s="23">
        <v>0</v>
      </c>
      <c r="J170" s="23">
        <v>2</v>
      </c>
      <c r="K170" s="23">
        <v>3</v>
      </c>
      <c r="L170" s="23">
        <v>0</v>
      </c>
      <c r="M170" s="23">
        <v>22</v>
      </c>
      <c r="N170" s="23">
        <v>7</v>
      </c>
    </row>
    <row r="171" spans="1:14" ht="76.5" x14ac:dyDescent="0.25">
      <c r="A171" s="62" t="s">
        <v>345</v>
      </c>
      <c r="B171" s="4" t="s">
        <v>343</v>
      </c>
      <c r="C171" s="2" t="s">
        <v>20</v>
      </c>
      <c r="D171" s="14"/>
      <c r="E171" s="14"/>
      <c r="F171" s="15"/>
      <c r="G171" s="23">
        <v>2</v>
      </c>
      <c r="H171" s="23"/>
      <c r="I171" s="23"/>
      <c r="J171" s="23"/>
      <c r="K171" s="23"/>
      <c r="L171" s="23"/>
      <c r="M171" s="23">
        <v>2</v>
      </c>
      <c r="N171" s="23"/>
    </row>
    <row r="172" spans="1:14" ht="25.5" x14ac:dyDescent="0.25">
      <c r="A172" s="62" t="s">
        <v>216</v>
      </c>
      <c r="B172" s="6" t="s">
        <v>177</v>
      </c>
      <c r="C172" s="2">
        <v>40.64</v>
      </c>
      <c r="D172" s="14">
        <v>146</v>
      </c>
      <c r="E172" s="14">
        <v>142</v>
      </c>
      <c r="F172" s="15">
        <f t="shared" ref="F172:F182" si="7">E172/C172</f>
        <v>3.4940944881889764</v>
      </c>
      <c r="G172" s="23">
        <v>17</v>
      </c>
      <c r="H172" s="21">
        <f>G172*100/E172</f>
        <v>11.971830985915492</v>
      </c>
      <c r="I172" s="23"/>
      <c r="J172" s="23"/>
      <c r="K172" s="23"/>
      <c r="L172" s="23"/>
      <c r="M172" s="23"/>
      <c r="N172" s="23"/>
    </row>
    <row r="173" spans="1:14" ht="25.5" customHeight="1" x14ac:dyDescent="0.25">
      <c r="A173" s="62" t="s">
        <v>291</v>
      </c>
      <c r="B173" s="6" t="s">
        <v>178</v>
      </c>
      <c r="C173" s="2">
        <v>54.3</v>
      </c>
      <c r="D173" s="14">
        <v>111</v>
      </c>
      <c r="E173" s="14">
        <v>103</v>
      </c>
      <c r="F173" s="15">
        <f t="shared" si="7"/>
        <v>1.8968692449355433</v>
      </c>
      <c r="G173" s="23">
        <v>8</v>
      </c>
      <c r="H173" s="21">
        <f>G173*100/E173</f>
        <v>7.766990291262136</v>
      </c>
      <c r="I173" s="23"/>
      <c r="J173" s="23"/>
      <c r="K173" s="23"/>
      <c r="L173" s="23"/>
      <c r="M173" s="23"/>
      <c r="N173" s="23"/>
    </row>
    <row r="174" spans="1:14" ht="25.5" x14ac:dyDescent="0.25">
      <c r="A174" s="62" t="s">
        <v>292</v>
      </c>
      <c r="B174" s="6" t="s">
        <v>179</v>
      </c>
      <c r="C174" s="2">
        <v>96.99</v>
      </c>
      <c r="D174" s="14">
        <v>381</v>
      </c>
      <c r="E174" s="14">
        <v>317</v>
      </c>
      <c r="F174" s="15">
        <f t="shared" si="7"/>
        <v>3.2683781833178678</v>
      </c>
      <c r="G174" s="23">
        <v>38</v>
      </c>
      <c r="H174" s="21">
        <f>G174*100/E174</f>
        <v>11.987381703470032</v>
      </c>
      <c r="I174" s="23"/>
      <c r="J174" s="23"/>
      <c r="K174" s="23"/>
      <c r="L174" s="23"/>
      <c r="M174" s="23"/>
      <c r="N174" s="23"/>
    </row>
    <row r="175" spans="1:14" x14ac:dyDescent="0.25">
      <c r="A175" s="62" t="s">
        <v>293</v>
      </c>
      <c r="B175" s="6" t="s">
        <v>180</v>
      </c>
      <c r="C175" s="2">
        <v>31.17</v>
      </c>
      <c r="D175" s="14">
        <v>62</v>
      </c>
      <c r="E175" s="14">
        <v>80</v>
      </c>
      <c r="F175" s="15">
        <f t="shared" si="7"/>
        <v>2.5665704202759061</v>
      </c>
      <c r="G175" s="23">
        <v>6</v>
      </c>
      <c r="H175" s="21">
        <v>8</v>
      </c>
      <c r="I175" s="23"/>
      <c r="J175" s="23"/>
      <c r="K175" s="23"/>
      <c r="L175" s="23"/>
      <c r="M175" s="23"/>
      <c r="N175" s="23"/>
    </row>
    <row r="176" spans="1:14" x14ac:dyDescent="0.25">
      <c r="A176" s="62" t="s">
        <v>294</v>
      </c>
      <c r="B176" s="6" t="s">
        <v>181</v>
      </c>
      <c r="C176" s="2">
        <v>15.47</v>
      </c>
      <c r="D176" s="14">
        <v>28</v>
      </c>
      <c r="E176" s="14">
        <v>27</v>
      </c>
      <c r="F176" s="15">
        <f t="shared" si="7"/>
        <v>1.7453135100193924</v>
      </c>
      <c r="G176" s="23">
        <v>2</v>
      </c>
      <c r="H176" s="21">
        <f>G176*100/E176</f>
        <v>7.4074074074074074</v>
      </c>
      <c r="I176" s="23"/>
      <c r="J176" s="23"/>
      <c r="K176" s="23"/>
      <c r="L176" s="23"/>
      <c r="M176" s="23"/>
      <c r="N176" s="23"/>
    </row>
    <row r="177" spans="1:14" x14ac:dyDescent="0.25">
      <c r="A177" s="62" t="s">
        <v>295</v>
      </c>
      <c r="B177" s="6" t="s">
        <v>182</v>
      </c>
      <c r="C177" s="2">
        <v>52.087000000000003</v>
      </c>
      <c r="D177" s="14">
        <v>122</v>
      </c>
      <c r="E177" s="14">
        <v>110</v>
      </c>
      <c r="F177" s="15">
        <f t="shared" si="7"/>
        <v>2.1118513256666729</v>
      </c>
      <c r="G177" s="23">
        <v>8</v>
      </c>
      <c r="H177" s="21">
        <f>G177*100/E177</f>
        <v>7.2727272727272725</v>
      </c>
      <c r="I177" s="23"/>
      <c r="J177" s="23"/>
      <c r="K177" s="23"/>
      <c r="L177" s="23"/>
      <c r="M177" s="23"/>
      <c r="N177" s="23"/>
    </row>
    <row r="178" spans="1:14" x14ac:dyDescent="0.25">
      <c r="A178" s="62" t="s">
        <v>296</v>
      </c>
      <c r="B178" s="6" t="s">
        <v>183</v>
      </c>
      <c r="C178" s="5">
        <v>59.41</v>
      </c>
      <c r="D178" s="14">
        <v>136</v>
      </c>
      <c r="E178" s="14">
        <v>138</v>
      </c>
      <c r="F178" s="15">
        <f t="shared" si="7"/>
        <v>2.322841272513045</v>
      </c>
      <c r="G178" s="23">
        <v>0</v>
      </c>
      <c r="H178" s="21">
        <f>G178*100/E178</f>
        <v>0</v>
      </c>
      <c r="I178" s="23"/>
      <c r="J178" s="23"/>
      <c r="K178" s="23"/>
      <c r="L178" s="23"/>
      <c r="M178" s="23"/>
      <c r="N178" s="23"/>
    </row>
    <row r="179" spans="1:14" x14ac:dyDescent="0.25">
      <c r="A179" s="62" t="s">
        <v>297</v>
      </c>
      <c r="B179" s="6" t="s">
        <v>184</v>
      </c>
      <c r="C179" s="2">
        <v>56.618000000000002</v>
      </c>
      <c r="D179" s="14">
        <v>87</v>
      </c>
      <c r="E179" s="14">
        <v>82</v>
      </c>
      <c r="F179" s="15">
        <f t="shared" si="7"/>
        <v>1.4483026599314706</v>
      </c>
      <c r="G179" s="23">
        <v>6</v>
      </c>
      <c r="H179" s="21">
        <f>G179*100/E179</f>
        <v>7.3170731707317076</v>
      </c>
      <c r="I179" s="23"/>
      <c r="J179" s="23"/>
      <c r="K179" s="23"/>
      <c r="L179" s="23"/>
      <c r="M179" s="23"/>
      <c r="N179" s="23"/>
    </row>
    <row r="180" spans="1:14" ht="23.25" customHeight="1" x14ac:dyDescent="0.25">
      <c r="A180" s="62" t="s">
        <v>298</v>
      </c>
      <c r="B180" s="6" t="s">
        <v>185</v>
      </c>
      <c r="C180" s="2">
        <v>40.75</v>
      </c>
      <c r="D180" s="14">
        <v>111</v>
      </c>
      <c r="E180" s="14">
        <v>105</v>
      </c>
      <c r="F180" s="15">
        <f t="shared" si="7"/>
        <v>2.576687116564417</v>
      </c>
      <c r="G180" s="23">
        <v>8</v>
      </c>
      <c r="H180" s="21">
        <f>G180*100/E180</f>
        <v>7.6190476190476186</v>
      </c>
      <c r="I180" s="23"/>
      <c r="J180" s="23"/>
      <c r="K180" s="23"/>
      <c r="L180" s="23"/>
      <c r="M180" s="23"/>
      <c r="N180" s="23"/>
    </row>
    <row r="181" spans="1:14" x14ac:dyDescent="0.25">
      <c r="A181" s="62" t="s">
        <v>299</v>
      </c>
      <c r="B181" s="3" t="s">
        <v>186</v>
      </c>
      <c r="C181" s="2">
        <v>57.71</v>
      </c>
      <c r="D181" s="14">
        <v>191</v>
      </c>
      <c r="E181" s="14">
        <v>191</v>
      </c>
      <c r="F181" s="15">
        <f t="shared" si="7"/>
        <v>3.3096517068099116</v>
      </c>
      <c r="G181" s="23">
        <v>22</v>
      </c>
      <c r="H181" s="21">
        <f>G181*100/E181</f>
        <v>11.518324607329843</v>
      </c>
      <c r="I181" s="23"/>
      <c r="J181" s="23"/>
      <c r="K181" s="23"/>
      <c r="L181" s="23"/>
      <c r="M181" s="23"/>
      <c r="N181" s="23"/>
    </row>
    <row r="182" spans="1:14" x14ac:dyDescent="0.25">
      <c r="A182" s="62" t="s">
        <v>300</v>
      </c>
      <c r="B182" s="3" t="s">
        <v>377</v>
      </c>
      <c r="C182" s="2">
        <v>69.009</v>
      </c>
      <c r="D182" s="14">
        <v>155</v>
      </c>
      <c r="E182" s="14">
        <v>231</v>
      </c>
      <c r="F182" s="15">
        <f t="shared" si="7"/>
        <v>3.3473894709385732</v>
      </c>
      <c r="G182" s="23">
        <v>10</v>
      </c>
      <c r="H182" s="21">
        <f>G182*100/E182</f>
        <v>4.329004329004329</v>
      </c>
      <c r="I182" s="23"/>
      <c r="J182" s="23"/>
      <c r="K182" s="23"/>
      <c r="L182" s="23"/>
      <c r="M182" s="23"/>
      <c r="N182" s="23"/>
    </row>
    <row r="183" spans="1:14" ht="15.75" x14ac:dyDescent="0.25">
      <c r="A183" s="135" t="s">
        <v>301</v>
      </c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</row>
    <row r="184" spans="1:14" x14ac:dyDescent="0.25">
      <c r="A184" s="62" t="s">
        <v>218</v>
      </c>
      <c r="B184" s="4" t="s">
        <v>18</v>
      </c>
      <c r="C184" s="2">
        <v>937.18</v>
      </c>
      <c r="D184" s="14">
        <v>942</v>
      </c>
      <c r="E184" s="14">
        <v>599</v>
      </c>
      <c r="F184" s="15">
        <f>E184/C184</f>
        <v>0.6391514970443245</v>
      </c>
      <c r="G184" s="23">
        <v>29</v>
      </c>
      <c r="H184" s="21">
        <f>G184*100/E184</f>
        <v>4.8414023372287147</v>
      </c>
      <c r="I184" s="23">
        <v>0</v>
      </c>
      <c r="J184" s="23">
        <v>1</v>
      </c>
      <c r="K184" s="23">
        <v>3</v>
      </c>
      <c r="L184" s="23">
        <v>0</v>
      </c>
      <c r="M184" s="23">
        <v>19</v>
      </c>
      <c r="N184" s="23">
        <v>6</v>
      </c>
    </row>
    <row r="185" spans="1:14" ht="38.25" x14ac:dyDescent="0.25">
      <c r="A185" s="62" t="s">
        <v>219</v>
      </c>
      <c r="B185" s="4" t="s">
        <v>189</v>
      </c>
      <c r="C185" s="2">
        <v>194.708</v>
      </c>
      <c r="D185" s="14">
        <v>184</v>
      </c>
      <c r="E185" s="14">
        <v>204</v>
      </c>
      <c r="F185" s="15">
        <f>E185/C185</f>
        <v>1.0477227438009737</v>
      </c>
      <c r="G185" s="23">
        <v>16</v>
      </c>
      <c r="H185" s="21">
        <f>G185*100/E185</f>
        <v>7.8431372549019605</v>
      </c>
      <c r="I185" s="23"/>
      <c r="J185" s="23"/>
      <c r="K185" s="23"/>
      <c r="L185" s="23"/>
      <c r="M185" s="23"/>
      <c r="N185" s="23"/>
    </row>
    <row r="186" spans="1:14" ht="38.25" x14ac:dyDescent="0.25">
      <c r="A186" s="62" t="s">
        <v>221</v>
      </c>
      <c r="B186" s="4" t="s">
        <v>191</v>
      </c>
      <c r="C186" s="2">
        <v>79.358000000000004</v>
      </c>
      <c r="D186" s="14">
        <v>29</v>
      </c>
      <c r="E186" s="14">
        <v>35</v>
      </c>
      <c r="F186" s="15">
        <f>E186/C186</f>
        <v>0.44103934070919126</v>
      </c>
      <c r="G186" s="23">
        <v>1</v>
      </c>
      <c r="H186" s="21">
        <f>G186*100/E186</f>
        <v>2.8571428571428572</v>
      </c>
      <c r="I186" s="23"/>
      <c r="J186" s="23"/>
      <c r="K186" s="23"/>
      <c r="L186" s="23"/>
      <c r="M186" s="23"/>
      <c r="N186" s="23"/>
    </row>
    <row r="187" spans="1:14" ht="24" customHeight="1" x14ac:dyDescent="0.25">
      <c r="A187" s="62" t="s">
        <v>223</v>
      </c>
      <c r="B187" s="4" t="s">
        <v>95</v>
      </c>
      <c r="C187" s="2">
        <v>69.006</v>
      </c>
      <c r="D187" s="14">
        <v>323</v>
      </c>
      <c r="E187" s="14">
        <v>324</v>
      </c>
      <c r="F187" s="15">
        <f>E187/C187</f>
        <v>4.6952438918354922</v>
      </c>
      <c r="G187" s="23">
        <v>25</v>
      </c>
      <c r="H187" s="21">
        <f>G187*100/E187</f>
        <v>7.716049382716049</v>
      </c>
      <c r="I187" s="23"/>
      <c r="J187" s="23"/>
      <c r="K187" s="23"/>
      <c r="L187" s="23"/>
      <c r="M187" s="23"/>
      <c r="N187" s="23"/>
    </row>
    <row r="188" spans="1:14" ht="15.75" x14ac:dyDescent="0.25">
      <c r="A188" s="135" t="s">
        <v>302</v>
      </c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</row>
    <row r="189" spans="1:14" ht="15.75" x14ac:dyDescent="0.25">
      <c r="A189" s="62" t="s">
        <v>226</v>
      </c>
      <c r="B189" s="4" t="s">
        <v>37</v>
      </c>
      <c r="C189" s="2">
        <v>191.70400000000001</v>
      </c>
      <c r="D189" s="9">
        <v>286</v>
      </c>
      <c r="E189" s="9">
        <v>177</v>
      </c>
      <c r="F189" s="10">
        <f>E189/C189</f>
        <v>0.92329841839502558</v>
      </c>
      <c r="G189" s="64">
        <v>6</v>
      </c>
      <c r="H189" s="11">
        <f>G189*100/E189</f>
        <v>3.3898305084745761</v>
      </c>
      <c r="I189" s="64">
        <v>0</v>
      </c>
      <c r="J189" s="64">
        <v>0</v>
      </c>
      <c r="K189" s="64">
        <v>0</v>
      </c>
      <c r="L189" s="64">
        <v>0</v>
      </c>
      <c r="M189" s="64">
        <v>4</v>
      </c>
      <c r="N189" s="64">
        <v>2</v>
      </c>
    </row>
    <row r="190" spans="1:14" ht="76.5" x14ac:dyDescent="0.25">
      <c r="A190" s="62" t="s">
        <v>346</v>
      </c>
      <c r="B190" s="4" t="s">
        <v>343</v>
      </c>
      <c r="C190" s="2" t="s">
        <v>20</v>
      </c>
      <c r="D190" s="9"/>
      <c r="E190" s="9"/>
      <c r="F190" s="10"/>
      <c r="G190" s="64">
        <v>2</v>
      </c>
      <c r="H190" s="11"/>
      <c r="I190" s="64"/>
      <c r="J190" s="64"/>
      <c r="K190" s="64"/>
      <c r="L190" s="64"/>
      <c r="M190" s="64">
        <v>2</v>
      </c>
      <c r="N190" s="64"/>
    </row>
    <row r="191" spans="1:14" ht="38.25" x14ac:dyDescent="0.25">
      <c r="A191" s="62" t="s">
        <v>227</v>
      </c>
      <c r="B191" s="4" t="s">
        <v>195</v>
      </c>
      <c r="C191" s="2">
        <v>89.71</v>
      </c>
      <c r="D191" s="9">
        <v>258</v>
      </c>
      <c r="E191" s="9">
        <v>261</v>
      </c>
      <c r="F191" s="10">
        <f t="shared" ref="F191:F202" si="8">E191/C191</f>
        <v>2.9093746516553343</v>
      </c>
      <c r="G191" s="64">
        <v>20</v>
      </c>
      <c r="H191" s="11">
        <f>G191*100/E191</f>
        <v>7.6628352490421454</v>
      </c>
      <c r="I191" s="64"/>
      <c r="J191" s="64"/>
      <c r="K191" s="64"/>
      <c r="L191" s="64"/>
      <c r="M191" s="64"/>
      <c r="N191" s="64"/>
    </row>
    <row r="192" spans="1:14" ht="38.25" x14ac:dyDescent="0.25">
      <c r="A192" s="62" t="s">
        <v>229</v>
      </c>
      <c r="B192" s="4" t="s">
        <v>197</v>
      </c>
      <c r="C192" s="5">
        <v>105.1</v>
      </c>
      <c r="D192" s="9">
        <v>107</v>
      </c>
      <c r="E192" s="9">
        <v>113</v>
      </c>
      <c r="F192" s="10">
        <f t="shared" si="8"/>
        <v>1.0751665080875357</v>
      </c>
      <c r="G192" s="64">
        <v>9</v>
      </c>
      <c r="H192" s="11">
        <f>G192*100/E192</f>
        <v>7.9646017699115044</v>
      </c>
      <c r="I192" s="64"/>
      <c r="J192" s="64"/>
      <c r="K192" s="64"/>
      <c r="L192" s="64"/>
      <c r="M192" s="64"/>
      <c r="N192" s="64"/>
    </row>
    <row r="193" spans="1:14" ht="38.25" x14ac:dyDescent="0.25">
      <c r="A193" s="62" t="s">
        <v>303</v>
      </c>
      <c r="B193" s="4" t="s">
        <v>199</v>
      </c>
      <c r="C193" s="5">
        <v>122.196</v>
      </c>
      <c r="D193" s="9">
        <v>162</v>
      </c>
      <c r="E193" s="9">
        <v>168</v>
      </c>
      <c r="F193" s="10">
        <f t="shared" si="8"/>
        <v>1.3748404203083571</v>
      </c>
      <c r="G193" s="64">
        <v>13</v>
      </c>
      <c r="H193" s="11">
        <f>G193*100/E193</f>
        <v>7.7380952380952381</v>
      </c>
      <c r="I193" s="64"/>
      <c r="J193" s="64"/>
      <c r="K193" s="64"/>
      <c r="L193" s="64"/>
      <c r="M193" s="64"/>
      <c r="N193" s="64"/>
    </row>
    <row r="194" spans="1:14" ht="38.25" x14ac:dyDescent="0.25">
      <c r="A194" s="62" t="s">
        <v>304</v>
      </c>
      <c r="B194" s="4" t="s">
        <v>201</v>
      </c>
      <c r="C194" s="2">
        <v>78.5</v>
      </c>
      <c r="D194" s="9">
        <v>194</v>
      </c>
      <c r="E194" s="9">
        <v>188</v>
      </c>
      <c r="F194" s="10">
        <f t="shared" si="8"/>
        <v>2.394904458598726</v>
      </c>
      <c r="G194" s="64">
        <v>13</v>
      </c>
      <c r="H194" s="11">
        <f>G194*100/E194</f>
        <v>6.9148936170212769</v>
      </c>
      <c r="I194" s="64"/>
      <c r="J194" s="64"/>
      <c r="K194" s="64"/>
      <c r="L194" s="64"/>
      <c r="M194" s="64"/>
      <c r="N194" s="64"/>
    </row>
    <row r="195" spans="1:14" ht="38.25" x14ac:dyDescent="0.25">
      <c r="A195" s="62" t="s">
        <v>305</v>
      </c>
      <c r="B195" s="4" t="s">
        <v>203</v>
      </c>
      <c r="C195" s="2">
        <v>81</v>
      </c>
      <c r="D195" s="9">
        <v>135</v>
      </c>
      <c r="E195" s="9">
        <v>132</v>
      </c>
      <c r="F195" s="10">
        <f t="shared" si="8"/>
        <v>1.6296296296296295</v>
      </c>
      <c r="G195" s="64">
        <v>10</v>
      </c>
      <c r="H195" s="11">
        <f>G195*100/E195</f>
        <v>7.5757575757575761</v>
      </c>
      <c r="I195" s="64"/>
      <c r="J195" s="64"/>
      <c r="K195" s="64"/>
      <c r="L195" s="64"/>
      <c r="M195" s="64"/>
      <c r="N195" s="64"/>
    </row>
    <row r="196" spans="1:14" ht="38.25" x14ac:dyDescent="0.25">
      <c r="A196" s="62" t="s">
        <v>306</v>
      </c>
      <c r="B196" s="4" t="s">
        <v>205</v>
      </c>
      <c r="C196" s="2">
        <v>49.628</v>
      </c>
      <c r="D196" s="9">
        <v>244</v>
      </c>
      <c r="E196" s="9">
        <v>223</v>
      </c>
      <c r="F196" s="10">
        <f t="shared" si="8"/>
        <v>4.4934311275892638</v>
      </c>
      <c r="G196" s="64">
        <v>14</v>
      </c>
      <c r="H196" s="11">
        <f>G196*100/E196</f>
        <v>6.2780269058295968</v>
      </c>
      <c r="I196" s="64"/>
      <c r="J196" s="64"/>
      <c r="K196" s="64"/>
      <c r="L196" s="64"/>
      <c r="M196" s="64"/>
      <c r="N196" s="64"/>
    </row>
    <row r="197" spans="1:14" ht="38.25" x14ac:dyDescent="0.25">
      <c r="A197" s="62" t="s">
        <v>307</v>
      </c>
      <c r="B197" s="4" t="s">
        <v>207</v>
      </c>
      <c r="C197" s="2">
        <v>66.254999999999995</v>
      </c>
      <c r="D197" s="9">
        <v>137</v>
      </c>
      <c r="E197" s="9">
        <v>134</v>
      </c>
      <c r="F197" s="10">
        <f t="shared" si="8"/>
        <v>2.0224888687646216</v>
      </c>
      <c r="G197" s="64">
        <v>10</v>
      </c>
      <c r="H197" s="11">
        <f>G197*100/E197</f>
        <v>7.4626865671641793</v>
      </c>
      <c r="I197" s="64"/>
      <c r="J197" s="64"/>
      <c r="K197" s="64"/>
      <c r="L197" s="64"/>
      <c r="M197" s="64"/>
      <c r="N197" s="64"/>
    </row>
    <row r="198" spans="1:14" ht="38.25" x14ac:dyDescent="0.25">
      <c r="A198" s="62" t="s">
        <v>308</v>
      </c>
      <c r="B198" s="4" t="s">
        <v>209</v>
      </c>
      <c r="C198" s="2">
        <v>34.520000000000003</v>
      </c>
      <c r="D198" s="9">
        <v>274</v>
      </c>
      <c r="E198" s="9">
        <v>287</v>
      </c>
      <c r="F198" s="10">
        <f t="shared" si="8"/>
        <v>8.3140208574739276</v>
      </c>
      <c r="G198" s="64">
        <v>34</v>
      </c>
      <c r="H198" s="11">
        <f>G198*100/E198</f>
        <v>11.846689895470384</v>
      </c>
      <c r="I198" s="64"/>
      <c r="J198" s="64"/>
      <c r="K198" s="64"/>
      <c r="L198" s="64"/>
      <c r="M198" s="64"/>
      <c r="N198" s="64"/>
    </row>
    <row r="199" spans="1:14" ht="15.75" x14ac:dyDescent="0.25">
      <c r="A199" s="62" t="s">
        <v>309</v>
      </c>
      <c r="B199" s="4" t="s">
        <v>211</v>
      </c>
      <c r="C199" s="2">
        <v>12.46</v>
      </c>
      <c r="D199" s="9">
        <v>93</v>
      </c>
      <c r="E199" s="9">
        <v>113</v>
      </c>
      <c r="F199" s="10">
        <f t="shared" si="8"/>
        <v>9.0690208667736751</v>
      </c>
      <c r="G199" s="64">
        <v>16</v>
      </c>
      <c r="H199" s="11">
        <f>G199*100/E199</f>
        <v>14.159292035398231</v>
      </c>
      <c r="I199" s="64"/>
      <c r="J199" s="64"/>
      <c r="K199" s="64"/>
      <c r="L199" s="64"/>
      <c r="M199" s="64"/>
      <c r="N199" s="64"/>
    </row>
    <row r="200" spans="1:14" ht="15.75" x14ac:dyDescent="0.25">
      <c r="A200" s="62" t="s">
        <v>310</v>
      </c>
      <c r="B200" s="4" t="s">
        <v>212</v>
      </c>
      <c r="C200" s="2">
        <v>11.24</v>
      </c>
      <c r="D200" s="9">
        <v>41</v>
      </c>
      <c r="E200" s="9">
        <v>41</v>
      </c>
      <c r="F200" s="10">
        <f t="shared" si="8"/>
        <v>3.6476868327402134</v>
      </c>
      <c r="G200" s="64">
        <v>4</v>
      </c>
      <c r="H200" s="11">
        <f>G200*100/E200</f>
        <v>9.7560975609756095</v>
      </c>
      <c r="I200" s="64"/>
      <c r="J200" s="64"/>
      <c r="K200" s="64"/>
      <c r="L200" s="64"/>
      <c r="M200" s="64"/>
      <c r="N200" s="64"/>
    </row>
    <row r="201" spans="1:14" ht="15.75" x14ac:dyDescent="0.25">
      <c r="A201" s="62" t="s">
        <v>311</v>
      </c>
      <c r="B201" s="4" t="s">
        <v>213</v>
      </c>
      <c r="C201" s="2">
        <v>15.074999999999999</v>
      </c>
      <c r="D201" s="9">
        <v>124</v>
      </c>
      <c r="E201" s="9">
        <v>99</v>
      </c>
      <c r="F201" s="10">
        <f t="shared" si="8"/>
        <v>6.5671641791044779</v>
      </c>
      <c r="G201" s="64">
        <v>10</v>
      </c>
      <c r="H201" s="11">
        <f>G201*100/E201</f>
        <v>10.1010101010101</v>
      </c>
      <c r="I201" s="64"/>
      <c r="J201" s="64"/>
      <c r="K201" s="64"/>
      <c r="L201" s="64"/>
      <c r="M201" s="64"/>
      <c r="N201" s="64"/>
    </row>
    <row r="202" spans="1:14" ht="30.75" customHeight="1" x14ac:dyDescent="0.25">
      <c r="A202" s="62" t="s">
        <v>312</v>
      </c>
      <c r="B202" s="4" t="s">
        <v>214</v>
      </c>
      <c r="C202" s="2">
        <v>48.601999999999997</v>
      </c>
      <c r="D202" s="9">
        <v>211</v>
      </c>
      <c r="E202" s="9">
        <v>211</v>
      </c>
      <c r="F202" s="10">
        <f t="shared" si="8"/>
        <v>4.3413851281840259</v>
      </c>
      <c r="G202" s="64">
        <v>25</v>
      </c>
      <c r="H202" s="11">
        <f>G202*100/E202</f>
        <v>11.848341232227488</v>
      </c>
      <c r="I202" s="64"/>
      <c r="J202" s="64"/>
      <c r="K202" s="64"/>
      <c r="L202" s="64"/>
      <c r="M202" s="64"/>
      <c r="N202" s="64"/>
    </row>
    <row r="203" spans="1:14" ht="15.75" x14ac:dyDescent="0.25">
      <c r="A203" s="135" t="s">
        <v>313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</row>
    <row r="204" spans="1:14" ht="15.75" x14ac:dyDescent="0.25">
      <c r="A204" s="62" t="s">
        <v>231</v>
      </c>
      <c r="B204" s="4" t="s">
        <v>37</v>
      </c>
      <c r="C204" s="2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</row>
    <row r="205" spans="1:14" ht="38.25" x14ac:dyDescent="0.25">
      <c r="A205" s="62" t="s">
        <v>232</v>
      </c>
      <c r="B205" s="4" t="s">
        <v>217</v>
      </c>
      <c r="C205" s="2">
        <v>384.79300000000001</v>
      </c>
      <c r="D205" s="9">
        <v>386</v>
      </c>
      <c r="E205" s="9">
        <v>397</v>
      </c>
      <c r="F205" s="10">
        <f>E205/C205</f>
        <v>1.0317235500645801</v>
      </c>
      <c r="G205" s="64">
        <v>31</v>
      </c>
      <c r="H205" s="11">
        <f>G205*100/E205</f>
        <v>7.8085642317380355</v>
      </c>
      <c r="I205" s="64"/>
      <c r="J205" s="64"/>
      <c r="K205" s="64"/>
      <c r="L205" s="64"/>
      <c r="M205" s="76"/>
      <c r="N205" s="76"/>
    </row>
    <row r="206" spans="1:14" ht="15.75" x14ac:dyDescent="0.25">
      <c r="A206" s="135" t="s">
        <v>314</v>
      </c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</row>
    <row r="207" spans="1:14" x14ac:dyDescent="0.25">
      <c r="A207" s="62" t="s">
        <v>238</v>
      </c>
      <c r="B207" s="4" t="s">
        <v>18</v>
      </c>
      <c r="C207" s="2">
        <v>247.73150000000001</v>
      </c>
      <c r="D207" s="14">
        <v>65</v>
      </c>
      <c r="E207" s="14">
        <v>55</v>
      </c>
      <c r="F207" s="15">
        <f>E207/C207</f>
        <v>0.22201456011851539</v>
      </c>
      <c r="G207" s="14">
        <v>2</v>
      </c>
      <c r="H207" s="21">
        <f>G207*100/E207</f>
        <v>3.6363636363636362</v>
      </c>
      <c r="I207" s="14">
        <v>0</v>
      </c>
      <c r="J207" s="14">
        <v>0</v>
      </c>
      <c r="K207" s="14">
        <v>0</v>
      </c>
      <c r="L207" s="14">
        <v>0</v>
      </c>
      <c r="M207" s="14">
        <v>1</v>
      </c>
      <c r="N207" s="14">
        <v>1</v>
      </c>
    </row>
    <row r="208" spans="1:14" ht="38.25" x14ac:dyDescent="0.25">
      <c r="A208" s="62" t="s">
        <v>315</v>
      </c>
      <c r="B208" s="4" t="s">
        <v>220</v>
      </c>
      <c r="C208" s="2">
        <v>201.547</v>
      </c>
      <c r="D208" s="14">
        <v>13</v>
      </c>
      <c r="E208" s="14">
        <v>18</v>
      </c>
      <c r="F208" s="15">
        <f>E208/C208</f>
        <v>8.9309193389135039E-2</v>
      </c>
      <c r="G208" s="23">
        <v>0</v>
      </c>
      <c r="H208" s="21">
        <f>G208*100/E208</f>
        <v>0</v>
      </c>
      <c r="I208" s="23"/>
      <c r="J208" s="23"/>
      <c r="K208" s="23"/>
      <c r="L208" s="23"/>
      <c r="M208" s="23"/>
      <c r="N208" s="23"/>
    </row>
    <row r="209" spans="1:14" ht="38.25" x14ac:dyDescent="0.25">
      <c r="A209" s="62" t="s">
        <v>316</v>
      </c>
      <c r="B209" s="4" t="s">
        <v>222</v>
      </c>
      <c r="C209" s="2">
        <v>131.56899999999999</v>
      </c>
      <c r="D209" s="14">
        <v>67</v>
      </c>
      <c r="E209" s="14">
        <v>73</v>
      </c>
      <c r="F209" s="15">
        <f>E209/C209</f>
        <v>0.55484194605112147</v>
      </c>
      <c r="G209" s="23">
        <v>3</v>
      </c>
      <c r="H209" s="21">
        <f>G209*100/E209</f>
        <v>4.1095890410958908</v>
      </c>
      <c r="I209" s="23"/>
      <c r="J209" s="23"/>
      <c r="K209" s="23"/>
      <c r="L209" s="23"/>
      <c r="M209" s="23"/>
      <c r="N209" s="23"/>
    </row>
    <row r="210" spans="1:14" x14ac:dyDescent="0.25">
      <c r="A210" s="62" t="s">
        <v>317</v>
      </c>
      <c r="B210" s="4" t="s">
        <v>224</v>
      </c>
      <c r="C210" s="2">
        <v>7.78</v>
      </c>
      <c r="D210" s="14">
        <v>15</v>
      </c>
      <c r="E210" s="14">
        <v>21</v>
      </c>
      <c r="F210" s="15">
        <f>E210/C210</f>
        <v>2.6992287917737787</v>
      </c>
      <c r="G210" s="23">
        <v>0</v>
      </c>
      <c r="H210" s="21">
        <f>G210*100/E210</f>
        <v>0</v>
      </c>
      <c r="I210" s="23"/>
      <c r="J210" s="23"/>
      <c r="K210" s="23"/>
      <c r="L210" s="23"/>
      <c r="M210" s="23"/>
      <c r="N210" s="23"/>
    </row>
    <row r="211" spans="1:14" x14ac:dyDescent="0.25">
      <c r="A211" s="62" t="s">
        <v>318</v>
      </c>
      <c r="B211" s="4" t="s">
        <v>225</v>
      </c>
      <c r="C211" s="2">
        <v>4.37</v>
      </c>
      <c r="D211" s="14">
        <v>23</v>
      </c>
      <c r="E211" s="14">
        <v>31</v>
      </c>
      <c r="F211" s="15">
        <f>E211/C211</f>
        <v>7.0938215102974826</v>
      </c>
      <c r="G211" s="23">
        <v>2</v>
      </c>
      <c r="H211" s="21">
        <f>G211*100/E211</f>
        <v>6.4516129032258061</v>
      </c>
      <c r="I211" s="23"/>
      <c r="J211" s="23"/>
      <c r="K211" s="23"/>
      <c r="L211" s="23"/>
      <c r="M211" s="23"/>
      <c r="N211" s="23"/>
    </row>
    <row r="212" spans="1:14" x14ac:dyDescent="0.25">
      <c r="A212" s="136" t="s">
        <v>239</v>
      </c>
      <c r="B212" s="136"/>
      <c r="C212" s="136"/>
      <c r="D212" s="3"/>
      <c r="E212" s="3"/>
      <c r="F212" s="3"/>
      <c r="G212" s="76"/>
      <c r="H212" s="76"/>
      <c r="I212" s="76"/>
      <c r="J212" s="76"/>
      <c r="K212" s="76"/>
      <c r="L212" s="76"/>
      <c r="M212" s="76"/>
      <c r="N212" s="76"/>
    </row>
    <row r="213" spans="1:14" s="67" customFormat="1" x14ac:dyDescent="0.25">
      <c r="A213" s="85" t="s">
        <v>240</v>
      </c>
      <c r="B213" s="86"/>
      <c r="C213" s="77">
        <f>SUM(C15:C17,C19:C28,C30:C33,C35:C39,C41:C45,C47:C50,C52:C57,C59:C60,C62:C63,C65:C66,C68:C77,C79:C81,C83:C88,C90:C98,C100,C102:C105,C107:C111,C113:C115,C117:C120,C122:C124,C126:C136,C138:C140,C142:C149,C151,C153:C156,C158:C168,C170:C182,C184:C187,C189:C202,C204:C205,C207:C211)</f>
        <v>38251.046200000004</v>
      </c>
      <c r="D213" s="78">
        <v>43388</v>
      </c>
      <c r="E213" s="78">
        <f>SUM(E15:E17,E19:E28,E30:E33,E35:E39,E41:E45,E47:E50,E52:E57,E59:E60,E62:E63,E65:E66,E68:E77,E79:E81,E83:E88,E90:E98,E100,E102:E105,E107:E111,E113:E115,E117:E120,E122:E124,E126:E136,E138:E140,E142:E149,E151,E153:E156,E158:E168,E170:E182,E184:E187,E189:E202,E204:E205,E207:E211)</f>
        <v>43648</v>
      </c>
      <c r="F213" s="77">
        <f>E213/C213</f>
        <v>1.1410929722492138</v>
      </c>
      <c r="G213" s="78">
        <f>SUM(G15:G17,G19:G28,G30:G33,G35:G39,G41:G45,G47:G50,G52:G57,G59:G60,G62:G63,G65:G66,G68:G77,G79:G81,G83:G88,G90:G98,G100,G102:G105,G107:G111,G113:G115,G117:G120,G122:G124,G126:G136,G138:G140,G142:G149,G151,G153:G156,G158:G168,G170:G182,G184:G187,G189:G202,G204:G205,G207:G211)</f>
        <v>3480</v>
      </c>
      <c r="H213" s="77">
        <f>G213*100/E213</f>
        <v>7.9728739002932549</v>
      </c>
      <c r="I213" s="78">
        <f t="shared" ref="I213:N213" si="9">SUM(I15:I17,I19:I28,I30:I33,I35:I39,I41:I45,I47:I50,I52:I57,I59:I60,I62:I63,I65:I66,I68:I77,I79:I81,I83:I88,I90:I98,I100,I102:I105,I107:I111,I113:I115,I117:I120,I122:I124,I126:I136,I138:I140,I142:I149,I151,I153:I156,I158:I168,I170:I182,I184:I187,I189:I202,I204:I205,I207:I211)</f>
        <v>36</v>
      </c>
      <c r="J213" s="78">
        <f t="shared" si="9"/>
        <v>48</v>
      </c>
      <c r="K213" s="78">
        <f t="shared" si="9"/>
        <v>60</v>
      </c>
      <c r="L213" s="78">
        <f t="shared" si="9"/>
        <v>0</v>
      </c>
      <c r="M213" s="78">
        <f t="shared" si="9"/>
        <v>525</v>
      </c>
      <c r="N213" s="78">
        <f t="shared" si="9"/>
        <v>171</v>
      </c>
    </row>
    <row r="215" spans="1:14" x14ac:dyDescent="0.25">
      <c r="D215" s="82"/>
      <c r="G215" s="82">
        <f>G207+G204+G189+G190+G184+G170+G171+G159+G91+G69+G84+G36+G20+G158+G153+G151+G142+G138+G126+G122+G117+G113+G107+G102+G100+G90+G83+G79+G68+G65+G62+G59+G52+G47+G41+G35+G30+G19+G15</f>
        <v>840</v>
      </c>
      <c r="H215" s="82"/>
      <c r="I215" s="82">
        <f t="shared" ref="I215:N215" si="10">I207+I204+I189+I190+I184+I170+I171+I159+I91+I69+I84+I36+I20+I158+I153+I151+I142+I138+I126+I122+I117+I113+I107+I102+I100+I90+I83+I79+I68+I65+I62+I59+I52+I47+I41+I35+I30+I19+I15</f>
        <v>36</v>
      </c>
      <c r="J215" s="82">
        <f t="shared" si="10"/>
        <v>48</v>
      </c>
      <c r="K215" s="82">
        <f t="shared" si="10"/>
        <v>60</v>
      </c>
      <c r="L215" s="82">
        <f t="shared" si="10"/>
        <v>0</v>
      </c>
      <c r="M215" s="82">
        <f t="shared" si="10"/>
        <v>525</v>
      </c>
      <c r="N215" s="82">
        <f t="shared" si="10"/>
        <v>171</v>
      </c>
    </row>
    <row r="216" spans="1:14" x14ac:dyDescent="0.25">
      <c r="D216" s="82"/>
      <c r="G216" s="82" t="s">
        <v>373</v>
      </c>
      <c r="H216" s="82"/>
      <c r="I216" s="82"/>
      <c r="J216" s="82"/>
      <c r="K216" s="82"/>
      <c r="L216" s="82"/>
      <c r="M216" s="82">
        <f>M190+M171+M159+M91+M84+M69+M36+M20</f>
        <v>14</v>
      </c>
      <c r="N216" s="82"/>
    </row>
    <row r="217" spans="1:14" x14ac:dyDescent="0.25">
      <c r="G217" s="82">
        <f>G16+G17+G21+G22+G23+G24+G25+G26+G27+G28+G31+G32+G33+G37+G38+G39+G43+G42+G44+G45+G48+G49+G50+G53+G54+G55+G56+G57+G60+G63+G66+G70+G71+G72+G73+G74+G75+G76+G77+G80+G81+G85+G86+G87+G88+G92+G93+G94+G95+G96+G97+G98+G103+G104+G105+G108+G109+G110+G111+G114+G115+G118+G119+G120+G123+G124+G127+G128+G129+G130+G131+G132+G133+G134+G135+G136+G139+G140+G143+G144+G145+G146+G147+G148+G149+G154+G155+G156+G160+G161+G162+G163+G164+G165+G166+G167+G168+G172+G173+G174+G175+G176+G177+G178+G179+G180+G181+G182+G185+G186+G187+G191+G192+G193+G194+G195+G196+G197+G198+G199+G200+G201+G202+G205+G208+G209+G210+G211</f>
        <v>2640</v>
      </c>
    </row>
    <row r="218" spans="1:14" x14ac:dyDescent="0.25">
      <c r="G218" s="82" t="s">
        <v>372</v>
      </c>
    </row>
    <row r="219" spans="1:14" x14ac:dyDescent="0.25">
      <c r="G219" s="82">
        <f>G215+G217</f>
        <v>3480</v>
      </c>
    </row>
  </sheetData>
  <mergeCells count="49">
    <mergeCell ref="F8:F12"/>
    <mergeCell ref="D11:D12"/>
    <mergeCell ref="E11:E12"/>
    <mergeCell ref="G8:N8"/>
    <mergeCell ref="G9:N9"/>
    <mergeCell ref="J10:N10"/>
    <mergeCell ref="J11:M11"/>
    <mergeCell ref="C4:F4"/>
    <mergeCell ref="C6:F6"/>
    <mergeCell ref="C8:C12"/>
    <mergeCell ref="D8:E10"/>
    <mergeCell ref="A67:N67"/>
    <mergeCell ref="H10:H12"/>
    <mergeCell ref="N11:N12"/>
    <mergeCell ref="G10:G12"/>
    <mergeCell ref="I10:I12"/>
    <mergeCell ref="A46:N46"/>
    <mergeCell ref="A51:N51"/>
    <mergeCell ref="A58:N58"/>
    <mergeCell ref="A61:N61"/>
    <mergeCell ref="A64:N64"/>
    <mergeCell ref="A14:N14"/>
    <mergeCell ref="A18:N18"/>
    <mergeCell ref="A29:N29"/>
    <mergeCell ref="A34:N34"/>
    <mergeCell ref="A40:N40"/>
    <mergeCell ref="A8:A12"/>
    <mergeCell ref="B8:B12"/>
    <mergeCell ref="A150:N150"/>
    <mergeCell ref="A82:N82"/>
    <mergeCell ref="A89:N89"/>
    <mergeCell ref="A99:N99"/>
    <mergeCell ref="A101:N101"/>
    <mergeCell ref="A106:N106"/>
    <mergeCell ref="A112:N112"/>
    <mergeCell ref="A116:N116"/>
    <mergeCell ref="A121:N121"/>
    <mergeCell ref="A125:N125"/>
    <mergeCell ref="A137:N137"/>
    <mergeCell ref="A141:N141"/>
    <mergeCell ref="A78:N78"/>
    <mergeCell ref="A206:N206"/>
    <mergeCell ref="A212:C212"/>
    <mergeCell ref="A152:N152"/>
    <mergeCell ref="A157:N157"/>
    <mergeCell ref="A169:N169"/>
    <mergeCell ref="A183:N183"/>
    <mergeCell ref="A188:N188"/>
    <mergeCell ref="A203:N20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210"/>
  <sheetViews>
    <sheetView topLeftCell="A2" zoomScale="80" zoomScaleNormal="80" workbookViewId="0">
      <pane xSplit="3" ySplit="13" topLeftCell="D15" activePane="bottomRight" state="frozen"/>
      <selection activeCell="A2" sqref="A2"/>
      <selection pane="topRight" activeCell="D2" sqref="D2"/>
      <selection pane="bottomLeft" activeCell="A15" sqref="A15"/>
      <selection pane="bottomRight" activeCell="R24" sqref="R24"/>
    </sheetView>
  </sheetViews>
  <sheetFormatPr defaultRowHeight="15" x14ac:dyDescent="0.25"/>
  <cols>
    <col min="2" max="2" width="17.28515625" customWidth="1"/>
    <col min="3" max="3" width="13.140625" customWidth="1"/>
    <col min="4" max="5" width="15.5703125" customWidth="1"/>
    <col min="6" max="6" width="15.28515625" customWidth="1"/>
    <col min="7" max="7" width="6.5703125" style="13" customWidth="1"/>
    <col min="8" max="8" width="7" customWidth="1"/>
    <col min="14" max="14" width="7.5703125" customWidth="1"/>
  </cols>
  <sheetData>
    <row r="2" spans="1:16" x14ac:dyDescent="0.25">
      <c r="F2" s="105" t="s">
        <v>355</v>
      </c>
    </row>
    <row r="3" spans="1:16" x14ac:dyDescent="0.25">
      <c r="F3" s="44"/>
    </row>
    <row r="4" spans="1:16" x14ac:dyDescent="0.25">
      <c r="C4" s="149" t="s">
        <v>16</v>
      </c>
      <c r="D4" s="149"/>
      <c r="E4" s="149"/>
      <c r="F4" s="149"/>
    </row>
    <row r="5" spans="1:16" ht="7.5" customHeight="1" x14ac:dyDescent="0.25"/>
    <row r="6" spans="1:16" x14ac:dyDescent="0.25">
      <c r="C6" s="150" t="s">
        <v>341</v>
      </c>
      <c r="D6" s="150"/>
      <c r="E6" s="150"/>
      <c r="F6" s="150"/>
    </row>
    <row r="8" spans="1:16" s="1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  <c r="O8" s="68"/>
      <c r="P8" s="68"/>
    </row>
    <row r="9" spans="1:16" s="1" customFormat="1" ht="53.2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  <c r="O9" s="68"/>
      <c r="P9" s="68"/>
    </row>
    <row r="10" spans="1:16" s="59" customFormat="1" ht="33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  <c r="O10" s="68"/>
      <c r="P10" s="68"/>
    </row>
    <row r="11" spans="1:16" s="59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  <c r="O11" s="68"/>
      <c r="P11" s="68"/>
    </row>
    <row r="12" spans="1:16" s="59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361</v>
      </c>
      <c r="N12" s="120"/>
      <c r="O12" s="68"/>
      <c r="P12" s="68"/>
    </row>
    <row r="13" spans="1:16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6" s="13" customFormat="1" ht="15.75" customHeight="1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20"/>
      <c r="P14" s="20"/>
    </row>
    <row r="15" spans="1:16" s="13" customFormat="1" x14ac:dyDescent="0.25">
      <c r="A15" s="62" t="s">
        <v>17</v>
      </c>
      <c r="B15" s="4" t="s">
        <v>37</v>
      </c>
      <c r="C15" s="2">
        <v>429.8143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20"/>
      <c r="P15" s="20"/>
    </row>
    <row r="16" spans="1:16" s="13" customFormat="1" ht="38.25" x14ac:dyDescent="0.25">
      <c r="A16" s="62" t="s">
        <v>21</v>
      </c>
      <c r="B16" s="4" t="s">
        <v>228</v>
      </c>
      <c r="C16" s="2">
        <v>101.61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  <c r="O16" s="20"/>
      <c r="P16" s="20"/>
    </row>
    <row r="17" spans="1:16" s="13" customFormat="1" x14ac:dyDescent="0.25">
      <c r="A17" s="62" t="s">
        <v>23</v>
      </c>
      <c r="B17" s="4" t="s">
        <v>230</v>
      </c>
      <c r="C17" s="2">
        <v>5.5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20"/>
      <c r="P17" s="20"/>
    </row>
    <row r="18" spans="1:16" s="13" customFormat="1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20"/>
      <c r="P18" s="20"/>
    </row>
    <row r="19" spans="1:16" s="13" customFormat="1" ht="15.75" x14ac:dyDescent="0.25">
      <c r="A19" s="62" t="s">
        <v>29</v>
      </c>
      <c r="B19" s="4" t="s">
        <v>18</v>
      </c>
      <c r="C19" s="2">
        <v>398.77</v>
      </c>
      <c r="D19" s="9">
        <v>24</v>
      </c>
      <c r="E19" s="9">
        <v>24</v>
      </c>
      <c r="F19" s="10">
        <f>E19/C19</f>
        <v>6.0185069087443893E-2</v>
      </c>
      <c r="G19" s="64">
        <v>0</v>
      </c>
      <c r="H19" s="64">
        <f>G19*100/E19</f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20"/>
      <c r="P19" s="20"/>
    </row>
    <row r="20" spans="1:16" s="13" customFormat="1" ht="38.25" x14ac:dyDescent="0.25">
      <c r="A20" s="62" t="s">
        <v>30</v>
      </c>
      <c r="B20" s="4" t="s">
        <v>22</v>
      </c>
      <c r="C20" s="5">
        <v>77.67</v>
      </c>
      <c r="D20" s="9">
        <v>0</v>
      </c>
      <c r="E20" s="9">
        <v>0</v>
      </c>
      <c r="F20" s="10">
        <f t="shared" ref="F20:F26" si="0">E20/C20</f>
        <v>0</v>
      </c>
      <c r="G20" s="64">
        <v>0</v>
      </c>
      <c r="H20" s="64">
        <v>0</v>
      </c>
      <c r="I20" s="64"/>
      <c r="J20" s="64"/>
      <c r="K20" s="64"/>
      <c r="L20" s="64"/>
      <c r="M20" s="64"/>
      <c r="N20" s="64"/>
      <c r="O20" s="20"/>
      <c r="P20" s="20"/>
    </row>
    <row r="21" spans="1:16" s="13" customFormat="1" ht="15.75" x14ac:dyDescent="0.25">
      <c r="A21" s="62" t="s">
        <v>32</v>
      </c>
      <c r="B21" s="4" t="s">
        <v>24</v>
      </c>
      <c r="C21" s="2">
        <v>24.202999999999999</v>
      </c>
      <c r="D21" s="9">
        <v>5</v>
      </c>
      <c r="E21" s="9">
        <v>2</v>
      </c>
      <c r="F21" s="10">
        <f>E21/C21</f>
        <v>8.2634384167251995E-2</v>
      </c>
      <c r="G21" s="64">
        <v>0</v>
      </c>
      <c r="H21" s="64">
        <v>0</v>
      </c>
      <c r="I21" s="9"/>
      <c r="J21" s="9"/>
      <c r="K21" s="9"/>
      <c r="L21" s="9"/>
      <c r="M21" s="9"/>
      <c r="N21" s="9"/>
      <c r="O21" s="20"/>
      <c r="P21" s="20"/>
    </row>
    <row r="22" spans="1:16" s="13" customFormat="1" ht="15.75" x14ac:dyDescent="0.25">
      <c r="A22" s="62" t="s">
        <v>34</v>
      </c>
      <c r="B22" s="4" t="s">
        <v>25</v>
      </c>
      <c r="C22" s="2">
        <v>20.62</v>
      </c>
      <c r="D22" s="9">
        <v>16</v>
      </c>
      <c r="E22" s="9">
        <v>15</v>
      </c>
      <c r="F22" s="10">
        <f t="shared" si="0"/>
        <v>0.72744907856450047</v>
      </c>
      <c r="G22" s="64">
        <v>0</v>
      </c>
      <c r="H22" s="64">
        <f>G22*100/E22</f>
        <v>0</v>
      </c>
      <c r="I22" s="64"/>
      <c r="J22" s="64"/>
      <c r="K22" s="64"/>
      <c r="L22" s="64"/>
      <c r="M22" s="64"/>
      <c r="N22" s="64"/>
      <c r="O22" s="20"/>
      <c r="P22" s="20"/>
    </row>
    <row r="23" spans="1:16" s="13" customFormat="1" ht="15.75" x14ac:dyDescent="0.25">
      <c r="A23" s="62" t="s">
        <v>244</v>
      </c>
      <c r="B23" s="4" t="s">
        <v>330</v>
      </c>
      <c r="C23" s="2">
        <v>21.3</v>
      </c>
      <c r="D23" s="9">
        <v>28</v>
      </c>
      <c r="E23" s="9">
        <v>22</v>
      </c>
      <c r="F23" s="10">
        <f t="shared" si="0"/>
        <v>1.0328638497652582</v>
      </c>
      <c r="G23" s="9">
        <v>0</v>
      </c>
      <c r="H23" s="64">
        <f>G23*100/E23</f>
        <v>0</v>
      </c>
      <c r="I23" s="9"/>
      <c r="J23" s="9"/>
      <c r="K23" s="9"/>
      <c r="L23" s="9"/>
      <c r="M23" s="9"/>
      <c r="N23" s="9"/>
      <c r="O23" s="20"/>
      <c r="P23" s="20"/>
    </row>
    <row r="24" spans="1:16" s="13" customFormat="1" ht="38.25" x14ac:dyDescent="0.25">
      <c r="A24" s="62" t="s">
        <v>245</v>
      </c>
      <c r="B24" s="4" t="s">
        <v>26</v>
      </c>
      <c r="C24" s="2">
        <v>50</v>
      </c>
      <c r="D24" s="9">
        <v>235</v>
      </c>
      <c r="E24" s="9">
        <v>128</v>
      </c>
      <c r="F24" s="10">
        <f t="shared" si="0"/>
        <v>2.56</v>
      </c>
      <c r="G24" s="64">
        <v>6</v>
      </c>
      <c r="H24" s="11">
        <f>G24*100/E24</f>
        <v>4.6875</v>
      </c>
      <c r="I24" s="64"/>
      <c r="J24" s="64"/>
      <c r="K24" s="64"/>
      <c r="L24" s="64"/>
      <c r="M24" s="64"/>
      <c r="N24" s="64"/>
      <c r="O24" s="20"/>
      <c r="P24" s="20"/>
    </row>
    <row r="25" spans="1:16" s="13" customFormat="1" ht="15.75" x14ac:dyDescent="0.25">
      <c r="A25" s="62" t="s">
        <v>246</v>
      </c>
      <c r="B25" s="4" t="s">
        <v>27</v>
      </c>
      <c r="C25" s="2">
        <v>33.630000000000003</v>
      </c>
      <c r="D25" s="9">
        <v>60</v>
      </c>
      <c r="E25" s="9">
        <v>60</v>
      </c>
      <c r="F25" s="10">
        <f t="shared" si="0"/>
        <v>1.7841213202497768</v>
      </c>
      <c r="G25" s="64">
        <v>2</v>
      </c>
      <c r="H25" s="11">
        <f>G25*100/E25</f>
        <v>3.3333333333333335</v>
      </c>
      <c r="I25" s="64"/>
      <c r="J25" s="64"/>
      <c r="K25" s="64"/>
      <c r="L25" s="64"/>
      <c r="M25" s="64"/>
      <c r="N25" s="64"/>
      <c r="O25" s="20"/>
      <c r="P25" s="20"/>
    </row>
    <row r="26" spans="1:16" s="13" customFormat="1" ht="15.75" x14ac:dyDescent="0.25">
      <c r="A26" s="62" t="s">
        <v>247</v>
      </c>
      <c r="B26" s="4" t="s">
        <v>28</v>
      </c>
      <c r="C26" s="2">
        <v>36.83</v>
      </c>
      <c r="D26" s="9">
        <v>307</v>
      </c>
      <c r="E26" s="9">
        <v>153</v>
      </c>
      <c r="F26" s="10">
        <f t="shared" si="0"/>
        <v>4.1542221015476519</v>
      </c>
      <c r="G26" s="64">
        <v>7</v>
      </c>
      <c r="H26" s="11">
        <f>G26*100/E26</f>
        <v>4.5751633986928102</v>
      </c>
      <c r="I26" s="64"/>
      <c r="J26" s="64"/>
      <c r="K26" s="64"/>
      <c r="L26" s="64"/>
      <c r="M26" s="64"/>
      <c r="N26" s="64"/>
      <c r="O26" s="20"/>
      <c r="P26" s="20"/>
    </row>
    <row r="27" spans="1:16" s="13" customFormat="1" ht="15.75" customHeight="1" x14ac:dyDescent="0.25">
      <c r="A27" s="135" t="s">
        <v>249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20"/>
      <c r="P27" s="20"/>
    </row>
    <row r="28" spans="1:16" s="13" customFormat="1" ht="15.75" x14ac:dyDescent="0.25">
      <c r="A28" s="62" t="s">
        <v>36</v>
      </c>
      <c r="B28" s="4" t="s">
        <v>18</v>
      </c>
      <c r="C28" s="2">
        <v>425.3</v>
      </c>
      <c r="D28" s="9">
        <v>23</v>
      </c>
      <c r="E28" s="9">
        <v>46</v>
      </c>
      <c r="F28" s="10">
        <f>E28/C28</f>
        <v>0.10815894662591112</v>
      </c>
      <c r="G28" s="65">
        <v>1</v>
      </c>
      <c r="H28" s="70">
        <f>G28*100/E28</f>
        <v>2.1739130434782608</v>
      </c>
      <c r="I28" s="65">
        <v>0</v>
      </c>
      <c r="J28" s="65">
        <v>0</v>
      </c>
      <c r="K28" s="65">
        <v>0</v>
      </c>
      <c r="L28" s="65">
        <v>0</v>
      </c>
      <c r="M28" s="65">
        <v>1</v>
      </c>
      <c r="N28" s="65">
        <v>0</v>
      </c>
      <c r="O28" s="20"/>
      <c r="P28" s="20"/>
    </row>
    <row r="29" spans="1:16" s="13" customFormat="1" ht="51" x14ac:dyDescent="0.25">
      <c r="A29" s="62" t="s">
        <v>38</v>
      </c>
      <c r="B29" s="4" t="s">
        <v>31</v>
      </c>
      <c r="C29" s="2">
        <v>61.19</v>
      </c>
      <c r="D29" s="9">
        <v>46</v>
      </c>
      <c r="E29" s="9">
        <v>41</v>
      </c>
      <c r="F29" s="10">
        <f>E29/C29</f>
        <v>0.67004412485700282</v>
      </c>
      <c r="G29" s="64">
        <v>0</v>
      </c>
      <c r="H29" s="11">
        <f>G29*100/E29</f>
        <v>0</v>
      </c>
      <c r="I29" s="64"/>
      <c r="J29" s="64"/>
      <c r="K29" s="64"/>
      <c r="L29" s="64"/>
      <c r="M29" s="64"/>
      <c r="N29" s="64"/>
      <c r="O29" s="20"/>
      <c r="P29" s="20"/>
    </row>
    <row r="30" spans="1:16" s="13" customFormat="1" ht="15.75" x14ac:dyDescent="0.25">
      <c r="A30" s="62" t="s">
        <v>40</v>
      </c>
      <c r="B30" s="4" t="s">
        <v>33</v>
      </c>
      <c r="C30" s="2">
        <v>79.22</v>
      </c>
      <c r="D30" s="9">
        <v>133</v>
      </c>
      <c r="E30" s="9">
        <v>151</v>
      </c>
      <c r="F30" s="10">
        <f>E30/C30</f>
        <v>1.9060843221408736</v>
      </c>
      <c r="G30" s="65">
        <v>7</v>
      </c>
      <c r="H30" s="70">
        <f>G30*100/E30</f>
        <v>4.6357615894039732</v>
      </c>
      <c r="I30" s="65"/>
      <c r="J30" s="65"/>
      <c r="K30" s="65"/>
      <c r="L30" s="65"/>
      <c r="M30" s="65"/>
      <c r="N30" s="65"/>
      <c r="O30" s="20"/>
      <c r="P30" s="20"/>
    </row>
    <row r="31" spans="1:16" s="13" customFormat="1" ht="15.75" x14ac:dyDescent="0.25">
      <c r="A31" s="62" t="s">
        <v>42</v>
      </c>
      <c r="B31" s="4" t="s">
        <v>35</v>
      </c>
      <c r="C31" s="2">
        <v>80.819999999999993</v>
      </c>
      <c r="D31" s="9">
        <v>86</v>
      </c>
      <c r="E31" s="9">
        <v>114</v>
      </c>
      <c r="F31" s="10">
        <f>E31/C31</f>
        <v>1.4105419450631034</v>
      </c>
      <c r="G31" s="65">
        <v>5</v>
      </c>
      <c r="H31" s="70">
        <f>G31*100/E31</f>
        <v>4.3859649122807021</v>
      </c>
      <c r="I31" s="65"/>
      <c r="J31" s="65"/>
      <c r="K31" s="65"/>
      <c r="L31" s="65"/>
      <c r="M31" s="65"/>
      <c r="N31" s="65"/>
      <c r="O31" s="20"/>
      <c r="P31" s="20"/>
    </row>
    <row r="32" spans="1:16" s="13" customFormat="1" ht="15.75" customHeight="1" x14ac:dyDescent="0.25">
      <c r="A32" s="135" t="s">
        <v>319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20"/>
      <c r="P32" s="20"/>
    </row>
    <row r="33" spans="1:16" s="13" customFormat="1" ht="15.75" x14ac:dyDescent="0.25">
      <c r="A33" s="62" t="s">
        <v>44</v>
      </c>
      <c r="B33" s="4" t="s">
        <v>37</v>
      </c>
      <c r="C33" s="2">
        <v>222.18</v>
      </c>
      <c r="D33" s="9">
        <v>135</v>
      </c>
      <c r="E33" s="9">
        <v>19</v>
      </c>
      <c r="F33" s="10">
        <f>E33/C33</f>
        <v>8.5516248087136551E-2</v>
      </c>
      <c r="G33" s="64">
        <v>0</v>
      </c>
      <c r="H33" s="64">
        <v>4.4000000000000004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20"/>
      <c r="P33" s="20"/>
    </row>
    <row r="34" spans="1:16" s="13" customFormat="1" ht="38.25" x14ac:dyDescent="0.25">
      <c r="A34" s="62" t="s">
        <v>45</v>
      </c>
      <c r="B34" s="4" t="s">
        <v>39</v>
      </c>
      <c r="C34" s="2">
        <v>143.47</v>
      </c>
      <c r="D34" s="9">
        <v>22</v>
      </c>
      <c r="E34" s="9">
        <v>16</v>
      </c>
      <c r="F34" s="10">
        <f>E34/C34</f>
        <v>0.1115215724541716</v>
      </c>
      <c r="G34" s="64">
        <v>0</v>
      </c>
      <c r="H34" s="64">
        <v>0</v>
      </c>
      <c r="I34" s="64"/>
      <c r="J34" s="64"/>
      <c r="K34" s="64"/>
      <c r="L34" s="64"/>
      <c r="M34" s="64"/>
      <c r="N34" s="64"/>
      <c r="O34" s="20"/>
      <c r="P34" s="20"/>
    </row>
    <row r="35" spans="1:16" s="13" customFormat="1" ht="38.25" x14ac:dyDescent="0.25">
      <c r="A35" s="62" t="s">
        <v>47</v>
      </c>
      <c r="B35" s="4" t="s">
        <v>41</v>
      </c>
      <c r="C35" s="2">
        <v>12.04</v>
      </c>
      <c r="D35" s="9">
        <v>2</v>
      </c>
      <c r="E35" s="9">
        <v>0</v>
      </c>
      <c r="F35" s="10">
        <f>E35/C35</f>
        <v>0</v>
      </c>
      <c r="G35" s="64">
        <v>0</v>
      </c>
      <c r="H35" s="64">
        <v>0</v>
      </c>
      <c r="I35" s="64"/>
      <c r="J35" s="64"/>
      <c r="K35" s="64"/>
      <c r="L35" s="64"/>
      <c r="M35" s="64"/>
      <c r="N35" s="64"/>
      <c r="O35" s="20"/>
      <c r="P35" s="20"/>
    </row>
    <row r="36" spans="1:16" s="13" customFormat="1" ht="15.75" x14ac:dyDescent="0.25">
      <c r="A36" s="62" t="s">
        <v>49</v>
      </c>
      <c r="B36" s="69" t="s">
        <v>359</v>
      </c>
      <c r="C36" s="5">
        <v>51.435000000000002</v>
      </c>
      <c r="D36" s="9">
        <v>34</v>
      </c>
      <c r="E36" s="9">
        <v>11</v>
      </c>
      <c r="F36" s="10">
        <f>E36/C36</f>
        <v>0.21386215611937395</v>
      </c>
      <c r="G36" s="64">
        <v>0</v>
      </c>
      <c r="H36" s="64">
        <v>0</v>
      </c>
      <c r="I36" s="64"/>
      <c r="J36" s="64"/>
      <c r="K36" s="64"/>
      <c r="L36" s="64"/>
      <c r="M36" s="64"/>
      <c r="N36" s="64"/>
      <c r="O36" s="20"/>
      <c r="P36" s="20"/>
    </row>
    <row r="37" spans="1:16" s="13" customFormat="1" ht="15.75" customHeight="1" x14ac:dyDescent="0.25">
      <c r="A37" s="135" t="s">
        <v>250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20"/>
      <c r="P37" s="20"/>
    </row>
    <row r="38" spans="1:16" s="13" customFormat="1" ht="15.75" x14ac:dyDescent="0.25">
      <c r="A38" s="62" t="s">
        <v>51</v>
      </c>
      <c r="B38" s="4" t="s">
        <v>37</v>
      </c>
      <c r="C38" s="63">
        <v>163.22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0"/>
      <c r="P38" s="20"/>
    </row>
    <row r="39" spans="1:16" s="13" customFormat="1" ht="38.25" x14ac:dyDescent="0.25">
      <c r="A39" s="62" t="s">
        <v>52</v>
      </c>
      <c r="B39" s="4" t="s">
        <v>46</v>
      </c>
      <c r="C39" s="63">
        <v>279.41699999999997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/>
      <c r="J39" s="12"/>
      <c r="K39" s="12"/>
      <c r="L39" s="12"/>
      <c r="M39" s="12"/>
      <c r="N39" s="12"/>
      <c r="O39" s="20"/>
      <c r="P39" s="20"/>
    </row>
    <row r="40" spans="1:16" s="13" customFormat="1" ht="51" x14ac:dyDescent="0.25">
      <c r="A40" s="62" t="s">
        <v>54</v>
      </c>
      <c r="B40" s="4" t="s">
        <v>48</v>
      </c>
      <c r="C40" s="63">
        <v>65.27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2"/>
      <c r="M40" s="12"/>
      <c r="N40" s="12"/>
      <c r="O40" s="20"/>
      <c r="P40" s="20"/>
    </row>
    <row r="41" spans="1:16" s="13" customFormat="1" ht="51" x14ac:dyDescent="0.25">
      <c r="A41" s="62" t="s">
        <v>55</v>
      </c>
      <c r="B41" s="4" t="s">
        <v>50</v>
      </c>
      <c r="C41" s="63">
        <v>33.369999999999997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/>
      <c r="J41" s="12"/>
      <c r="K41" s="12"/>
      <c r="L41" s="12"/>
      <c r="M41" s="12"/>
      <c r="N41" s="12"/>
      <c r="O41" s="20"/>
      <c r="P41" s="20"/>
    </row>
    <row r="42" spans="1:16" s="13" customFormat="1" ht="15.75" x14ac:dyDescent="0.25">
      <c r="A42" s="62" t="s">
        <v>251</v>
      </c>
      <c r="B42" s="4" t="s">
        <v>351</v>
      </c>
      <c r="C42" s="2">
        <v>64.3</v>
      </c>
      <c r="D42" s="9">
        <v>21</v>
      </c>
      <c r="E42" s="9">
        <v>14</v>
      </c>
      <c r="F42" s="83">
        <f>E42/C42</f>
        <v>0.2177293934681182</v>
      </c>
      <c r="G42" s="64">
        <v>0</v>
      </c>
      <c r="H42" s="64">
        <v>0</v>
      </c>
      <c r="I42" s="64"/>
      <c r="J42" s="64"/>
      <c r="K42" s="64"/>
      <c r="L42" s="64"/>
      <c r="M42" s="64"/>
      <c r="N42" s="64"/>
      <c r="O42" s="20"/>
      <c r="P42" s="20"/>
    </row>
    <row r="43" spans="1:16" s="13" customFormat="1" ht="15.75" customHeight="1" x14ac:dyDescent="0.25">
      <c r="A43" s="135" t="s">
        <v>320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20"/>
      <c r="P43" s="20"/>
    </row>
    <row r="44" spans="1:16" s="13" customFormat="1" ht="15.75" x14ac:dyDescent="0.25">
      <c r="A44" s="62" t="s">
        <v>57</v>
      </c>
      <c r="B44" s="4" t="s">
        <v>18</v>
      </c>
      <c r="C44" s="2">
        <v>817.66</v>
      </c>
      <c r="D44" s="9">
        <v>348</v>
      </c>
      <c r="E44" s="9">
        <v>371</v>
      </c>
      <c r="F44" s="10">
        <f>E44/C44</f>
        <v>0.45373382579556298</v>
      </c>
      <c r="G44" s="64">
        <v>15</v>
      </c>
      <c r="H44" s="11">
        <f>G44*100/E44</f>
        <v>4.0431266846361185</v>
      </c>
      <c r="I44" s="64">
        <v>0</v>
      </c>
      <c r="J44" s="64">
        <v>0</v>
      </c>
      <c r="K44" s="64">
        <v>0</v>
      </c>
      <c r="L44" s="64">
        <v>11</v>
      </c>
      <c r="M44" s="64">
        <v>4</v>
      </c>
      <c r="N44" s="64">
        <v>0</v>
      </c>
      <c r="O44" s="20"/>
      <c r="P44" s="20"/>
    </row>
    <row r="45" spans="1:16" s="13" customFormat="1" ht="15.75" x14ac:dyDescent="0.25">
      <c r="A45" s="62" t="s">
        <v>58</v>
      </c>
      <c r="B45" s="4" t="s">
        <v>53</v>
      </c>
      <c r="C45" s="2">
        <v>120.74</v>
      </c>
      <c r="D45" s="9">
        <v>902</v>
      </c>
      <c r="E45" s="9">
        <v>908</v>
      </c>
      <c r="F45" s="10">
        <f>E45/C45</f>
        <v>7.5202915355308928</v>
      </c>
      <c r="G45" s="64">
        <v>45</v>
      </c>
      <c r="H45" s="11">
        <f>G45*100/E45</f>
        <v>4.9559471365638768</v>
      </c>
      <c r="I45" s="64"/>
      <c r="J45" s="64"/>
      <c r="K45" s="64"/>
      <c r="L45" s="64"/>
      <c r="M45" s="64"/>
      <c r="N45" s="64"/>
      <c r="O45" s="20"/>
      <c r="P45" s="20"/>
    </row>
    <row r="46" spans="1:16" s="13" customFormat="1" ht="15.75" x14ac:dyDescent="0.25">
      <c r="A46" s="62" t="s">
        <v>252</v>
      </c>
      <c r="B46" s="69" t="s">
        <v>357</v>
      </c>
      <c r="C46" s="2">
        <v>152.26</v>
      </c>
      <c r="D46" s="9">
        <v>891</v>
      </c>
      <c r="E46" s="9">
        <v>975</v>
      </c>
      <c r="F46" s="10">
        <f>E46/C46</f>
        <v>6.4035202942335481</v>
      </c>
      <c r="G46" s="64">
        <v>48</v>
      </c>
      <c r="H46" s="11">
        <f>G46*100/E46</f>
        <v>4.9230769230769234</v>
      </c>
      <c r="I46" s="64"/>
      <c r="J46" s="64"/>
      <c r="K46" s="64"/>
      <c r="L46" s="64"/>
      <c r="M46" s="64"/>
      <c r="N46" s="64"/>
      <c r="O46" s="20"/>
      <c r="P46" s="20"/>
    </row>
    <row r="47" spans="1:16" s="13" customFormat="1" ht="38.25" x14ac:dyDescent="0.25">
      <c r="A47" s="62" t="s">
        <v>253</v>
      </c>
      <c r="B47" s="4" t="s">
        <v>56</v>
      </c>
      <c r="C47" s="5">
        <v>269.19799999999998</v>
      </c>
      <c r="D47" s="9">
        <v>83</v>
      </c>
      <c r="E47" s="9">
        <v>74</v>
      </c>
      <c r="F47" s="10">
        <f>E47/C47</f>
        <v>0.27489060097028956</v>
      </c>
      <c r="G47" s="64">
        <v>2</v>
      </c>
      <c r="H47" s="11">
        <f>G47*100/E47</f>
        <v>2.7027027027027026</v>
      </c>
      <c r="I47" s="64"/>
      <c r="J47" s="64"/>
      <c r="K47" s="64"/>
      <c r="L47" s="64"/>
      <c r="M47" s="64"/>
      <c r="N47" s="64"/>
      <c r="O47" s="20"/>
      <c r="P47" s="20"/>
    </row>
    <row r="48" spans="1:16" s="13" customFormat="1" ht="15.75" customHeight="1" x14ac:dyDescent="0.25">
      <c r="A48" s="135" t="s">
        <v>254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20"/>
      <c r="P48" s="20"/>
    </row>
    <row r="49" spans="1:16" s="13" customFormat="1" ht="15.75" x14ac:dyDescent="0.25">
      <c r="A49" s="62" t="s">
        <v>60</v>
      </c>
      <c r="B49" s="4" t="s">
        <v>18</v>
      </c>
      <c r="C49" s="2">
        <v>257.81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20"/>
      <c r="P49" s="20"/>
    </row>
    <row r="50" spans="1:16" s="13" customFormat="1" ht="38.25" x14ac:dyDescent="0.25">
      <c r="A50" s="62" t="s">
        <v>61</v>
      </c>
      <c r="B50" s="4" t="s">
        <v>233</v>
      </c>
      <c r="C50" s="2">
        <v>177.816</v>
      </c>
      <c r="D50" s="9">
        <v>122</v>
      </c>
      <c r="E50" s="9">
        <v>104</v>
      </c>
      <c r="F50" s="10">
        <f>E50/C50</f>
        <v>0.58487425203581234</v>
      </c>
      <c r="G50" s="64">
        <v>3</v>
      </c>
      <c r="H50" s="64">
        <v>4.9000000000000004</v>
      </c>
      <c r="I50" s="64"/>
      <c r="J50" s="64"/>
      <c r="K50" s="64"/>
      <c r="L50" s="64"/>
      <c r="M50" s="64"/>
      <c r="N50" s="64"/>
      <c r="O50" s="20"/>
      <c r="P50" s="20"/>
    </row>
    <row r="51" spans="1:16" s="13" customFormat="1" ht="15.75" x14ac:dyDescent="0.25">
      <c r="A51" s="62" t="s">
        <v>255</v>
      </c>
      <c r="B51" s="4" t="s">
        <v>234</v>
      </c>
      <c r="C51" s="2">
        <v>17.88</v>
      </c>
      <c r="D51" s="9">
        <v>0</v>
      </c>
      <c r="E51" s="9">
        <v>0</v>
      </c>
      <c r="F51" s="10">
        <v>0</v>
      </c>
      <c r="G51" s="64">
        <v>0</v>
      </c>
      <c r="H51" s="64">
        <v>0</v>
      </c>
      <c r="I51" s="64"/>
      <c r="J51" s="64"/>
      <c r="K51" s="64"/>
      <c r="L51" s="64"/>
      <c r="M51" s="64"/>
      <c r="N51" s="64"/>
      <c r="O51" s="20"/>
      <c r="P51" s="20"/>
    </row>
    <row r="52" spans="1:16" s="13" customFormat="1" ht="25.5" x14ac:dyDescent="0.25">
      <c r="A52" s="62" t="s">
        <v>256</v>
      </c>
      <c r="B52" s="4" t="s">
        <v>235</v>
      </c>
      <c r="C52" s="2">
        <v>15.534000000000001</v>
      </c>
      <c r="D52" s="9">
        <v>15</v>
      </c>
      <c r="E52" s="9">
        <v>5</v>
      </c>
      <c r="F52" s="10">
        <f>E52/C52</f>
        <v>0.32187459765675291</v>
      </c>
      <c r="G52" s="64">
        <v>0</v>
      </c>
      <c r="H52" s="64">
        <v>0</v>
      </c>
      <c r="I52" s="64"/>
      <c r="J52" s="64"/>
      <c r="K52" s="64"/>
      <c r="L52" s="64"/>
      <c r="M52" s="64"/>
      <c r="N52" s="64"/>
      <c r="O52" s="20"/>
      <c r="P52" s="20"/>
    </row>
    <row r="53" spans="1:16" s="13" customFormat="1" ht="25.5" x14ac:dyDescent="0.25">
      <c r="A53" s="62" t="s">
        <v>257</v>
      </c>
      <c r="B53" s="4" t="s">
        <v>236</v>
      </c>
      <c r="C53" s="2">
        <v>14.592000000000001</v>
      </c>
      <c r="D53" s="9">
        <v>0</v>
      </c>
      <c r="E53" s="9">
        <v>0</v>
      </c>
      <c r="F53" s="10">
        <f>E53/C53</f>
        <v>0</v>
      </c>
      <c r="G53" s="64">
        <v>0</v>
      </c>
      <c r="H53" s="64">
        <v>0</v>
      </c>
      <c r="I53" s="64"/>
      <c r="J53" s="64"/>
      <c r="K53" s="64"/>
      <c r="L53" s="64"/>
      <c r="M53" s="64"/>
      <c r="N53" s="64"/>
      <c r="O53" s="20"/>
      <c r="P53" s="20"/>
    </row>
    <row r="54" spans="1:16" s="13" customFormat="1" ht="15.75" x14ac:dyDescent="0.25">
      <c r="A54" s="62" t="s">
        <v>258</v>
      </c>
      <c r="B54" s="71" t="s">
        <v>237</v>
      </c>
      <c r="C54" s="5">
        <v>9.7159999999999993</v>
      </c>
      <c r="D54" s="9">
        <v>7</v>
      </c>
      <c r="E54" s="9">
        <v>2</v>
      </c>
      <c r="F54" s="10">
        <f>E54/C54</f>
        <v>0.20584602717167561</v>
      </c>
      <c r="G54" s="64">
        <v>0</v>
      </c>
      <c r="H54" s="64">
        <v>0</v>
      </c>
      <c r="I54" s="64"/>
      <c r="J54" s="64"/>
      <c r="K54" s="64"/>
      <c r="L54" s="64"/>
      <c r="M54" s="64"/>
      <c r="N54" s="64"/>
      <c r="O54" s="20"/>
      <c r="P54" s="20"/>
    </row>
    <row r="55" spans="1:16" s="13" customFormat="1" ht="15.75" customHeight="1" x14ac:dyDescent="0.25">
      <c r="A55" s="140" t="s">
        <v>321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20"/>
      <c r="P55" s="20"/>
    </row>
    <row r="56" spans="1:16" s="13" customFormat="1" x14ac:dyDescent="0.25">
      <c r="A56" s="62" t="s">
        <v>63</v>
      </c>
      <c r="B56" s="4" t="s">
        <v>37</v>
      </c>
      <c r="C56" s="5">
        <v>189.94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20"/>
      <c r="P56" s="20"/>
    </row>
    <row r="57" spans="1:16" s="13" customFormat="1" x14ac:dyDescent="0.25">
      <c r="A57" s="62" t="s">
        <v>64</v>
      </c>
      <c r="B57" s="4" t="s">
        <v>59</v>
      </c>
      <c r="C57" s="5">
        <v>203.81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19"/>
      <c r="J57" s="19"/>
      <c r="K57" s="19"/>
      <c r="L57" s="19"/>
      <c r="M57" s="19"/>
      <c r="N57" s="19"/>
      <c r="O57" s="20"/>
      <c r="P57" s="20"/>
    </row>
    <row r="58" spans="1:16" s="13" customFormat="1" ht="15.75" customHeight="1" x14ac:dyDescent="0.25">
      <c r="A58" s="135" t="s">
        <v>259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20"/>
      <c r="P58" s="20"/>
    </row>
    <row r="59" spans="1:16" s="20" customFormat="1" ht="15.75" x14ac:dyDescent="0.25">
      <c r="A59" s="62" t="s">
        <v>66</v>
      </c>
      <c r="B59" s="4" t="s">
        <v>37</v>
      </c>
      <c r="C59" s="2">
        <v>4100.01</v>
      </c>
      <c r="D59" s="9">
        <v>5740</v>
      </c>
      <c r="E59" s="9">
        <v>5691</v>
      </c>
      <c r="F59" s="10">
        <f>E59/C59</f>
        <v>1.3880453950112317</v>
      </c>
      <c r="G59" s="65">
        <v>227</v>
      </c>
      <c r="H59" s="73">
        <f>G59*100/E59</f>
        <v>3.9887541732560181</v>
      </c>
      <c r="I59" s="65">
        <v>80</v>
      </c>
      <c r="J59" s="65">
        <v>0</v>
      </c>
      <c r="K59" s="65">
        <v>0</v>
      </c>
      <c r="L59" s="65">
        <v>110</v>
      </c>
      <c r="M59" s="65">
        <v>37</v>
      </c>
      <c r="N59" s="65">
        <v>0</v>
      </c>
      <c r="O59" s="20">
        <v>170</v>
      </c>
      <c r="P59" s="20">
        <v>57</v>
      </c>
    </row>
    <row r="60" spans="1:16" s="13" customFormat="1" ht="15.75" x14ac:dyDescent="0.25">
      <c r="A60" s="62" t="s">
        <v>67</v>
      </c>
      <c r="B60" s="4" t="s">
        <v>65</v>
      </c>
      <c r="C60" s="2">
        <v>1069.01</v>
      </c>
      <c r="D60" s="9">
        <v>8979</v>
      </c>
      <c r="E60" s="9">
        <v>8937</v>
      </c>
      <c r="F60" s="10">
        <f>E60/C60</f>
        <v>8.3600714679937518</v>
      </c>
      <c r="G60" s="65">
        <v>446</v>
      </c>
      <c r="H60" s="73">
        <f>G60*100/E60</f>
        <v>4.990488978404386</v>
      </c>
      <c r="I60" s="65"/>
      <c r="J60" s="65"/>
      <c r="K60" s="65"/>
      <c r="L60" s="65"/>
      <c r="M60" s="65"/>
      <c r="N60" s="65"/>
      <c r="O60" s="20"/>
      <c r="P60" s="20"/>
    </row>
    <row r="61" spans="1:16" s="13" customFormat="1" ht="15.75" customHeight="1" x14ac:dyDescent="0.25">
      <c r="A61" s="135" t="s">
        <v>322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20"/>
      <c r="P61" s="20"/>
    </row>
    <row r="62" spans="1:16" s="13" customFormat="1" x14ac:dyDescent="0.25">
      <c r="A62" s="62" t="s">
        <v>73</v>
      </c>
      <c r="B62" s="4" t="s">
        <v>18</v>
      </c>
      <c r="C62" s="2">
        <v>228.05840000000001</v>
      </c>
      <c r="D62" s="8">
        <v>0</v>
      </c>
      <c r="E62" s="8">
        <v>16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20"/>
      <c r="P62" s="20"/>
    </row>
    <row r="63" spans="1:16" s="13" customFormat="1" ht="38.25" x14ac:dyDescent="0.25">
      <c r="A63" s="62" t="s">
        <v>74</v>
      </c>
      <c r="B63" s="4" t="s">
        <v>62</v>
      </c>
      <c r="C63" s="2">
        <v>80.239999999999995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23"/>
      <c r="J63" s="23"/>
      <c r="K63" s="23"/>
      <c r="L63" s="23"/>
      <c r="M63" s="23"/>
      <c r="N63" s="23"/>
      <c r="O63" s="20"/>
      <c r="P63" s="20"/>
    </row>
    <row r="64" spans="1:16" s="13" customFormat="1" ht="15.75" customHeight="1" x14ac:dyDescent="0.25">
      <c r="A64" s="135" t="s">
        <v>260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20"/>
      <c r="P64" s="20"/>
    </row>
    <row r="65" spans="1:16" s="13" customFormat="1" ht="15.75" x14ac:dyDescent="0.25">
      <c r="A65" s="62" t="s">
        <v>77</v>
      </c>
      <c r="B65" s="4" t="s">
        <v>37</v>
      </c>
      <c r="C65" s="2">
        <v>311.08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20"/>
      <c r="P65" s="20"/>
    </row>
    <row r="66" spans="1:16" s="13" customFormat="1" ht="38.25" x14ac:dyDescent="0.25">
      <c r="A66" s="62" t="s">
        <v>78</v>
      </c>
      <c r="B66" s="4" t="s">
        <v>68</v>
      </c>
      <c r="C66" s="2">
        <v>291.77</v>
      </c>
      <c r="D66" s="9">
        <v>27</v>
      </c>
      <c r="E66" s="9">
        <v>19</v>
      </c>
      <c r="F66" s="10">
        <f t="shared" ref="F66:F73" si="1">E66/C66</f>
        <v>6.5119786132912916E-2</v>
      </c>
      <c r="G66" s="64">
        <v>0</v>
      </c>
      <c r="H66" s="64">
        <v>0</v>
      </c>
      <c r="I66" s="64"/>
      <c r="J66" s="64"/>
      <c r="K66" s="64"/>
      <c r="L66" s="64"/>
      <c r="M66" s="64"/>
      <c r="N66" s="64"/>
      <c r="O66" s="20"/>
      <c r="P66" s="20"/>
    </row>
    <row r="67" spans="1:16" s="13" customFormat="1" ht="38.25" x14ac:dyDescent="0.25">
      <c r="A67" s="62" t="s">
        <v>80</v>
      </c>
      <c r="B67" s="4" t="s">
        <v>353</v>
      </c>
      <c r="C67" s="2">
        <v>16</v>
      </c>
      <c r="D67" s="9">
        <v>0</v>
      </c>
      <c r="E67" s="9">
        <v>0</v>
      </c>
      <c r="F67" s="10">
        <f t="shared" si="1"/>
        <v>0</v>
      </c>
      <c r="G67" s="64">
        <v>0</v>
      </c>
      <c r="H67" s="64">
        <v>0</v>
      </c>
      <c r="I67" s="64"/>
      <c r="J67" s="64"/>
      <c r="K67" s="64"/>
      <c r="L67" s="64"/>
      <c r="M67" s="64"/>
      <c r="N67" s="64"/>
      <c r="O67" s="20"/>
      <c r="P67" s="20"/>
    </row>
    <row r="68" spans="1:16" s="13" customFormat="1" ht="38.25" x14ac:dyDescent="0.25">
      <c r="A68" s="62" t="s">
        <v>82</v>
      </c>
      <c r="B68" s="4" t="s">
        <v>69</v>
      </c>
      <c r="C68" s="2">
        <v>25.46</v>
      </c>
      <c r="D68" s="9">
        <v>0</v>
      </c>
      <c r="E68" s="9">
        <v>0</v>
      </c>
      <c r="F68" s="10">
        <f t="shared" si="1"/>
        <v>0</v>
      </c>
      <c r="G68" s="64">
        <v>0</v>
      </c>
      <c r="H68" s="64">
        <v>0</v>
      </c>
      <c r="I68" s="64"/>
      <c r="J68" s="64"/>
      <c r="K68" s="64"/>
      <c r="L68" s="64"/>
      <c r="M68" s="64"/>
      <c r="N68" s="64"/>
      <c r="O68" s="20"/>
      <c r="P68" s="20"/>
    </row>
    <row r="69" spans="1:16" s="13" customFormat="1" ht="15.75" x14ac:dyDescent="0.25">
      <c r="A69" s="62" t="s">
        <v>84</v>
      </c>
      <c r="B69" s="4" t="s">
        <v>354</v>
      </c>
      <c r="C69" s="2">
        <v>8.7370000000000001</v>
      </c>
      <c r="D69" s="9">
        <v>73</v>
      </c>
      <c r="E69" s="9">
        <v>0</v>
      </c>
      <c r="F69" s="10">
        <f t="shared" si="1"/>
        <v>0</v>
      </c>
      <c r="G69" s="64">
        <v>0</v>
      </c>
      <c r="H69" s="11">
        <v>0</v>
      </c>
      <c r="I69" s="64"/>
      <c r="J69" s="64"/>
      <c r="K69" s="64"/>
      <c r="L69" s="64"/>
      <c r="M69" s="64"/>
      <c r="N69" s="64"/>
      <c r="O69" s="20"/>
      <c r="P69" s="20"/>
    </row>
    <row r="70" spans="1:16" s="13" customFormat="1" ht="25.5" x14ac:dyDescent="0.25">
      <c r="A70" s="62" t="s">
        <v>261</v>
      </c>
      <c r="B70" s="4" t="s">
        <v>70</v>
      </c>
      <c r="C70" s="2">
        <v>11.28</v>
      </c>
      <c r="D70" s="9">
        <v>0</v>
      </c>
      <c r="E70" s="9">
        <v>14</v>
      </c>
      <c r="F70" s="10">
        <f t="shared" si="1"/>
        <v>1.2411347517730498</v>
      </c>
      <c r="G70" s="64">
        <v>0</v>
      </c>
      <c r="H70" s="11">
        <v>0</v>
      </c>
      <c r="I70" s="64"/>
      <c r="J70" s="64"/>
      <c r="K70" s="64"/>
      <c r="L70" s="64"/>
      <c r="M70" s="64"/>
      <c r="N70" s="64"/>
      <c r="O70" s="20"/>
      <c r="P70" s="20"/>
    </row>
    <row r="71" spans="1:16" s="13" customFormat="1" ht="15.75" x14ac:dyDescent="0.25">
      <c r="A71" s="62" t="s">
        <v>262</v>
      </c>
      <c r="B71" s="4" t="s">
        <v>71</v>
      </c>
      <c r="C71" s="2">
        <v>16.34</v>
      </c>
      <c r="D71" s="9">
        <v>0</v>
      </c>
      <c r="E71" s="9">
        <v>0</v>
      </c>
      <c r="F71" s="10">
        <f>E71/C71</f>
        <v>0</v>
      </c>
      <c r="G71" s="64">
        <v>0</v>
      </c>
      <c r="H71" s="11">
        <v>0</v>
      </c>
      <c r="I71" s="64"/>
      <c r="J71" s="64"/>
      <c r="K71" s="64"/>
      <c r="L71" s="64"/>
      <c r="M71" s="64"/>
      <c r="N71" s="64"/>
      <c r="O71" s="20"/>
      <c r="P71" s="20"/>
    </row>
    <row r="72" spans="1:16" s="13" customFormat="1" ht="15.75" x14ac:dyDescent="0.25">
      <c r="A72" s="62" t="s">
        <v>263</v>
      </c>
      <c r="B72" s="69" t="s">
        <v>72</v>
      </c>
      <c r="C72" s="2">
        <v>5.34</v>
      </c>
      <c r="D72" s="9">
        <v>0</v>
      </c>
      <c r="E72" s="9">
        <v>0</v>
      </c>
      <c r="F72" s="10">
        <f>E72/C72</f>
        <v>0</v>
      </c>
      <c r="G72" s="64">
        <v>0</v>
      </c>
      <c r="H72" s="11">
        <v>0</v>
      </c>
      <c r="I72" s="64"/>
      <c r="J72" s="64"/>
      <c r="K72" s="64"/>
      <c r="L72" s="64"/>
      <c r="M72" s="64"/>
      <c r="N72" s="64"/>
      <c r="O72" s="20"/>
      <c r="P72" s="20"/>
    </row>
    <row r="73" spans="1:16" s="13" customFormat="1" ht="15.75" x14ac:dyDescent="0.25">
      <c r="A73" s="62" t="s">
        <v>331</v>
      </c>
      <c r="B73" s="69" t="s">
        <v>332</v>
      </c>
      <c r="C73" s="2">
        <v>58.037999999999997</v>
      </c>
      <c r="D73" s="9">
        <v>189</v>
      </c>
      <c r="E73" s="9">
        <v>223</v>
      </c>
      <c r="F73" s="10">
        <f t="shared" si="1"/>
        <v>3.8423102105517075</v>
      </c>
      <c r="G73" s="64">
        <v>7</v>
      </c>
      <c r="H73" s="11">
        <f>G73*100/E73</f>
        <v>3.1390134529147984</v>
      </c>
      <c r="I73" s="64"/>
      <c r="J73" s="64"/>
      <c r="K73" s="64"/>
      <c r="L73" s="64"/>
      <c r="M73" s="64"/>
      <c r="N73" s="64"/>
      <c r="O73" s="20"/>
      <c r="P73" s="20"/>
    </row>
    <row r="74" spans="1:16" s="13" customFormat="1" ht="15.75" x14ac:dyDescent="0.25">
      <c r="A74" s="139" t="s">
        <v>323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20"/>
      <c r="P74" s="20"/>
    </row>
    <row r="75" spans="1:16" s="13" customFormat="1" x14ac:dyDescent="0.25">
      <c r="A75" s="74" t="s">
        <v>86</v>
      </c>
      <c r="B75" s="4" t="s">
        <v>37</v>
      </c>
      <c r="C75" s="5">
        <v>109.7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20"/>
      <c r="P75" s="20"/>
    </row>
    <row r="76" spans="1:16" s="13" customFormat="1" ht="38.25" x14ac:dyDescent="0.25">
      <c r="A76" s="74" t="s">
        <v>87</v>
      </c>
      <c r="B76" s="4" t="s">
        <v>75</v>
      </c>
      <c r="C76" s="5">
        <v>119.99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/>
      <c r="J76" s="8"/>
      <c r="K76" s="8"/>
      <c r="L76" s="8"/>
      <c r="M76" s="8"/>
      <c r="N76" s="8"/>
      <c r="O76" s="20"/>
      <c r="P76" s="20"/>
    </row>
    <row r="77" spans="1:16" s="13" customFormat="1" x14ac:dyDescent="0.25">
      <c r="A77" s="74" t="s">
        <v>89</v>
      </c>
      <c r="B77" s="4" t="s">
        <v>76</v>
      </c>
      <c r="C77" s="5">
        <v>273.73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/>
      <c r="J77" s="8"/>
      <c r="K77" s="8"/>
      <c r="L77" s="8"/>
      <c r="M77" s="8"/>
      <c r="N77" s="8"/>
      <c r="O77" s="20"/>
      <c r="P77" s="20"/>
    </row>
    <row r="78" spans="1:16" s="13" customFormat="1" ht="15.75" customHeight="1" x14ac:dyDescent="0.25">
      <c r="A78" s="135" t="s">
        <v>264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20"/>
      <c r="P78" s="20"/>
    </row>
    <row r="79" spans="1:16" s="13" customFormat="1" ht="15.75" x14ac:dyDescent="0.25">
      <c r="A79" s="62" t="s">
        <v>96</v>
      </c>
      <c r="B79" s="4" t="s">
        <v>37</v>
      </c>
      <c r="C79" s="2">
        <v>204.64</v>
      </c>
      <c r="D79" s="9">
        <v>92</v>
      </c>
      <c r="E79" s="9">
        <v>85</v>
      </c>
      <c r="F79" s="10">
        <f>E79/C79</f>
        <v>0.41536356528537921</v>
      </c>
      <c r="G79" s="64">
        <v>3</v>
      </c>
      <c r="H79" s="11">
        <f>G79*100/E79</f>
        <v>3.5294117647058822</v>
      </c>
      <c r="I79" s="64">
        <v>0</v>
      </c>
      <c r="J79" s="64">
        <v>0</v>
      </c>
      <c r="K79" s="64">
        <v>0</v>
      </c>
      <c r="L79" s="64">
        <v>2</v>
      </c>
      <c r="M79" s="64">
        <v>1</v>
      </c>
      <c r="N79" s="64">
        <v>0</v>
      </c>
      <c r="O79" s="20"/>
      <c r="P79" s="20"/>
    </row>
    <row r="80" spans="1:16" s="13" customFormat="1" ht="15.75" x14ac:dyDescent="0.25">
      <c r="A80" s="62" t="s">
        <v>97</v>
      </c>
      <c r="B80" s="4" t="s">
        <v>79</v>
      </c>
      <c r="C80" s="2">
        <v>699.95899999999995</v>
      </c>
      <c r="D80" s="9">
        <v>5482</v>
      </c>
      <c r="E80" s="9">
        <v>5221</v>
      </c>
      <c r="F80" s="10">
        <f>E80/C80</f>
        <v>7.4590083133440679</v>
      </c>
      <c r="G80" s="64">
        <v>261</v>
      </c>
      <c r="H80" s="11">
        <f>G80*100/E80</f>
        <v>4.9990423290557366</v>
      </c>
      <c r="I80" s="64"/>
      <c r="J80" s="64"/>
      <c r="K80" s="64"/>
      <c r="L80" s="64"/>
      <c r="M80" s="64"/>
      <c r="N80" s="64"/>
      <c r="O80" s="20"/>
      <c r="P80" s="20"/>
    </row>
    <row r="81" spans="1:16" s="13" customFormat="1" ht="25.5" x14ac:dyDescent="0.25">
      <c r="A81" s="62" t="s">
        <v>99</v>
      </c>
      <c r="B81" s="4" t="s">
        <v>81</v>
      </c>
      <c r="C81" s="2">
        <v>354.61</v>
      </c>
      <c r="D81" s="9">
        <v>3400</v>
      </c>
      <c r="E81" s="9">
        <v>3355</v>
      </c>
      <c r="F81" s="10">
        <f>E81/C81</f>
        <v>9.4610981077803782</v>
      </c>
      <c r="G81" s="64">
        <v>168</v>
      </c>
      <c r="H81" s="11">
        <f>G81*100/E81</f>
        <v>5.0074515648286138</v>
      </c>
      <c r="I81" s="64"/>
      <c r="J81" s="64"/>
      <c r="K81" s="64"/>
      <c r="L81" s="64"/>
      <c r="M81" s="64"/>
      <c r="N81" s="64"/>
      <c r="O81" s="20"/>
      <c r="P81" s="20"/>
    </row>
    <row r="82" spans="1:16" s="13" customFormat="1" ht="15.75" x14ac:dyDescent="0.25">
      <c r="A82" s="62" t="s">
        <v>101</v>
      </c>
      <c r="B82" s="4" t="s">
        <v>83</v>
      </c>
      <c r="C82" s="2">
        <v>22.882999999999999</v>
      </c>
      <c r="D82" s="9">
        <v>206</v>
      </c>
      <c r="E82" s="9">
        <v>204</v>
      </c>
      <c r="F82" s="10">
        <f>E82/C82</f>
        <v>8.9149150024035322</v>
      </c>
      <c r="G82" s="64">
        <v>10</v>
      </c>
      <c r="H82" s="11">
        <f>G82*100/E82</f>
        <v>4.9019607843137258</v>
      </c>
      <c r="I82" s="64"/>
      <c r="J82" s="64"/>
      <c r="K82" s="64"/>
      <c r="L82" s="64"/>
      <c r="M82" s="64"/>
      <c r="N82" s="64"/>
      <c r="O82" s="20"/>
      <c r="P82" s="20"/>
    </row>
    <row r="83" spans="1:16" s="13" customFormat="1" ht="15.75" x14ac:dyDescent="0.25">
      <c r="A83" s="62" t="s">
        <v>265</v>
      </c>
      <c r="B83" s="4" t="s">
        <v>85</v>
      </c>
      <c r="C83" s="2">
        <v>812.9</v>
      </c>
      <c r="D83" s="9">
        <v>4535</v>
      </c>
      <c r="E83" s="9">
        <v>4244</v>
      </c>
      <c r="F83" s="10">
        <f>E83/C83</f>
        <v>5.2208143683109851</v>
      </c>
      <c r="G83" s="64">
        <v>212</v>
      </c>
      <c r="H83" s="11">
        <f>G83*100/E83</f>
        <v>4.9952874646559851</v>
      </c>
      <c r="I83" s="64"/>
      <c r="J83" s="64"/>
      <c r="K83" s="64"/>
      <c r="L83" s="64"/>
      <c r="M83" s="64"/>
      <c r="N83" s="64"/>
      <c r="O83" s="20"/>
      <c r="P83" s="20"/>
    </row>
    <row r="84" spans="1:16" s="13" customFormat="1" ht="15.75" customHeight="1" x14ac:dyDescent="0.25">
      <c r="A84" s="135" t="s">
        <v>266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20"/>
      <c r="P84" s="20"/>
    </row>
    <row r="85" spans="1:16" s="13" customFormat="1" ht="15.75" x14ac:dyDescent="0.25">
      <c r="A85" s="62" t="s">
        <v>103</v>
      </c>
      <c r="B85" s="4" t="s">
        <v>37</v>
      </c>
      <c r="C85" s="2">
        <v>592.41</v>
      </c>
      <c r="D85" s="9">
        <v>543</v>
      </c>
      <c r="E85" s="9">
        <v>432</v>
      </c>
      <c r="F85" s="10">
        <f>E85/C85</f>
        <v>0.72922469235833298</v>
      </c>
      <c r="G85" s="64">
        <v>21</v>
      </c>
      <c r="H85" s="11">
        <f>G85*100/E85</f>
        <v>4.8611111111111107</v>
      </c>
      <c r="I85" s="64">
        <v>0</v>
      </c>
      <c r="J85" s="64">
        <v>0</v>
      </c>
      <c r="K85" s="64">
        <v>0</v>
      </c>
      <c r="L85" s="64">
        <v>15</v>
      </c>
      <c r="M85" s="64">
        <v>6</v>
      </c>
      <c r="N85" s="64">
        <v>0</v>
      </c>
      <c r="O85" s="20"/>
      <c r="P85" s="20"/>
    </row>
    <row r="86" spans="1:16" s="13" customFormat="1" ht="25.5" x14ac:dyDescent="0.25">
      <c r="A86" s="62" t="s">
        <v>104</v>
      </c>
      <c r="B86" s="4" t="s">
        <v>88</v>
      </c>
      <c r="C86" s="2">
        <v>396.81</v>
      </c>
      <c r="D86" s="9">
        <v>1910</v>
      </c>
      <c r="E86" s="9">
        <v>1965</v>
      </c>
      <c r="F86" s="10">
        <f t="shared" ref="F86:F92" si="2">E86/C86</f>
        <v>4.9519921372949272</v>
      </c>
      <c r="G86" s="64">
        <v>98</v>
      </c>
      <c r="H86" s="11">
        <f>G86*100/E86</f>
        <v>4.9872773536895671</v>
      </c>
      <c r="I86" s="64"/>
      <c r="J86" s="64"/>
      <c r="K86" s="64"/>
      <c r="L86" s="64"/>
      <c r="M86" s="64"/>
      <c r="N86" s="64"/>
      <c r="O86" s="20"/>
      <c r="P86" s="20"/>
    </row>
    <row r="87" spans="1:16" s="13" customFormat="1" ht="15.75" x14ac:dyDescent="0.25">
      <c r="A87" s="62"/>
      <c r="B87" s="4" t="s">
        <v>90</v>
      </c>
      <c r="C87" s="2">
        <v>143.51</v>
      </c>
      <c r="D87" s="9">
        <v>2860</v>
      </c>
      <c r="E87" s="9">
        <v>2357</v>
      </c>
      <c r="F87" s="10">
        <f t="shared" si="2"/>
        <v>16.423942582398439</v>
      </c>
      <c r="G87" s="64">
        <v>117</v>
      </c>
      <c r="H87" s="11">
        <f>G87*100/E87</f>
        <v>4.9639372083156559</v>
      </c>
      <c r="I87" s="64"/>
      <c r="J87" s="64"/>
      <c r="K87" s="64"/>
      <c r="L87" s="64"/>
      <c r="M87" s="64"/>
      <c r="N87" s="64"/>
      <c r="O87" s="20"/>
      <c r="P87" s="20"/>
    </row>
    <row r="88" spans="1:16" s="13" customFormat="1" ht="15.75" x14ac:dyDescent="0.25">
      <c r="A88" s="62" t="s">
        <v>107</v>
      </c>
      <c r="B88" s="4" t="s">
        <v>91</v>
      </c>
      <c r="C88" s="2">
        <v>29.94</v>
      </c>
      <c r="D88" s="9">
        <v>460</v>
      </c>
      <c r="E88" s="9">
        <v>214</v>
      </c>
      <c r="F88" s="10">
        <f t="shared" si="2"/>
        <v>7.1476285905143619</v>
      </c>
      <c r="G88" s="64">
        <v>10</v>
      </c>
      <c r="H88" s="11">
        <f>G88*100/E88</f>
        <v>4.6728971962616823</v>
      </c>
      <c r="I88" s="64"/>
      <c r="J88" s="64"/>
      <c r="K88" s="64"/>
      <c r="L88" s="64"/>
      <c r="M88" s="64"/>
      <c r="N88" s="64"/>
      <c r="O88" s="20"/>
      <c r="P88" s="20"/>
    </row>
    <row r="89" spans="1:16" s="13" customFormat="1" ht="15.75" x14ac:dyDescent="0.25">
      <c r="A89" s="62" t="s">
        <v>109</v>
      </c>
      <c r="B89" s="4" t="s">
        <v>92</v>
      </c>
      <c r="C89" s="2">
        <v>39.04</v>
      </c>
      <c r="D89" s="9">
        <v>206</v>
      </c>
      <c r="E89" s="9">
        <v>173</v>
      </c>
      <c r="F89" s="10">
        <f t="shared" si="2"/>
        <v>4.4313524590163933</v>
      </c>
      <c r="G89" s="64">
        <v>8</v>
      </c>
      <c r="H89" s="11">
        <f>G89*100/E89</f>
        <v>4.6242774566473992</v>
      </c>
      <c r="I89" s="64"/>
      <c r="J89" s="64"/>
      <c r="K89" s="64"/>
      <c r="L89" s="64"/>
      <c r="M89" s="64"/>
      <c r="N89" s="64"/>
      <c r="O89" s="20"/>
      <c r="P89" s="20"/>
    </row>
    <row r="90" spans="1:16" s="13" customFormat="1" ht="15.75" x14ac:dyDescent="0.25">
      <c r="A90" s="62" t="s">
        <v>111</v>
      </c>
      <c r="B90" s="4" t="s">
        <v>93</v>
      </c>
      <c r="C90" s="2">
        <v>21.24</v>
      </c>
      <c r="D90" s="9">
        <v>0</v>
      </c>
      <c r="E90" s="9">
        <v>0</v>
      </c>
      <c r="F90" s="10">
        <f t="shared" si="2"/>
        <v>0</v>
      </c>
      <c r="G90" s="64">
        <v>0</v>
      </c>
      <c r="H90" s="11">
        <v>0</v>
      </c>
      <c r="I90" s="64"/>
      <c r="J90" s="64"/>
      <c r="K90" s="64"/>
      <c r="L90" s="64"/>
      <c r="M90" s="64"/>
      <c r="N90" s="64"/>
      <c r="O90" s="20"/>
      <c r="P90" s="20"/>
    </row>
    <row r="91" spans="1:16" s="13" customFormat="1" ht="15.75" x14ac:dyDescent="0.25">
      <c r="A91" s="62" t="s">
        <v>267</v>
      </c>
      <c r="B91" s="4" t="s">
        <v>94</v>
      </c>
      <c r="C91" s="2">
        <v>95.58</v>
      </c>
      <c r="D91" s="9">
        <v>266</v>
      </c>
      <c r="E91" s="9">
        <v>71</v>
      </c>
      <c r="F91" s="10">
        <f t="shared" si="2"/>
        <v>0.74283322870893498</v>
      </c>
      <c r="G91" s="64">
        <v>3</v>
      </c>
      <c r="H91" s="11">
        <f>G91*100/E91</f>
        <v>4.225352112676056</v>
      </c>
      <c r="I91" s="64"/>
      <c r="J91" s="64"/>
      <c r="K91" s="64"/>
      <c r="L91" s="64"/>
      <c r="M91" s="64"/>
      <c r="N91" s="64"/>
      <c r="O91" s="20"/>
      <c r="P91" s="20"/>
    </row>
    <row r="92" spans="1:16" s="13" customFormat="1" ht="27.75" customHeight="1" x14ac:dyDescent="0.25">
      <c r="A92" s="62" t="s">
        <v>268</v>
      </c>
      <c r="B92" s="4" t="s">
        <v>95</v>
      </c>
      <c r="C92" s="2">
        <v>140.62</v>
      </c>
      <c r="D92" s="9">
        <v>2070</v>
      </c>
      <c r="E92" s="9">
        <v>1221</v>
      </c>
      <c r="F92" s="10">
        <f t="shared" si="2"/>
        <v>8.6829753946806996</v>
      </c>
      <c r="G92" s="64">
        <v>61</v>
      </c>
      <c r="H92" s="11">
        <f>G92*100/E92</f>
        <v>4.9959049959049961</v>
      </c>
      <c r="I92" s="64"/>
      <c r="J92" s="64"/>
      <c r="K92" s="64"/>
      <c r="L92" s="64"/>
      <c r="M92" s="64"/>
      <c r="N92" s="64"/>
      <c r="O92" s="20"/>
      <c r="P92" s="20"/>
    </row>
    <row r="93" spans="1:16" s="13" customFormat="1" ht="15.75" x14ac:dyDescent="0.25">
      <c r="A93" s="139" t="s">
        <v>269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20"/>
      <c r="P93" s="20"/>
    </row>
    <row r="94" spans="1:16" s="13" customFormat="1" x14ac:dyDescent="0.25">
      <c r="A94" s="74" t="s">
        <v>112</v>
      </c>
      <c r="B94" s="4" t="s">
        <v>37</v>
      </c>
      <c r="C94" s="5">
        <v>572.79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20"/>
      <c r="P94" s="20"/>
    </row>
    <row r="95" spans="1:16" s="13" customFormat="1" ht="15.75" customHeight="1" x14ac:dyDescent="0.25">
      <c r="A95" s="135" t="s">
        <v>324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20"/>
      <c r="P95" s="20"/>
    </row>
    <row r="96" spans="1:16" s="13" customFormat="1" ht="15.75" x14ac:dyDescent="0.25">
      <c r="A96" s="62" t="s">
        <v>115</v>
      </c>
      <c r="B96" s="4" t="s">
        <v>37</v>
      </c>
      <c r="C96" s="75">
        <v>1591.999</v>
      </c>
      <c r="D96" s="9">
        <v>7768</v>
      </c>
      <c r="E96" s="9">
        <v>8004</v>
      </c>
      <c r="F96" s="10">
        <f>E96/C96</f>
        <v>5.0276413490209482</v>
      </c>
      <c r="G96" s="64">
        <v>250</v>
      </c>
      <c r="H96" s="11">
        <f>G96*100/E96</f>
        <v>3.1234382808595704</v>
      </c>
      <c r="I96" s="64">
        <v>0</v>
      </c>
      <c r="J96" s="64">
        <v>0</v>
      </c>
      <c r="K96" s="64">
        <v>0</v>
      </c>
      <c r="L96" s="64">
        <v>187</v>
      </c>
      <c r="M96" s="64">
        <v>63</v>
      </c>
      <c r="N96" s="64">
        <v>0</v>
      </c>
      <c r="O96" s="20"/>
      <c r="P96" s="20"/>
    </row>
    <row r="97" spans="1:16" s="13" customFormat="1" ht="25.5" x14ac:dyDescent="0.25">
      <c r="A97" s="62" t="s">
        <v>116</v>
      </c>
      <c r="B97" s="4" t="s">
        <v>98</v>
      </c>
      <c r="C97" s="2">
        <v>400</v>
      </c>
      <c r="D97" s="9">
        <v>2644</v>
      </c>
      <c r="E97" s="9">
        <v>1904</v>
      </c>
      <c r="F97" s="10">
        <f>E97/C97</f>
        <v>4.76</v>
      </c>
      <c r="G97" s="64">
        <v>95</v>
      </c>
      <c r="H97" s="11">
        <f>G97*100/E97</f>
        <v>4.9894957983193278</v>
      </c>
      <c r="I97" s="64"/>
      <c r="J97" s="64"/>
      <c r="K97" s="64"/>
      <c r="L97" s="64"/>
      <c r="M97" s="64"/>
      <c r="N97" s="64"/>
      <c r="O97" s="20"/>
      <c r="P97" s="20"/>
    </row>
    <row r="98" spans="1:16" s="13" customFormat="1" ht="15.75" x14ac:dyDescent="0.25">
      <c r="A98" s="62" t="s">
        <v>118</v>
      </c>
      <c r="B98" s="4" t="s">
        <v>100</v>
      </c>
      <c r="C98" s="2">
        <v>17.489000000000001</v>
      </c>
      <c r="D98" s="9">
        <v>301</v>
      </c>
      <c r="E98" s="9">
        <v>282</v>
      </c>
      <c r="F98" s="10">
        <f>E98/C98</f>
        <v>16.124421064669221</v>
      </c>
      <c r="G98" s="64">
        <v>14</v>
      </c>
      <c r="H98" s="11">
        <f>G98*100/E98</f>
        <v>4.9645390070921982</v>
      </c>
      <c r="I98" s="64"/>
      <c r="J98" s="64"/>
      <c r="K98" s="64"/>
      <c r="L98" s="64"/>
      <c r="M98" s="64"/>
      <c r="N98" s="64"/>
      <c r="O98" s="20"/>
      <c r="P98" s="20"/>
    </row>
    <row r="99" spans="1:16" s="13" customFormat="1" ht="15.75" x14ac:dyDescent="0.25">
      <c r="A99" s="62" t="s">
        <v>120</v>
      </c>
      <c r="B99" s="4" t="s">
        <v>102</v>
      </c>
      <c r="C99" s="2">
        <v>210.33</v>
      </c>
      <c r="D99" s="9">
        <v>2646</v>
      </c>
      <c r="E99" s="9">
        <v>2694</v>
      </c>
      <c r="F99" s="10">
        <f>E99/C99</f>
        <v>12.808443873912422</v>
      </c>
      <c r="G99" s="64">
        <v>134</v>
      </c>
      <c r="H99" s="11">
        <f>G99*100/E99</f>
        <v>4.974016332590943</v>
      </c>
      <c r="I99" s="64"/>
      <c r="J99" s="64"/>
      <c r="K99" s="64"/>
      <c r="L99" s="64"/>
      <c r="M99" s="64"/>
      <c r="N99" s="64"/>
      <c r="O99" s="20"/>
      <c r="P99" s="20"/>
    </row>
    <row r="100" spans="1:16" s="13" customFormat="1" ht="15.75" customHeight="1" x14ac:dyDescent="0.25">
      <c r="A100" s="135" t="s">
        <v>270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20"/>
      <c r="P100" s="20"/>
    </row>
    <row r="101" spans="1:16" s="13" customFormat="1" ht="15.75" x14ac:dyDescent="0.25">
      <c r="A101" s="62" t="s">
        <v>122</v>
      </c>
      <c r="B101" s="4" t="s">
        <v>37</v>
      </c>
      <c r="C101" s="2">
        <v>249.48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20"/>
      <c r="P101" s="20"/>
    </row>
    <row r="102" spans="1:16" s="13" customFormat="1" ht="38.25" x14ac:dyDescent="0.25">
      <c r="A102" s="62" t="s">
        <v>123</v>
      </c>
      <c r="B102" s="4" t="s">
        <v>105</v>
      </c>
      <c r="C102" s="2">
        <v>98.5</v>
      </c>
      <c r="D102" s="9">
        <v>30</v>
      </c>
      <c r="E102" s="9">
        <v>26</v>
      </c>
      <c r="F102" s="10">
        <f>E102/C102</f>
        <v>0.26395939086294418</v>
      </c>
      <c r="G102" s="64">
        <v>0</v>
      </c>
      <c r="H102" s="11">
        <f>G102*100/E102</f>
        <v>0</v>
      </c>
      <c r="I102" s="64"/>
      <c r="J102" s="64"/>
      <c r="K102" s="64"/>
      <c r="L102" s="64"/>
      <c r="M102" s="64"/>
      <c r="N102" s="64"/>
      <c r="O102" s="20"/>
      <c r="P102" s="20"/>
    </row>
    <row r="103" spans="1:16" s="13" customFormat="1" ht="38.25" x14ac:dyDescent="0.25">
      <c r="A103" s="62" t="s">
        <v>125</v>
      </c>
      <c r="B103" s="4" t="s">
        <v>106</v>
      </c>
      <c r="C103" s="2">
        <v>164.62899999999999</v>
      </c>
      <c r="D103" s="9">
        <v>63</v>
      </c>
      <c r="E103" s="9">
        <v>56</v>
      </c>
      <c r="F103" s="10">
        <f>E103/C103</f>
        <v>0.34015878125968085</v>
      </c>
      <c r="G103" s="64">
        <v>0</v>
      </c>
      <c r="H103" s="11">
        <f>G103*100/E103</f>
        <v>0</v>
      </c>
      <c r="I103" s="64"/>
      <c r="J103" s="64"/>
      <c r="K103" s="64"/>
      <c r="L103" s="64"/>
      <c r="M103" s="64"/>
      <c r="N103" s="64"/>
      <c r="O103" s="20"/>
      <c r="P103" s="20"/>
    </row>
    <row r="104" spans="1:16" s="13" customFormat="1" ht="15.75" x14ac:dyDescent="0.25">
      <c r="A104" s="62" t="s">
        <v>271</v>
      </c>
      <c r="B104" s="4" t="s">
        <v>108</v>
      </c>
      <c r="C104" s="2">
        <v>7.07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64"/>
      <c r="J104" s="64"/>
      <c r="K104" s="64"/>
      <c r="L104" s="64"/>
      <c r="M104" s="64"/>
      <c r="N104" s="64"/>
      <c r="O104" s="20"/>
      <c r="P104" s="20"/>
    </row>
    <row r="105" spans="1:16" s="13" customFormat="1" ht="15.75" x14ac:dyDescent="0.25">
      <c r="A105" s="62" t="s">
        <v>272</v>
      </c>
      <c r="B105" s="4" t="s">
        <v>110</v>
      </c>
      <c r="C105" s="2">
        <v>11.88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64"/>
      <c r="J105" s="64"/>
      <c r="K105" s="64"/>
      <c r="L105" s="64"/>
      <c r="M105" s="64"/>
      <c r="N105" s="64"/>
      <c r="O105" s="20"/>
      <c r="P105" s="20"/>
    </row>
    <row r="106" spans="1:16" s="13" customFormat="1" ht="15.75" customHeight="1" x14ac:dyDescent="0.25">
      <c r="A106" s="135" t="s">
        <v>273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20"/>
      <c r="P106" s="20"/>
    </row>
    <row r="107" spans="1:16" s="13" customFormat="1" ht="15.75" x14ac:dyDescent="0.25">
      <c r="A107" s="62" t="s">
        <v>127</v>
      </c>
      <c r="B107" s="4" t="s">
        <v>37</v>
      </c>
      <c r="C107" s="2">
        <v>498.62</v>
      </c>
      <c r="D107" s="9">
        <v>0</v>
      </c>
      <c r="E107" s="9">
        <v>0</v>
      </c>
      <c r="F107" s="10">
        <f>E107/C107</f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20"/>
      <c r="P107" s="20"/>
    </row>
    <row r="108" spans="1:16" s="13" customFormat="1" ht="15.75" x14ac:dyDescent="0.25">
      <c r="A108" s="62" t="s">
        <v>128</v>
      </c>
      <c r="B108" s="4" t="s">
        <v>113</v>
      </c>
      <c r="C108" s="2">
        <v>200.97</v>
      </c>
      <c r="D108" s="9">
        <v>556</v>
      </c>
      <c r="E108" s="9">
        <v>489</v>
      </c>
      <c r="F108" s="10">
        <f>E108/C108</f>
        <v>2.433198984923123</v>
      </c>
      <c r="G108" s="64">
        <v>24</v>
      </c>
      <c r="H108" s="11">
        <f>G108*100/E108</f>
        <v>4.9079754601226995</v>
      </c>
      <c r="I108" s="64"/>
      <c r="J108" s="64"/>
      <c r="K108" s="64"/>
      <c r="L108" s="64"/>
      <c r="M108" s="64"/>
      <c r="N108" s="64"/>
      <c r="O108" s="20"/>
      <c r="P108" s="20"/>
    </row>
    <row r="109" spans="1:16" s="13" customFormat="1" ht="25.5" x14ac:dyDescent="0.25">
      <c r="A109" s="62" t="s">
        <v>130</v>
      </c>
      <c r="B109" s="4" t="s">
        <v>114</v>
      </c>
      <c r="C109" s="2">
        <v>177.53</v>
      </c>
      <c r="D109" s="9">
        <v>231</v>
      </c>
      <c r="E109" s="9">
        <v>229</v>
      </c>
      <c r="F109" s="10">
        <f>E109/C109</f>
        <v>1.2899228299442347</v>
      </c>
      <c r="G109" s="64">
        <v>11</v>
      </c>
      <c r="H109" s="64">
        <f>G109*100/E109</f>
        <v>4.8034934497816595</v>
      </c>
      <c r="I109" s="64"/>
      <c r="J109" s="64"/>
      <c r="K109" s="64"/>
      <c r="L109" s="64"/>
      <c r="M109" s="64"/>
      <c r="N109" s="64"/>
      <c r="O109" s="20"/>
      <c r="P109" s="20"/>
    </row>
    <row r="110" spans="1:16" s="13" customFormat="1" ht="15.75" customHeight="1" x14ac:dyDescent="0.25">
      <c r="A110" s="135" t="s">
        <v>274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20"/>
      <c r="P110" s="20"/>
    </row>
    <row r="111" spans="1:16" s="13" customFormat="1" x14ac:dyDescent="0.25">
      <c r="A111" s="62" t="s">
        <v>138</v>
      </c>
      <c r="B111" s="4" t="s">
        <v>18</v>
      </c>
      <c r="C111" s="2">
        <v>186.63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20"/>
      <c r="P111" s="20"/>
    </row>
    <row r="112" spans="1:16" s="13" customFormat="1" ht="38.25" x14ac:dyDescent="0.25">
      <c r="A112" s="62" t="s">
        <v>139</v>
      </c>
      <c r="B112" s="4" t="s">
        <v>117</v>
      </c>
      <c r="C112" s="2">
        <v>332.44099999999997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23"/>
      <c r="J112" s="23"/>
      <c r="K112" s="23"/>
      <c r="L112" s="23"/>
      <c r="M112" s="23"/>
      <c r="N112" s="23"/>
      <c r="O112" s="20"/>
      <c r="P112" s="20"/>
    </row>
    <row r="113" spans="1:16" s="13" customFormat="1" x14ac:dyDescent="0.25">
      <c r="A113" s="62" t="s">
        <v>141</v>
      </c>
      <c r="B113" s="4" t="s">
        <v>119</v>
      </c>
      <c r="C113" s="2">
        <v>33.372999999999998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23"/>
      <c r="J113" s="23"/>
      <c r="K113" s="23"/>
      <c r="L113" s="23"/>
      <c r="M113" s="23"/>
      <c r="N113" s="23"/>
      <c r="O113" s="20"/>
      <c r="P113" s="20"/>
    </row>
    <row r="114" spans="1:16" s="13" customFormat="1" x14ac:dyDescent="0.25">
      <c r="A114" s="62" t="s">
        <v>275</v>
      </c>
      <c r="B114" s="4" t="s">
        <v>121</v>
      </c>
      <c r="C114" s="2">
        <v>20.67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23"/>
      <c r="J114" s="23"/>
      <c r="K114" s="23"/>
      <c r="L114" s="23"/>
      <c r="M114" s="23"/>
      <c r="N114" s="23"/>
      <c r="O114" s="20"/>
      <c r="P114" s="20"/>
    </row>
    <row r="115" spans="1:16" s="13" customFormat="1" ht="15.75" x14ac:dyDescent="0.25">
      <c r="A115" s="139" t="s">
        <v>325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20"/>
      <c r="P115" s="20"/>
    </row>
    <row r="116" spans="1:16" s="13" customFormat="1" ht="15.75" x14ac:dyDescent="0.25">
      <c r="A116" s="74" t="s">
        <v>143</v>
      </c>
      <c r="B116" s="4" t="s">
        <v>37</v>
      </c>
      <c r="C116" s="5">
        <v>347.41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20"/>
      <c r="P116" s="20"/>
    </row>
    <row r="117" spans="1:16" s="13" customFormat="1" ht="25.5" x14ac:dyDescent="0.25">
      <c r="A117" s="74" t="s">
        <v>144</v>
      </c>
      <c r="B117" s="4" t="s">
        <v>124</v>
      </c>
      <c r="C117" s="5">
        <v>36.19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64"/>
      <c r="J117" s="64"/>
      <c r="K117" s="64"/>
      <c r="L117" s="64"/>
      <c r="M117" s="64"/>
      <c r="N117" s="64"/>
      <c r="O117" s="20"/>
      <c r="P117" s="20"/>
    </row>
    <row r="118" spans="1:16" s="13" customFormat="1" ht="25.5" x14ac:dyDescent="0.25">
      <c r="A118" s="74" t="s">
        <v>146</v>
      </c>
      <c r="B118" s="4" t="s">
        <v>126</v>
      </c>
      <c r="C118" s="5">
        <v>21.42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64"/>
      <c r="J118" s="64"/>
      <c r="K118" s="64"/>
      <c r="L118" s="64"/>
      <c r="M118" s="64"/>
      <c r="N118" s="64"/>
      <c r="O118" s="20"/>
      <c r="P118" s="20"/>
    </row>
    <row r="119" spans="1:16" s="13" customFormat="1" ht="15.75" x14ac:dyDescent="0.25">
      <c r="A119" s="139" t="s">
        <v>326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20"/>
      <c r="P119" s="20"/>
    </row>
    <row r="120" spans="1:16" s="13" customFormat="1" ht="15.75" x14ac:dyDescent="0.25">
      <c r="A120" s="62" t="s">
        <v>152</v>
      </c>
      <c r="B120" s="4" t="s">
        <v>18</v>
      </c>
      <c r="C120" s="2">
        <v>273.83</v>
      </c>
      <c r="D120" s="9">
        <v>113</v>
      </c>
      <c r="E120" s="9">
        <v>122</v>
      </c>
      <c r="F120" s="10">
        <f>E120/C120</f>
        <v>0.44553189935361359</v>
      </c>
      <c r="G120" s="64">
        <v>4</v>
      </c>
      <c r="H120" s="11">
        <f>G120*100/E120</f>
        <v>3.278688524590164</v>
      </c>
      <c r="I120" s="64">
        <v>0</v>
      </c>
      <c r="J120" s="64">
        <v>0</v>
      </c>
      <c r="K120" s="64">
        <v>0</v>
      </c>
      <c r="L120" s="64">
        <v>3</v>
      </c>
      <c r="M120" s="64">
        <v>1</v>
      </c>
      <c r="N120" s="64">
        <v>0</v>
      </c>
      <c r="O120" s="20"/>
      <c r="P120" s="20"/>
    </row>
    <row r="121" spans="1:16" s="13" customFormat="1" ht="38.25" x14ac:dyDescent="0.25">
      <c r="A121" s="62" t="s">
        <v>153</v>
      </c>
      <c r="B121" s="4" t="s">
        <v>129</v>
      </c>
      <c r="C121" s="2">
        <v>40.784999999999997</v>
      </c>
      <c r="D121" s="9">
        <v>166</v>
      </c>
      <c r="E121" s="9">
        <v>135</v>
      </c>
      <c r="F121" s="10">
        <f t="shared" ref="F121:F130" si="3">E121/C121</f>
        <v>3.3100404560500185</v>
      </c>
      <c r="G121" s="64">
        <v>4</v>
      </c>
      <c r="H121" s="11">
        <f>G121*100/E121</f>
        <v>2.9629629629629628</v>
      </c>
      <c r="I121" s="64"/>
      <c r="J121" s="64"/>
      <c r="K121" s="64"/>
      <c r="L121" s="64"/>
      <c r="M121" s="64"/>
      <c r="N121" s="64"/>
      <c r="O121" s="20"/>
      <c r="P121" s="20"/>
    </row>
    <row r="122" spans="1:16" s="13" customFormat="1" ht="38.25" x14ac:dyDescent="0.25">
      <c r="A122" s="62" t="s">
        <v>155</v>
      </c>
      <c r="B122" s="4" t="s">
        <v>131</v>
      </c>
      <c r="C122" s="2">
        <v>83.35</v>
      </c>
      <c r="D122" s="9">
        <v>380</v>
      </c>
      <c r="E122" s="9">
        <v>363</v>
      </c>
      <c r="F122" s="10">
        <f t="shared" si="3"/>
        <v>4.3551289742051589</v>
      </c>
      <c r="G122" s="64">
        <v>14</v>
      </c>
      <c r="H122" s="11">
        <f>G122*100/E122</f>
        <v>3.8567493112947657</v>
      </c>
      <c r="I122" s="64"/>
      <c r="J122" s="64"/>
      <c r="K122" s="64"/>
      <c r="L122" s="64"/>
      <c r="M122" s="64"/>
      <c r="N122" s="64"/>
      <c r="O122" s="20"/>
      <c r="P122" s="20"/>
    </row>
    <row r="123" spans="1:16" s="13" customFormat="1" ht="38.25" x14ac:dyDescent="0.25">
      <c r="A123" s="62" t="s">
        <v>157</v>
      </c>
      <c r="B123" s="4" t="s">
        <v>132</v>
      </c>
      <c r="C123" s="2">
        <v>71.564999999999998</v>
      </c>
      <c r="D123" s="9">
        <v>127</v>
      </c>
      <c r="E123" s="9">
        <v>123</v>
      </c>
      <c r="F123" s="10">
        <f t="shared" si="3"/>
        <v>1.7187172500523999</v>
      </c>
      <c r="G123" s="64">
        <v>4</v>
      </c>
      <c r="H123" s="11">
        <f>G123*100/E123</f>
        <v>3.2520325203252032</v>
      </c>
      <c r="I123" s="64"/>
      <c r="J123" s="64"/>
      <c r="K123" s="64"/>
      <c r="L123" s="64"/>
      <c r="M123" s="64"/>
      <c r="N123" s="64"/>
      <c r="O123" s="20"/>
      <c r="P123" s="20"/>
    </row>
    <row r="124" spans="1:16" s="13" customFormat="1" ht="15.75" x14ac:dyDescent="0.25">
      <c r="A124" s="62" t="s">
        <v>276</v>
      </c>
      <c r="B124" s="4" t="s">
        <v>133</v>
      </c>
      <c r="C124" s="2">
        <v>33.872999999999998</v>
      </c>
      <c r="D124" s="9">
        <v>142</v>
      </c>
      <c r="E124" s="9">
        <v>139</v>
      </c>
      <c r="F124" s="10">
        <f t="shared" si="3"/>
        <v>4.1035633100109239</v>
      </c>
      <c r="G124" s="64">
        <v>6</v>
      </c>
      <c r="H124" s="11">
        <f>G124*100/E124</f>
        <v>4.3165467625899279</v>
      </c>
      <c r="I124" s="64"/>
      <c r="J124" s="64"/>
      <c r="K124" s="64"/>
      <c r="L124" s="64"/>
      <c r="M124" s="64"/>
      <c r="N124" s="64"/>
      <c r="O124" s="20"/>
      <c r="P124" s="20"/>
    </row>
    <row r="125" spans="1:16" s="13" customFormat="1" ht="15.75" x14ac:dyDescent="0.25">
      <c r="A125" s="62" t="s">
        <v>277</v>
      </c>
      <c r="B125" s="4" t="s">
        <v>134</v>
      </c>
      <c r="C125" s="2">
        <v>35.130000000000003</v>
      </c>
      <c r="D125" s="9">
        <v>126</v>
      </c>
      <c r="E125" s="9">
        <v>103</v>
      </c>
      <c r="F125" s="10">
        <f t="shared" si="3"/>
        <v>2.9319669797893537</v>
      </c>
      <c r="G125" s="64">
        <v>5</v>
      </c>
      <c r="H125" s="11">
        <f>G125*100/E125</f>
        <v>4.8543689320388346</v>
      </c>
      <c r="I125" s="64"/>
      <c r="J125" s="64"/>
      <c r="K125" s="64"/>
      <c r="L125" s="64"/>
      <c r="M125" s="64"/>
      <c r="N125" s="64"/>
      <c r="O125" s="20"/>
      <c r="P125" s="20"/>
    </row>
    <row r="126" spans="1:16" s="13" customFormat="1" ht="15.75" x14ac:dyDescent="0.25">
      <c r="A126" s="62" t="s">
        <v>278</v>
      </c>
      <c r="B126" s="4" t="s">
        <v>135</v>
      </c>
      <c r="C126" s="2">
        <v>119.288</v>
      </c>
      <c r="D126" s="9">
        <v>252</v>
      </c>
      <c r="E126" s="9">
        <v>202</v>
      </c>
      <c r="F126" s="10">
        <f t="shared" si="3"/>
        <v>1.6933807256387903</v>
      </c>
      <c r="G126" s="64">
        <v>10</v>
      </c>
      <c r="H126" s="11">
        <f>G126*100/E126</f>
        <v>4.9504950495049505</v>
      </c>
      <c r="I126" s="64"/>
      <c r="J126" s="64"/>
      <c r="K126" s="64"/>
      <c r="L126" s="64"/>
      <c r="M126" s="64"/>
      <c r="N126" s="64"/>
      <c r="O126" s="20"/>
      <c r="P126" s="20"/>
    </row>
    <row r="127" spans="1:16" s="13" customFormat="1" ht="25.5" x14ac:dyDescent="0.25">
      <c r="A127" s="62" t="s">
        <v>279</v>
      </c>
      <c r="B127" s="4" t="s">
        <v>136</v>
      </c>
      <c r="C127" s="2">
        <v>28.207000000000001</v>
      </c>
      <c r="D127" s="9">
        <v>222</v>
      </c>
      <c r="E127" s="9">
        <v>167</v>
      </c>
      <c r="F127" s="10">
        <f t="shared" si="3"/>
        <v>5.9205161839259759</v>
      </c>
      <c r="G127" s="64">
        <v>8</v>
      </c>
      <c r="H127" s="11">
        <f>G127*100/E127</f>
        <v>4.7904191616766463</v>
      </c>
      <c r="I127" s="64"/>
      <c r="J127" s="64"/>
      <c r="K127" s="64"/>
      <c r="L127" s="64"/>
      <c r="M127" s="64"/>
      <c r="N127" s="64"/>
      <c r="O127" s="20"/>
      <c r="P127" s="20"/>
    </row>
    <row r="128" spans="1:16" s="13" customFormat="1" ht="25.5" x14ac:dyDescent="0.25">
      <c r="A128" s="62" t="s">
        <v>280</v>
      </c>
      <c r="B128" s="4" t="s">
        <v>137</v>
      </c>
      <c r="C128" s="2">
        <v>24.41</v>
      </c>
      <c r="D128" s="9">
        <v>131</v>
      </c>
      <c r="E128" s="9">
        <v>136</v>
      </c>
      <c r="F128" s="10">
        <f t="shared" si="3"/>
        <v>5.5714870954526834</v>
      </c>
      <c r="G128" s="64">
        <v>6</v>
      </c>
      <c r="H128" s="11">
        <f>G128*100/E128</f>
        <v>4.4117647058823533</v>
      </c>
      <c r="I128" s="64"/>
      <c r="J128" s="64"/>
      <c r="K128" s="64"/>
      <c r="L128" s="64"/>
      <c r="M128" s="64"/>
      <c r="N128" s="64"/>
      <c r="O128" s="20"/>
      <c r="P128" s="20"/>
    </row>
    <row r="129" spans="1:16" s="13" customFormat="1" ht="30" customHeight="1" x14ac:dyDescent="0.25">
      <c r="A129" s="62" t="s">
        <v>281</v>
      </c>
      <c r="B129" s="30" t="s">
        <v>360</v>
      </c>
      <c r="C129" s="2">
        <v>30.28</v>
      </c>
      <c r="D129" s="9">
        <v>114</v>
      </c>
      <c r="E129" s="9">
        <v>115</v>
      </c>
      <c r="F129" s="10">
        <f t="shared" si="3"/>
        <v>3.7978863936591809</v>
      </c>
      <c r="G129" s="64">
        <v>5</v>
      </c>
      <c r="H129" s="11">
        <f>G129*100/E129</f>
        <v>4.3478260869565215</v>
      </c>
      <c r="I129" s="64"/>
      <c r="J129" s="64"/>
      <c r="K129" s="64"/>
      <c r="L129" s="64"/>
      <c r="M129" s="64"/>
      <c r="N129" s="64"/>
      <c r="O129" s="20"/>
      <c r="P129" s="20"/>
    </row>
    <row r="130" spans="1:16" s="20" customFormat="1" ht="15.75" x14ac:dyDescent="0.25">
      <c r="A130" s="62" t="s">
        <v>282</v>
      </c>
      <c r="B130" s="4" t="s">
        <v>28</v>
      </c>
      <c r="C130" s="2">
        <v>35.409999999999997</v>
      </c>
      <c r="D130" s="9">
        <v>154</v>
      </c>
      <c r="E130" s="9">
        <v>154</v>
      </c>
      <c r="F130" s="10">
        <f t="shared" si="3"/>
        <v>4.3490539395650947</v>
      </c>
      <c r="G130" s="64">
        <v>7</v>
      </c>
      <c r="H130" s="11">
        <f>G130*100/E130</f>
        <v>4.5454545454545459</v>
      </c>
      <c r="I130" s="64"/>
      <c r="J130" s="64"/>
      <c r="K130" s="64"/>
      <c r="L130" s="64"/>
      <c r="M130" s="64"/>
      <c r="N130" s="64"/>
    </row>
    <row r="131" spans="1:16" s="13" customFormat="1" ht="15.75" x14ac:dyDescent="0.25">
      <c r="A131" s="139" t="s">
        <v>283</v>
      </c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20"/>
      <c r="P131" s="20"/>
    </row>
    <row r="132" spans="1:16" s="13" customFormat="1" ht="16.5" customHeight="1" x14ac:dyDescent="0.25">
      <c r="A132" s="74" t="s">
        <v>159</v>
      </c>
      <c r="B132" s="4" t="s">
        <v>37</v>
      </c>
      <c r="C132" s="5">
        <v>223.19</v>
      </c>
      <c r="D132" s="8">
        <v>0</v>
      </c>
      <c r="E132" s="8">
        <v>0</v>
      </c>
      <c r="F132" s="8">
        <f>E132/C132</f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20"/>
      <c r="P132" s="20"/>
    </row>
    <row r="133" spans="1:16" s="13" customFormat="1" ht="38.25" x14ac:dyDescent="0.25">
      <c r="A133" s="74" t="s">
        <v>284</v>
      </c>
      <c r="B133" s="4" t="s">
        <v>140</v>
      </c>
      <c r="C133" s="5">
        <v>146.21</v>
      </c>
      <c r="D133" s="8">
        <v>0</v>
      </c>
      <c r="E133" s="8">
        <v>0</v>
      </c>
      <c r="F133" s="8">
        <f>E133/C133</f>
        <v>0</v>
      </c>
      <c r="G133" s="8">
        <v>0</v>
      </c>
      <c r="H133" s="8">
        <v>0</v>
      </c>
      <c r="I133" s="72"/>
      <c r="J133" s="72"/>
      <c r="K133" s="72"/>
      <c r="L133" s="72"/>
      <c r="M133" s="72"/>
      <c r="N133" s="72"/>
      <c r="O133" s="20"/>
      <c r="P133" s="20"/>
    </row>
    <row r="134" spans="1:16" s="13" customFormat="1" x14ac:dyDescent="0.25">
      <c r="A134" s="74" t="s">
        <v>285</v>
      </c>
      <c r="B134" s="4" t="s">
        <v>142</v>
      </c>
      <c r="C134" s="5">
        <v>125.91</v>
      </c>
      <c r="D134" s="8">
        <v>0</v>
      </c>
      <c r="E134" s="8">
        <v>0</v>
      </c>
      <c r="F134" s="8">
        <f>E134/C134</f>
        <v>0</v>
      </c>
      <c r="G134" s="8">
        <v>0</v>
      </c>
      <c r="H134" s="8">
        <v>0</v>
      </c>
      <c r="I134" s="72"/>
      <c r="J134" s="72"/>
      <c r="K134" s="72"/>
      <c r="L134" s="72"/>
      <c r="M134" s="72"/>
      <c r="N134" s="72"/>
      <c r="O134" s="20"/>
      <c r="P134" s="20"/>
    </row>
    <row r="135" spans="1:16" s="13" customFormat="1" ht="15.75" x14ac:dyDescent="0.25">
      <c r="A135" s="139" t="s">
        <v>286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20"/>
      <c r="P135" s="20"/>
    </row>
    <row r="136" spans="1:16" s="13" customFormat="1" ht="15.75" x14ac:dyDescent="0.25">
      <c r="A136" s="62" t="s">
        <v>160</v>
      </c>
      <c r="B136" s="4" t="s">
        <v>37</v>
      </c>
      <c r="C136" s="2">
        <v>768.25</v>
      </c>
      <c r="D136" s="9">
        <v>134</v>
      </c>
      <c r="E136" s="9">
        <v>372</v>
      </c>
      <c r="F136" s="10">
        <f>E136/C136</f>
        <v>0.48421737715587376</v>
      </c>
      <c r="G136" s="64">
        <v>5</v>
      </c>
      <c r="H136" s="11">
        <f>G136*100/E136</f>
        <v>1.3440860215053763</v>
      </c>
      <c r="I136" s="64">
        <v>0</v>
      </c>
      <c r="J136" s="64">
        <v>0</v>
      </c>
      <c r="K136" s="64">
        <v>0</v>
      </c>
      <c r="L136" s="64">
        <v>3</v>
      </c>
      <c r="M136" s="64">
        <v>2</v>
      </c>
      <c r="N136" s="64">
        <v>0</v>
      </c>
      <c r="O136" s="20"/>
      <c r="P136" s="20"/>
    </row>
    <row r="137" spans="1:16" s="13" customFormat="1" ht="38.25" x14ac:dyDescent="0.25">
      <c r="A137" s="62" t="s">
        <v>161</v>
      </c>
      <c r="B137" s="4" t="s">
        <v>145</v>
      </c>
      <c r="C137" s="2">
        <v>191.41800000000001</v>
      </c>
      <c r="D137" s="9">
        <v>514</v>
      </c>
      <c r="E137" s="9">
        <v>502</v>
      </c>
      <c r="F137" s="10">
        <f t="shared" ref="F137:F143" si="4">E137/C137</f>
        <v>2.6225328861444588</v>
      </c>
      <c r="G137" s="64">
        <v>20</v>
      </c>
      <c r="H137" s="11">
        <f>G137*100/E137</f>
        <v>3.9840637450199203</v>
      </c>
      <c r="I137" s="64"/>
      <c r="J137" s="64"/>
      <c r="K137" s="64"/>
      <c r="L137" s="64"/>
      <c r="M137" s="64"/>
      <c r="N137" s="64"/>
      <c r="O137" s="20"/>
      <c r="P137" s="20"/>
    </row>
    <row r="138" spans="1:16" s="13" customFormat="1" ht="38.25" x14ac:dyDescent="0.25">
      <c r="A138" s="62" t="s">
        <v>163</v>
      </c>
      <c r="B138" s="4" t="s">
        <v>147</v>
      </c>
      <c r="C138" s="2">
        <v>164.13</v>
      </c>
      <c r="D138" s="9">
        <v>211</v>
      </c>
      <c r="E138" s="9">
        <v>183</v>
      </c>
      <c r="F138" s="10">
        <f t="shared" si="4"/>
        <v>1.1149698409797113</v>
      </c>
      <c r="G138" s="64">
        <v>7</v>
      </c>
      <c r="H138" s="11">
        <f>G138*100/E138</f>
        <v>3.8251366120218577</v>
      </c>
      <c r="I138" s="64"/>
      <c r="J138" s="64"/>
      <c r="K138" s="64"/>
      <c r="L138" s="64"/>
      <c r="M138" s="64"/>
      <c r="N138" s="64"/>
      <c r="O138" s="20"/>
      <c r="P138" s="20"/>
    </row>
    <row r="139" spans="1:16" s="13" customFormat="1" ht="38.25" x14ac:dyDescent="0.25">
      <c r="A139" s="62" t="s">
        <v>165</v>
      </c>
      <c r="B139" s="4" t="s">
        <v>148</v>
      </c>
      <c r="C139" s="2">
        <v>258.22300000000001</v>
      </c>
      <c r="D139" s="9">
        <v>296</v>
      </c>
      <c r="E139" s="9">
        <v>239</v>
      </c>
      <c r="F139" s="10">
        <f t="shared" si="4"/>
        <v>0.92555659255759548</v>
      </c>
      <c r="G139" s="64">
        <v>7</v>
      </c>
      <c r="H139" s="11">
        <f>G139*100/E139</f>
        <v>2.9288702928870292</v>
      </c>
      <c r="I139" s="64"/>
      <c r="J139" s="64"/>
      <c r="K139" s="64"/>
      <c r="L139" s="64"/>
      <c r="M139" s="64"/>
      <c r="N139" s="64"/>
      <c r="O139" s="20"/>
      <c r="P139" s="20"/>
    </row>
    <row r="140" spans="1:16" s="13" customFormat="1" ht="15.75" x14ac:dyDescent="0.25">
      <c r="A140" s="62" t="s">
        <v>166</v>
      </c>
      <c r="B140" s="4" t="s">
        <v>149</v>
      </c>
      <c r="C140" s="2">
        <v>31.01</v>
      </c>
      <c r="D140" s="9">
        <v>634</v>
      </c>
      <c r="E140" s="9">
        <v>794</v>
      </c>
      <c r="F140" s="10">
        <f t="shared" si="4"/>
        <v>25.604643663334407</v>
      </c>
      <c r="G140" s="64">
        <v>39</v>
      </c>
      <c r="H140" s="11">
        <f>G140*100/E140</f>
        <v>4.9118387909319896</v>
      </c>
      <c r="I140" s="64"/>
      <c r="J140" s="64"/>
      <c r="K140" s="64"/>
      <c r="L140" s="64"/>
      <c r="M140" s="64"/>
      <c r="N140" s="64"/>
      <c r="O140" s="20"/>
      <c r="P140" s="20"/>
    </row>
    <row r="141" spans="1:16" s="13" customFormat="1" ht="25.5" x14ac:dyDescent="0.25">
      <c r="A141" s="62" t="s">
        <v>168</v>
      </c>
      <c r="B141" s="4" t="s">
        <v>150</v>
      </c>
      <c r="C141" s="2">
        <v>45.381</v>
      </c>
      <c r="D141" s="9">
        <v>861</v>
      </c>
      <c r="E141" s="9">
        <v>874</v>
      </c>
      <c r="F141" s="10">
        <f t="shared" si="4"/>
        <v>19.259161323020646</v>
      </c>
      <c r="G141" s="64">
        <v>43</v>
      </c>
      <c r="H141" s="11">
        <f>G141*100/E141</f>
        <v>4.9199084668192219</v>
      </c>
      <c r="I141" s="64"/>
      <c r="J141" s="64"/>
      <c r="K141" s="64"/>
      <c r="L141" s="64"/>
      <c r="M141" s="64"/>
      <c r="N141" s="64"/>
      <c r="O141" s="20"/>
      <c r="P141" s="20"/>
    </row>
    <row r="142" spans="1:16" s="13" customFormat="1" ht="15.75" x14ac:dyDescent="0.25">
      <c r="A142" s="62" t="s">
        <v>170</v>
      </c>
      <c r="B142" s="4" t="s">
        <v>43</v>
      </c>
      <c r="C142" s="2">
        <v>20.49</v>
      </c>
      <c r="D142" s="9">
        <v>681</v>
      </c>
      <c r="E142" s="9">
        <v>839</v>
      </c>
      <c r="F142" s="10">
        <f t="shared" si="4"/>
        <v>40.946803318692048</v>
      </c>
      <c r="G142" s="64">
        <v>41</v>
      </c>
      <c r="H142" s="11">
        <f>G142*100/E142</f>
        <v>4.8867699642431468</v>
      </c>
      <c r="I142" s="64"/>
      <c r="J142" s="64"/>
      <c r="K142" s="64"/>
      <c r="L142" s="64"/>
      <c r="M142" s="64"/>
      <c r="N142" s="64"/>
      <c r="O142" s="20"/>
      <c r="P142" s="20"/>
    </row>
    <row r="143" spans="1:16" s="13" customFormat="1" ht="15.75" x14ac:dyDescent="0.25">
      <c r="A143" s="62" t="s">
        <v>172</v>
      </c>
      <c r="B143" s="69" t="s">
        <v>151</v>
      </c>
      <c r="C143" s="2">
        <v>73.016999999999996</v>
      </c>
      <c r="D143" s="9">
        <v>960</v>
      </c>
      <c r="E143" s="9">
        <v>820</v>
      </c>
      <c r="F143" s="10">
        <f t="shared" si="4"/>
        <v>11.230261445964638</v>
      </c>
      <c r="G143" s="64">
        <v>40</v>
      </c>
      <c r="H143" s="11">
        <f>G143*100/E143</f>
        <v>4.8780487804878048</v>
      </c>
      <c r="I143" s="64"/>
      <c r="J143" s="64"/>
      <c r="K143" s="64"/>
      <c r="L143" s="64"/>
      <c r="M143" s="64"/>
      <c r="N143" s="64"/>
      <c r="O143" s="20"/>
      <c r="P143" s="20"/>
    </row>
    <row r="144" spans="1:16" s="13" customFormat="1" ht="15.75" customHeight="1" x14ac:dyDescent="0.25">
      <c r="A144" s="135" t="s">
        <v>288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20"/>
      <c r="P144" s="20"/>
    </row>
    <row r="145" spans="1:16" s="20" customFormat="1" x14ac:dyDescent="0.25">
      <c r="A145" s="62" t="s">
        <v>176</v>
      </c>
      <c r="B145" s="4" t="s">
        <v>18</v>
      </c>
      <c r="C145" s="2">
        <v>4284.8</v>
      </c>
      <c r="D145" s="8">
        <v>15082</v>
      </c>
      <c r="E145" s="8">
        <v>14997</v>
      </c>
      <c r="F145" s="66">
        <v>3.77</v>
      </c>
      <c r="G145" s="8">
        <v>535</v>
      </c>
      <c r="H145" s="17">
        <f>G145*100/E145</f>
        <v>3.5673801426952059</v>
      </c>
      <c r="I145" s="8">
        <v>193</v>
      </c>
      <c r="J145" s="8">
        <v>0</v>
      </c>
      <c r="K145" s="8">
        <v>0</v>
      </c>
      <c r="L145" s="8">
        <v>256</v>
      </c>
      <c r="M145" s="8">
        <v>86</v>
      </c>
      <c r="N145" s="8">
        <v>0</v>
      </c>
      <c r="O145" s="20">
        <v>401</v>
      </c>
      <c r="P145" s="20">
        <v>134</v>
      </c>
    </row>
    <row r="146" spans="1:16" s="20" customFormat="1" ht="15.75" customHeight="1" x14ac:dyDescent="0.25">
      <c r="A146" s="135" t="s">
        <v>289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</row>
    <row r="147" spans="1:16" s="20" customFormat="1" x14ac:dyDescent="0.25">
      <c r="A147" s="62" t="s">
        <v>187</v>
      </c>
      <c r="B147" s="4" t="s">
        <v>37</v>
      </c>
      <c r="C147" s="2">
        <v>2410.6999999999998</v>
      </c>
      <c r="D147" s="14">
        <v>5764</v>
      </c>
      <c r="E147" s="14">
        <v>5740</v>
      </c>
      <c r="F147" s="15">
        <f>E147/C147</f>
        <v>2.3810511469697602</v>
      </c>
      <c r="G147" s="19">
        <v>229</v>
      </c>
      <c r="H147" s="55">
        <f>G147*100/E147</f>
        <v>3.989547038327526</v>
      </c>
      <c r="I147" s="19">
        <v>20</v>
      </c>
      <c r="J147" s="19">
        <v>0</v>
      </c>
      <c r="K147" s="19">
        <v>0</v>
      </c>
      <c r="L147" s="19">
        <v>156</v>
      </c>
      <c r="M147" s="19">
        <v>53</v>
      </c>
      <c r="N147" s="19">
        <v>0</v>
      </c>
      <c r="O147" s="20">
        <v>171</v>
      </c>
      <c r="P147" s="20">
        <v>58</v>
      </c>
    </row>
    <row r="148" spans="1:16" s="13" customFormat="1" ht="38.25" x14ac:dyDescent="0.25">
      <c r="A148" s="62" t="s">
        <v>188</v>
      </c>
      <c r="B148" s="4" t="s">
        <v>154</v>
      </c>
      <c r="C148" s="2">
        <v>150.298</v>
      </c>
      <c r="D148" s="14">
        <v>238</v>
      </c>
      <c r="E148" s="14">
        <v>211</v>
      </c>
      <c r="F148" s="15">
        <f>E148/C148</f>
        <v>1.4038776297755127</v>
      </c>
      <c r="G148" s="23">
        <v>8</v>
      </c>
      <c r="H148" s="21">
        <f>G148*100/E148</f>
        <v>3.7914691943127963</v>
      </c>
      <c r="I148" s="19"/>
      <c r="J148" s="19"/>
      <c r="K148" s="19"/>
      <c r="L148" s="19"/>
      <c r="M148" s="19"/>
      <c r="N148" s="19"/>
      <c r="O148" s="20"/>
      <c r="P148" s="20"/>
    </row>
    <row r="149" spans="1:16" s="13" customFormat="1" x14ac:dyDescent="0.25">
      <c r="A149" s="62" t="s">
        <v>190</v>
      </c>
      <c r="B149" s="4" t="s">
        <v>156</v>
      </c>
      <c r="C149" s="2">
        <v>1607.29</v>
      </c>
      <c r="D149" s="14">
        <v>5209</v>
      </c>
      <c r="E149" s="14">
        <v>5301</v>
      </c>
      <c r="F149" s="15">
        <f>E149/C149</f>
        <v>3.2980980408015976</v>
      </c>
      <c r="G149" s="23">
        <v>265</v>
      </c>
      <c r="H149" s="21">
        <f>G149*100/E149</f>
        <v>4.9990567817392941</v>
      </c>
      <c r="I149" s="19"/>
      <c r="J149" s="19"/>
      <c r="K149" s="19"/>
      <c r="L149" s="19"/>
      <c r="M149" s="19"/>
      <c r="N149" s="19"/>
      <c r="O149" s="20"/>
      <c r="P149" s="20"/>
    </row>
    <row r="150" spans="1:16" s="20" customFormat="1" ht="25.5" x14ac:dyDescent="0.25">
      <c r="A150" s="62" t="s">
        <v>192</v>
      </c>
      <c r="B150" s="4" t="s">
        <v>158</v>
      </c>
      <c r="C150" s="2">
        <v>252.64</v>
      </c>
      <c r="D150" s="14">
        <v>422</v>
      </c>
      <c r="E150" s="14">
        <v>399</v>
      </c>
      <c r="F150" s="15">
        <f>E150/C150</f>
        <v>1.5793223559214693</v>
      </c>
      <c r="G150" s="23">
        <v>0</v>
      </c>
      <c r="H150" s="23">
        <f>G150*100/E150</f>
        <v>0</v>
      </c>
      <c r="I150" s="19"/>
      <c r="J150" s="19"/>
      <c r="K150" s="19"/>
      <c r="L150" s="19"/>
      <c r="M150" s="19"/>
      <c r="N150" s="19"/>
    </row>
    <row r="151" spans="1:16" s="13" customFormat="1" ht="15.75" customHeight="1" x14ac:dyDescent="0.25">
      <c r="A151" s="135" t="s">
        <v>287</v>
      </c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20"/>
      <c r="P151" s="20"/>
    </row>
    <row r="152" spans="1:16" s="13" customFormat="1" ht="15.75" x14ac:dyDescent="0.25">
      <c r="A152" s="62" t="s">
        <v>193</v>
      </c>
      <c r="B152" s="4" t="s">
        <v>37</v>
      </c>
      <c r="C152" s="2">
        <v>466.86</v>
      </c>
      <c r="D152" s="9">
        <v>498</v>
      </c>
      <c r="E152" s="9">
        <v>406</v>
      </c>
      <c r="F152" s="10">
        <f>E152/C152</f>
        <v>0.8696397206871439</v>
      </c>
      <c r="G152" s="65">
        <v>16</v>
      </c>
      <c r="H152" s="70">
        <f>G152*100/E152</f>
        <v>3.9408866995073892</v>
      </c>
      <c r="I152" s="65">
        <v>0</v>
      </c>
      <c r="J152" s="65">
        <v>0</v>
      </c>
      <c r="K152" s="65">
        <v>0</v>
      </c>
      <c r="L152" s="65">
        <v>12</v>
      </c>
      <c r="M152" s="65">
        <v>4</v>
      </c>
      <c r="N152" s="65">
        <v>0</v>
      </c>
      <c r="O152" s="20"/>
      <c r="P152" s="20"/>
    </row>
    <row r="153" spans="1:16" s="13" customFormat="1" ht="38.25" x14ac:dyDescent="0.25">
      <c r="A153" s="62" t="s">
        <v>194</v>
      </c>
      <c r="B153" s="4" t="s">
        <v>162</v>
      </c>
      <c r="C153" s="2">
        <v>369.51</v>
      </c>
      <c r="D153" s="9">
        <v>58</v>
      </c>
      <c r="E153" s="9">
        <v>45</v>
      </c>
      <c r="F153" s="10">
        <f t="shared" ref="F153:F161" si="5">E153/C153</f>
        <v>0.12178290168060404</v>
      </c>
      <c r="G153" s="64">
        <v>0</v>
      </c>
      <c r="H153" s="11">
        <f>G153*100/E153</f>
        <v>0</v>
      </c>
      <c r="I153" s="65"/>
      <c r="J153" s="65"/>
      <c r="K153" s="65"/>
      <c r="L153" s="65"/>
      <c r="M153" s="65"/>
      <c r="N153" s="65"/>
      <c r="O153" s="20"/>
      <c r="P153" s="20"/>
    </row>
    <row r="154" spans="1:16" s="13" customFormat="1" ht="15.75" x14ac:dyDescent="0.25">
      <c r="A154" s="62" t="s">
        <v>196</v>
      </c>
      <c r="B154" s="4" t="s">
        <v>164</v>
      </c>
      <c r="C154" s="2">
        <v>30.57</v>
      </c>
      <c r="D154" s="9">
        <v>243</v>
      </c>
      <c r="E154" s="9">
        <v>101</v>
      </c>
      <c r="F154" s="10">
        <f t="shared" si="5"/>
        <v>3.3038927052666014</v>
      </c>
      <c r="G154" s="64">
        <v>5</v>
      </c>
      <c r="H154" s="11">
        <f>G154*100/E154</f>
        <v>4.9504950495049505</v>
      </c>
      <c r="I154" s="65"/>
      <c r="J154" s="65"/>
      <c r="K154" s="65"/>
      <c r="L154" s="65"/>
      <c r="M154" s="65"/>
      <c r="N154" s="65"/>
      <c r="O154" s="20"/>
      <c r="P154" s="20"/>
    </row>
    <row r="155" spans="1:16" s="13" customFormat="1" ht="25.5" x14ac:dyDescent="0.25">
      <c r="A155" s="62" t="s">
        <v>198</v>
      </c>
      <c r="B155" s="4" t="s">
        <v>334</v>
      </c>
      <c r="C155" s="2">
        <v>47.12</v>
      </c>
      <c r="D155" s="9">
        <v>13</v>
      </c>
      <c r="E155" s="9">
        <v>17</v>
      </c>
      <c r="F155" s="10">
        <f t="shared" si="5"/>
        <v>0.3607809847198642</v>
      </c>
      <c r="G155" s="64">
        <v>0</v>
      </c>
      <c r="H155" s="11">
        <f>G155*100/E155</f>
        <v>0</v>
      </c>
      <c r="I155" s="65"/>
      <c r="J155" s="65"/>
      <c r="K155" s="65"/>
      <c r="L155" s="65"/>
      <c r="M155" s="65"/>
      <c r="N155" s="65"/>
      <c r="O155" s="20"/>
      <c r="P155" s="20"/>
    </row>
    <row r="156" spans="1:16" s="13" customFormat="1" ht="25.5" x14ac:dyDescent="0.25">
      <c r="A156" s="62" t="s">
        <v>200</v>
      </c>
      <c r="B156" s="4" t="s">
        <v>167</v>
      </c>
      <c r="C156" s="2">
        <v>299.57100000000003</v>
      </c>
      <c r="D156" s="9">
        <v>1524</v>
      </c>
      <c r="E156" s="9">
        <v>1413</v>
      </c>
      <c r="F156" s="10">
        <f t="shared" si="5"/>
        <v>4.7167449452717385</v>
      </c>
      <c r="G156" s="64">
        <v>70</v>
      </c>
      <c r="H156" s="11">
        <f>G156*100/E156</f>
        <v>4.9539985845718331</v>
      </c>
      <c r="I156" s="65"/>
      <c r="J156" s="65"/>
      <c r="K156" s="65"/>
      <c r="L156" s="65"/>
      <c r="M156" s="65"/>
      <c r="N156" s="65"/>
      <c r="O156" s="20"/>
      <c r="P156" s="20"/>
    </row>
    <row r="157" spans="1:16" s="13" customFormat="1" ht="29.25" customHeight="1" x14ac:dyDescent="0.25">
      <c r="A157" s="62" t="s">
        <v>202</v>
      </c>
      <c r="B157" s="4" t="s">
        <v>352</v>
      </c>
      <c r="C157" s="2">
        <v>58.94</v>
      </c>
      <c r="D157" s="9">
        <v>304</v>
      </c>
      <c r="E157" s="9">
        <v>228</v>
      </c>
      <c r="F157" s="10">
        <f t="shared" si="5"/>
        <v>3.8683406854428233</v>
      </c>
      <c r="G157" s="64">
        <v>11</v>
      </c>
      <c r="H157" s="11">
        <f>G157*100/E157</f>
        <v>4.8245614035087723</v>
      </c>
      <c r="I157" s="65"/>
      <c r="J157" s="65"/>
      <c r="K157" s="65"/>
      <c r="L157" s="65"/>
      <c r="M157" s="65"/>
      <c r="N157" s="65"/>
      <c r="O157" s="20"/>
      <c r="P157" s="20"/>
    </row>
    <row r="158" spans="1:16" s="13" customFormat="1" ht="15.75" x14ac:dyDescent="0.25">
      <c r="A158" s="62" t="s">
        <v>204</v>
      </c>
      <c r="B158" s="4" t="s">
        <v>171</v>
      </c>
      <c r="C158" s="2">
        <v>54.54</v>
      </c>
      <c r="D158" s="9">
        <v>109</v>
      </c>
      <c r="E158" s="9">
        <v>42</v>
      </c>
      <c r="F158" s="10">
        <f t="shared" si="5"/>
        <v>0.77007700770077014</v>
      </c>
      <c r="G158" s="65">
        <v>2</v>
      </c>
      <c r="H158" s="70">
        <f>G158*100/E158</f>
        <v>4.7619047619047619</v>
      </c>
      <c r="I158" s="65"/>
      <c r="J158" s="65"/>
      <c r="K158" s="65"/>
      <c r="L158" s="65"/>
      <c r="M158" s="65"/>
      <c r="N158" s="65"/>
      <c r="O158" s="20"/>
      <c r="P158" s="20"/>
    </row>
    <row r="159" spans="1:16" s="13" customFormat="1" ht="15.75" x14ac:dyDescent="0.25">
      <c r="A159" s="62" t="s">
        <v>206</v>
      </c>
      <c r="B159" s="4" t="s">
        <v>173</v>
      </c>
      <c r="C159" s="2">
        <v>35.200000000000003</v>
      </c>
      <c r="D159" s="9">
        <v>312</v>
      </c>
      <c r="E159" s="9">
        <v>304</v>
      </c>
      <c r="F159" s="10">
        <f t="shared" si="5"/>
        <v>8.6363636363636349</v>
      </c>
      <c r="G159" s="65">
        <v>15</v>
      </c>
      <c r="H159" s="70">
        <f>G159*100/E159</f>
        <v>4.9342105263157894</v>
      </c>
      <c r="I159" s="65"/>
      <c r="J159" s="65"/>
      <c r="K159" s="65"/>
      <c r="L159" s="65"/>
      <c r="M159" s="65"/>
      <c r="N159" s="65"/>
      <c r="O159" s="20"/>
      <c r="P159" s="20"/>
    </row>
    <row r="160" spans="1:16" s="13" customFormat="1" ht="15.75" x14ac:dyDescent="0.25">
      <c r="A160" s="62" t="s">
        <v>208</v>
      </c>
      <c r="B160" s="69" t="s">
        <v>174</v>
      </c>
      <c r="C160" s="2">
        <v>27.66</v>
      </c>
      <c r="D160" s="9">
        <v>222</v>
      </c>
      <c r="E160" s="9">
        <v>219</v>
      </c>
      <c r="F160" s="10">
        <f t="shared" si="5"/>
        <v>7.917570498915401</v>
      </c>
      <c r="G160" s="65">
        <v>10</v>
      </c>
      <c r="H160" s="70">
        <f>G160*100/E160</f>
        <v>4.5662100456621006</v>
      </c>
      <c r="I160" s="65"/>
      <c r="J160" s="65"/>
      <c r="K160" s="65"/>
      <c r="L160" s="65"/>
      <c r="M160" s="65"/>
      <c r="N160" s="65"/>
      <c r="O160" s="20"/>
      <c r="P160" s="20"/>
    </row>
    <row r="161" spans="1:16" s="13" customFormat="1" ht="15.75" x14ac:dyDescent="0.25">
      <c r="A161" s="62" t="s">
        <v>210</v>
      </c>
      <c r="B161" s="69" t="s">
        <v>175</v>
      </c>
      <c r="C161" s="2">
        <v>91.3</v>
      </c>
      <c r="D161" s="9">
        <v>237</v>
      </c>
      <c r="E161" s="9">
        <v>225</v>
      </c>
      <c r="F161" s="10">
        <f t="shared" si="5"/>
        <v>2.4644030668127055</v>
      </c>
      <c r="G161" s="65">
        <v>11</v>
      </c>
      <c r="H161" s="70">
        <f>G161*100/E161</f>
        <v>4.8888888888888893</v>
      </c>
      <c r="I161" s="65"/>
      <c r="J161" s="65"/>
      <c r="K161" s="65"/>
      <c r="L161" s="65"/>
      <c r="M161" s="65"/>
      <c r="N161" s="65"/>
      <c r="O161" s="20"/>
      <c r="P161" s="20"/>
    </row>
    <row r="162" spans="1:16" s="13" customFormat="1" ht="15.75" customHeight="1" x14ac:dyDescent="0.25">
      <c r="A162" s="135" t="s">
        <v>290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20"/>
      <c r="P162" s="20"/>
    </row>
    <row r="163" spans="1:16" s="13" customFormat="1" x14ac:dyDescent="0.25">
      <c r="A163" s="62" t="s">
        <v>215</v>
      </c>
      <c r="B163" s="4" t="s">
        <v>37</v>
      </c>
      <c r="C163" s="2">
        <v>855.32100000000003</v>
      </c>
      <c r="D163" s="14">
        <v>641</v>
      </c>
      <c r="E163" s="14">
        <v>641</v>
      </c>
      <c r="F163" s="15">
        <f>E163/C163</f>
        <v>0.74942623880391102</v>
      </c>
      <c r="G163" s="23">
        <v>25</v>
      </c>
      <c r="H163" s="21">
        <f>G163*100/E163</f>
        <v>3.9001560062402496</v>
      </c>
      <c r="I163" s="23">
        <v>0</v>
      </c>
      <c r="J163" s="23">
        <v>0</v>
      </c>
      <c r="K163" s="23">
        <v>0</v>
      </c>
      <c r="L163" s="23">
        <v>18</v>
      </c>
      <c r="M163" s="23">
        <v>7</v>
      </c>
      <c r="N163" s="23">
        <v>0</v>
      </c>
      <c r="O163" s="20"/>
      <c r="P163" s="20"/>
    </row>
    <row r="164" spans="1:16" s="13" customFormat="1" ht="25.5" x14ac:dyDescent="0.25">
      <c r="A164" s="62" t="s">
        <v>216</v>
      </c>
      <c r="B164" s="6" t="s">
        <v>177</v>
      </c>
      <c r="C164" s="2">
        <v>40.64</v>
      </c>
      <c r="D164" s="14">
        <v>190</v>
      </c>
      <c r="E164" s="14">
        <v>199</v>
      </c>
      <c r="F164" s="15">
        <f t="shared" ref="F164:F174" si="6">E164/C164</f>
        <v>4.8966535433070861</v>
      </c>
      <c r="G164" s="23">
        <v>9</v>
      </c>
      <c r="H164" s="21">
        <f>G164*100/E164</f>
        <v>4.5226130653266328</v>
      </c>
      <c r="I164" s="23"/>
      <c r="J164" s="23"/>
      <c r="K164" s="23"/>
      <c r="L164" s="23"/>
      <c r="M164" s="23"/>
      <c r="N164" s="23"/>
      <c r="O164" s="20"/>
      <c r="P164" s="20"/>
    </row>
    <row r="165" spans="1:16" s="13" customFormat="1" x14ac:dyDescent="0.25">
      <c r="A165" s="62" t="s">
        <v>291</v>
      </c>
      <c r="B165" s="6" t="s">
        <v>178</v>
      </c>
      <c r="C165" s="2">
        <v>54.3</v>
      </c>
      <c r="D165" s="14">
        <v>41</v>
      </c>
      <c r="E165" s="14">
        <v>29</v>
      </c>
      <c r="F165" s="15">
        <f t="shared" si="6"/>
        <v>0.53406998158379382</v>
      </c>
      <c r="G165" s="23">
        <v>1</v>
      </c>
      <c r="H165" s="21">
        <f>G165*100/E165</f>
        <v>3.4482758620689653</v>
      </c>
      <c r="I165" s="23"/>
      <c r="J165" s="23"/>
      <c r="K165" s="23"/>
      <c r="L165" s="23"/>
      <c r="M165" s="23"/>
      <c r="N165" s="23"/>
      <c r="O165" s="20"/>
      <c r="P165" s="20"/>
    </row>
    <row r="166" spans="1:16" s="13" customFormat="1" ht="25.5" x14ac:dyDescent="0.25">
      <c r="A166" s="62" t="s">
        <v>292</v>
      </c>
      <c r="B166" s="6" t="s">
        <v>179</v>
      </c>
      <c r="C166" s="2">
        <v>96.99</v>
      </c>
      <c r="D166" s="14">
        <v>705</v>
      </c>
      <c r="E166" s="14">
        <v>669</v>
      </c>
      <c r="F166" s="15">
        <f t="shared" si="6"/>
        <v>6.8976183111660996</v>
      </c>
      <c r="G166" s="23">
        <v>33</v>
      </c>
      <c r="H166" s="21">
        <f>G166*100/E166</f>
        <v>4.9327354260089686</v>
      </c>
      <c r="I166" s="23"/>
      <c r="J166" s="23"/>
      <c r="K166" s="23"/>
      <c r="L166" s="23"/>
      <c r="M166" s="23"/>
      <c r="N166" s="23"/>
      <c r="O166" s="20"/>
      <c r="P166" s="20"/>
    </row>
    <row r="167" spans="1:16" s="13" customFormat="1" x14ac:dyDescent="0.25">
      <c r="A167" s="62" t="s">
        <v>293</v>
      </c>
      <c r="B167" s="6" t="s">
        <v>180</v>
      </c>
      <c r="C167" s="2">
        <v>31.17</v>
      </c>
      <c r="D167" s="14">
        <v>119</v>
      </c>
      <c r="E167" s="14">
        <v>116</v>
      </c>
      <c r="F167" s="15">
        <f t="shared" si="6"/>
        <v>3.7215271094000641</v>
      </c>
      <c r="G167" s="23">
        <v>5</v>
      </c>
      <c r="H167" s="21">
        <f>G167*100/E167</f>
        <v>4.3103448275862073</v>
      </c>
      <c r="I167" s="23"/>
      <c r="J167" s="23"/>
      <c r="K167" s="23"/>
      <c r="L167" s="23"/>
      <c r="M167" s="23"/>
      <c r="N167" s="23"/>
      <c r="O167" s="20"/>
      <c r="P167" s="20"/>
    </row>
    <row r="168" spans="1:16" s="13" customFormat="1" x14ac:dyDescent="0.25">
      <c r="A168" s="62" t="s">
        <v>294</v>
      </c>
      <c r="B168" s="6" t="s">
        <v>181</v>
      </c>
      <c r="C168" s="2">
        <v>15.47</v>
      </c>
      <c r="D168" s="14">
        <v>82</v>
      </c>
      <c r="E168" s="14">
        <v>77</v>
      </c>
      <c r="F168" s="15">
        <f t="shared" si="6"/>
        <v>4.9773755656108598</v>
      </c>
      <c r="G168" s="23">
        <v>3</v>
      </c>
      <c r="H168" s="21">
        <f>G168*100/E168</f>
        <v>3.8961038961038961</v>
      </c>
      <c r="I168" s="23"/>
      <c r="J168" s="23"/>
      <c r="K168" s="23"/>
      <c r="L168" s="23"/>
      <c r="M168" s="23"/>
      <c r="N168" s="23"/>
      <c r="O168" s="20"/>
      <c r="P168" s="20"/>
    </row>
    <row r="169" spans="1:16" s="13" customFormat="1" x14ac:dyDescent="0.25">
      <c r="A169" s="62" t="s">
        <v>295</v>
      </c>
      <c r="B169" s="6" t="s">
        <v>182</v>
      </c>
      <c r="C169" s="2">
        <v>52.087000000000003</v>
      </c>
      <c r="D169" s="14">
        <v>251</v>
      </c>
      <c r="E169" s="14">
        <v>241</v>
      </c>
      <c r="F169" s="15">
        <f t="shared" si="6"/>
        <v>4.6268742680515285</v>
      </c>
      <c r="G169" s="23">
        <v>12</v>
      </c>
      <c r="H169" s="21">
        <f>G169*100/E169</f>
        <v>4.9792531120331951</v>
      </c>
      <c r="I169" s="23"/>
      <c r="J169" s="23"/>
      <c r="K169" s="23"/>
      <c r="L169" s="23"/>
      <c r="M169" s="23"/>
      <c r="N169" s="23"/>
      <c r="O169" s="20"/>
      <c r="P169" s="20"/>
    </row>
    <row r="170" spans="1:16" s="13" customFormat="1" x14ac:dyDescent="0.25">
      <c r="A170" s="62" t="s">
        <v>296</v>
      </c>
      <c r="B170" s="6" t="s">
        <v>183</v>
      </c>
      <c r="C170" s="5">
        <v>59.41</v>
      </c>
      <c r="D170" s="14">
        <v>143</v>
      </c>
      <c r="E170" s="14">
        <v>130</v>
      </c>
      <c r="F170" s="15">
        <f t="shared" si="6"/>
        <v>2.1881838074398252</v>
      </c>
      <c r="G170" s="23">
        <v>0</v>
      </c>
      <c r="H170" s="21">
        <f>G170*100/E170</f>
        <v>0</v>
      </c>
      <c r="I170" s="23"/>
      <c r="J170" s="23"/>
      <c r="K170" s="23"/>
      <c r="L170" s="23"/>
      <c r="M170" s="23"/>
      <c r="N170" s="23"/>
      <c r="O170" s="20"/>
      <c r="P170" s="20"/>
    </row>
    <row r="171" spans="1:16" s="13" customFormat="1" x14ac:dyDescent="0.25">
      <c r="A171" s="62" t="s">
        <v>297</v>
      </c>
      <c r="B171" s="6" t="s">
        <v>184</v>
      </c>
      <c r="C171" s="2">
        <v>56.618000000000002</v>
      </c>
      <c r="D171" s="14">
        <v>100</v>
      </c>
      <c r="E171" s="14">
        <v>95</v>
      </c>
      <c r="F171" s="15">
        <f t="shared" si="6"/>
        <v>1.6779116182132889</v>
      </c>
      <c r="G171" s="23">
        <v>4</v>
      </c>
      <c r="H171" s="21">
        <f>G171*100/E171</f>
        <v>4.2105263157894735</v>
      </c>
      <c r="I171" s="23"/>
      <c r="J171" s="23"/>
      <c r="K171" s="23"/>
      <c r="L171" s="23"/>
      <c r="M171" s="23"/>
      <c r="N171" s="23"/>
      <c r="O171" s="20"/>
      <c r="P171" s="20"/>
    </row>
    <row r="172" spans="1:16" s="13" customFormat="1" x14ac:dyDescent="0.25">
      <c r="A172" s="62" t="s">
        <v>298</v>
      </c>
      <c r="B172" s="6" t="s">
        <v>185</v>
      </c>
      <c r="C172" s="2">
        <v>40.75</v>
      </c>
      <c r="D172" s="14">
        <v>194</v>
      </c>
      <c r="E172" s="14">
        <v>168</v>
      </c>
      <c r="F172" s="15">
        <f t="shared" si="6"/>
        <v>4.1226993865030677</v>
      </c>
      <c r="G172" s="23">
        <v>8</v>
      </c>
      <c r="H172" s="21">
        <f>G172*100/E172</f>
        <v>4.7619047619047619</v>
      </c>
      <c r="I172" s="23"/>
      <c r="J172" s="23"/>
      <c r="K172" s="23"/>
      <c r="L172" s="23"/>
      <c r="M172" s="23"/>
      <c r="N172" s="23"/>
      <c r="O172" s="20"/>
      <c r="P172" s="20"/>
    </row>
    <row r="173" spans="1:16" s="13" customFormat="1" x14ac:dyDescent="0.25">
      <c r="A173" s="62" t="s">
        <v>299</v>
      </c>
      <c r="B173" s="3" t="s">
        <v>186</v>
      </c>
      <c r="C173" s="2">
        <v>57.71</v>
      </c>
      <c r="D173" s="14">
        <v>201</v>
      </c>
      <c r="E173" s="14">
        <v>126</v>
      </c>
      <c r="F173" s="15">
        <f t="shared" si="6"/>
        <v>2.1833304453300988</v>
      </c>
      <c r="G173" s="23">
        <v>6</v>
      </c>
      <c r="H173" s="21">
        <f>G173*100/E173</f>
        <v>4.7619047619047619</v>
      </c>
      <c r="I173" s="23"/>
      <c r="J173" s="23"/>
      <c r="K173" s="23"/>
      <c r="L173" s="23"/>
      <c r="M173" s="23"/>
      <c r="N173" s="23"/>
      <c r="O173" s="20"/>
      <c r="P173" s="20"/>
    </row>
    <row r="174" spans="1:16" s="13" customFormat="1" x14ac:dyDescent="0.25">
      <c r="A174" s="62" t="s">
        <v>300</v>
      </c>
      <c r="B174" s="3" t="s">
        <v>377</v>
      </c>
      <c r="C174" s="2">
        <v>69.009</v>
      </c>
      <c r="D174" s="14">
        <v>74</v>
      </c>
      <c r="E174" s="14">
        <v>105</v>
      </c>
      <c r="F174" s="15">
        <f t="shared" si="6"/>
        <v>1.5215406686084423</v>
      </c>
      <c r="G174" s="23">
        <v>4</v>
      </c>
      <c r="H174" s="21">
        <f>G174*100/E174</f>
        <v>3.8095238095238093</v>
      </c>
      <c r="I174" s="23"/>
      <c r="J174" s="23"/>
      <c r="K174" s="23"/>
      <c r="L174" s="23"/>
      <c r="M174" s="23"/>
      <c r="N174" s="23"/>
      <c r="O174" s="20"/>
      <c r="P174" s="20"/>
    </row>
    <row r="175" spans="1:16" s="13" customFormat="1" ht="15.75" customHeight="1" x14ac:dyDescent="0.25">
      <c r="A175" s="135" t="s">
        <v>301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20"/>
      <c r="P175" s="20"/>
    </row>
    <row r="176" spans="1:16" s="13" customFormat="1" x14ac:dyDescent="0.25">
      <c r="A176" s="62" t="s">
        <v>218</v>
      </c>
      <c r="B176" s="4" t="s">
        <v>18</v>
      </c>
      <c r="C176" s="2">
        <v>937.18</v>
      </c>
      <c r="D176" s="14">
        <v>171</v>
      </c>
      <c r="E176" s="14">
        <v>109</v>
      </c>
      <c r="F176" s="15">
        <f>E176/C176</f>
        <v>0.11630636590622934</v>
      </c>
      <c r="G176" s="23">
        <v>4</v>
      </c>
      <c r="H176" s="21">
        <f>G176*100/E176</f>
        <v>3.669724770642202</v>
      </c>
      <c r="I176" s="23">
        <v>0</v>
      </c>
      <c r="J176" s="23">
        <v>0</v>
      </c>
      <c r="K176" s="23">
        <v>0</v>
      </c>
      <c r="L176" s="23">
        <v>3</v>
      </c>
      <c r="M176" s="23">
        <v>1</v>
      </c>
      <c r="N176" s="23">
        <v>0</v>
      </c>
      <c r="O176" s="20"/>
      <c r="P176" s="20"/>
    </row>
    <row r="177" spans="1:16" s="13" customFormat="1" ht="38.25" x14ac:dyDescent="0.25">
      <c r="A177" s="62" t="s">
        <v>219</v>
      </c>
      <c r="B177" s="4" t="s">
        <v>189</v>
      </c>
      <c r="C177" s="2">
        <v>194.708</v>
      </c>
      <c r="D177" s="14">
        <v>95</v>
      </c>
      <c r="E177" s="14">
        <v>81</v>
      </c>
      <c r="F177" s="15">
        <f>E177/C177</f>
        <v>0.41600756003862194</v>
      </c>
      <c r="G177" s="23">
        <v>2</v>
      </c>
      <c r="H177" s="21">
        <f>G177*100/E177</f>
        <v>2.4691358024691357</v>
      </c>
      <c r="I177" s="23"/>
      <c r="J177" s="23"/>
      <c r="K177" s="23"/>
      <c r="L177" s="23"/>
      <c r="M177" s="23"/>
      <c r="N177" s="23"/>
      <c r="O177" s="20"/>
      <c r="P177" s="20"/>
    </row>
    <row r="178" spans="1:16" s="13" customFormat="1" ht="38.25" x14ac:dyDescent="0.25">
      <c r="A178" s="62" t="s">
        <v>221</v>
      </c>
      <c r="B178" s="4" t="s">
        <v>191</v>
      </c>
      <c r="C178" s="2">
        <v>79.358000000000004</v>
      </c>
      <c r="D178" s="14">
        <v>26</v>
      </c>
      <c r="E178" s="14">
        <v>21</v>
      </c>
      <c r="F178" s="15">
        <f>E178/C178</f>
        <v>0.26462360442551475</v>
      </c>
      <c r="G178" s="23">
        <v>0</v>
      </c>
      <c r="H178" s="21">
        <f>G178*100/E178</f>
        <v>0</v>
      </c>
      <c r="I178" s="23"/>
      <c r="J178" s="23"/>
      <c r="K178" s="23"/>
      <c r="L178" s="23"/>
      <c r="M178" s="23"/>
      <c r="N178" s="23"/>
      <c r="O178" s="20"/>
      <c r="P178" s="20"/>
    </row>
    <row r="179" spans="1:16" s="13" customFormat="1" ht="24.75" customHeight="1" x14ac:dyDescent="0.25">
      <c r="A179" s="62" t="s">
        <v>223</v>
      </c>
      <c r="B179" s="4" t="s">
        <v>95</v>
      </c>
      <c r="C179" s="2">
        <v>69.006</v>
      </c>
      <c r="D179" s="14">
        <v>1232</v>
      </c>
      <c r="E179" s="14">
        <v>1500</v>
      </c>
      <c r="F179" s="15">
        <f>E179/C179</f>
        <v>21.737240239979133</v>
      </c>
      <c r="G179" s="23">
        <v>75</v>
      </c>
      <c r="H179" s="21">
        <f>G179*100/E179</f>
        <v>5</v>
      </c>
      <c r="I179" s="23"/>
      <c r="J179" s="23"/>
      <c r="K179" s="23"/>
      <c r="L179" s="23"/>
      <c r="M179" s="23"/>
      <c r="N179" s="23"/>
      <c r="O179" s="20"/>
      <c r="P179" s="20"/>
    </row>
    <row r="180" spans="1:16" s="13" customFormat="1" ht="15.75" customHeight="1" x14ac:dyDescent="0.25">
      <c r="A180" s="135" t="s">
        <v>302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20"/>
      <c r="P180" s="20"/>
    </row>
    <row r="181" spans="1:16" s="13" customFormat="1" ht="15.75" x14ac:dyDescent="0.25">
      <c r="A181" s="62" t="s">
        <v>226</v>
      </c>
      <c r="B181" s="4" t="s">
        <v>37</v>
      </c>
      <c r="C181" s="2">
        <v>191.70400000000001</v>
      </c>
      <c r="D181" s="9">
        <v>23</v>
      </c>
      <c r="E181" s="9">
        <v>0</v>
      </c>
      <c r="F181" s="10">
        <f>E181/C181</f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20"/>
      <c r="P181" s="20"/>
    </row>
    <row r="182" spans="1:16" s="13" customFormat="1" ht="38.25" x14ac:dyDescent="0.25">
      <c r="A182" s="62" t="s">
        <v>227</v>
      </c>
      <c r="B182" s="4" t="s">
        <v>195</v>
      </c>
      <c r="C182" s="2">
        <v>89.71</v>
      </c>
      <c r="D182" s="9">
        <v>42</v>
      </c>
      <c r="E182" s="9">
        <v>30</v>
      </c>
      <c r="F182" s="10">
        <f t="shared" ref="F182:F193" si="7">E182/C182</f>
        <v>0.3344108795006131</v>
      </c>
      <c r="G182" s="64">
        <v>0</v>
      </c>
      <c r="H182" s="11">
        <f>G182*100/E182</f>
        <v>0</v>
      </c>
      <c r="I182" s="64"/>
      <c r="J182" s="64"/>
      <c r="K182" s="64"/>
      <c r="L182" s="64"/>
      <c r="M182" s="64"/>
      <c r="N182" s="64"/>
      <c r="O182" s="20"/>
      <c r="P182" s="20"/>
    </row>
    <row r="183" spans="1:16" s="13" customFormat="1" ht="38.25" x14ac:dyDescent="0.25">
      <c r="A183" s="62" t="s">
        <v>229</v>
      </c>
      <c r="B183" s="4" t="s">
        <v>197</v>
      </c>
      <c r="C183" s="5">
        <v>105.1</v>
      </c>
      <c r="D183" s="9">
        <v>0</v>
      </c>
      <c r="E183" s="9">
        <v>0</v>
      </c>
      <c r="F183" s="10">
        <f t="shared" si="7"/>
        <v>0</v>
      </c>
      <c r="G183" s="64">
        <v>0</v>
      </c>
      <c r="H183" s="11">
        <v>0</v>
      </c>
      <c r="I183" s="64"/>
      <c r="J183" s="64"/>
      <c r="K183" s="64"/>
      <c r="L183" s="64"/>
      <c r="M183" s="64"/>
      <c r="N183" s="64"/>
      <c r="O183" s="20"/>
      <c r="P183" s="20"/>
    </row>
    <row r="184" spans="1:16" s="13" customFormat="1" ht="38.25" x14ac:dyDescent="0.25">
      <c r="A184" s="62" t="s">
        <v>303</v>
      </c>
      <c r="B184" s="4" t="s">
        <v>199</v>
      </c>
      <c r="C184" s="5">
        <v>122.196</v>
      </c>
      <c r="D184" s="9">
        <v>42</v>
      </c>
      <c r="E184" s="9">
        <v>36</v>
      </c>
      <c r="F184" s="10">
        <f t="shared" si="7"/>
        <v>0.29460866149464793</v>
      </c>
      <c r="G184" s="64">
        <v>0</v>
      </c>
      <c r="H184" s="11">
        <f>G184*100/E184</f>
        <v>0</v>
      </c>
      <c r="I184" s="64"/>
      <c r="J184" s="64"/>
      <c r="K184" s="64"/>
      <c r="L184" s="64"/>
      <c r="M184" s="64"/>
      <c r="N184" s="64"/>
      <c r="O184" s="20"/>
      <c r="P184" s="20"/>
    </row>
    <row r="185" spans="1:16" s="13" customFormat="1" ht="38.25" x14ac:dyDescent="0.25">
      <c r="A185" s="62" t="s">
        <v>304</v>
      </c>
      <c r="B185" s="4" t="s">
        <v>201</v>
      </c>
      <c r="C185" s="2">
        <v>78.5</v>
      </c>
      <c r="D185" s="9">
        <v>0</v>
      </c>
      <c r="E185" s="9">
        <v>0</v>
      </c>
      <c r="F185" s="10">
        <f t="shared" si="7"/>
        <v>0</v>
      </c>
      <c r="G185" s="64">
        <v>0</v>
      </c>
      <c r="H185" s="11">
        <v>0</v>
      </c>
      <c r="I185" s="64"/>
      <c r="J185" s="64"/>
      <c r="K185" s="64"/>
      <c r="L185" s="64"/>
      <c r="M185" s="64"/>
      <c r="N185" s="64"/>
      <c r="O185" s="20"/>
      <c r="P185" s="20"/>
    </row>
    <row r="186" spans="1:16" s="13" customFormat="1" ht="38.25" x14ac:dyDescent="0.25">
      <c r="A186" s="62" t="s">
        <v>305</v>
      </c>
      <c r="B186" s="4" t="s">
        <v>203</v>
      </c>
      <c r="C186" s="2">
        <v>81</v>
      </c>
      <c r="D186" s="9">
        <v>43</v>
      </c>
      <c r="E186" s="9">
        <v>39</v>
      </c>
      <c r="F186" s="10">
        <f t="shared" si="7"/>
        <v>0.48148148148148145</v>
      </c>
      <c r="G186" s="64">
        <v>0</v>
      </c>
      <c r="H186" s="11">
        <f>G186*100/E186</f>
        <v>0</v>
      </c>
      <c r="I186" s="64"/>
      <c r="J186" s="64"/>
      <c r="K186" s="64"/>
      <c r="L186" s="64"/>
      <c r="M186" s="64"/>
      <c r="N186" s="64"/>
      <c r="O186" s="20"/>
      <c r="P186" s="20"/>
    </row>
    <row r="187" spans="1:16" s="13" customFormat="1" ht="38.25" x14ac:dyDescent="0.25">
      <c r="A187" s="62" t="s">
        <v>306</v>
      </c>
      <c r="B187" s="4" t="s">
        <v>205</v>
      </c>
      <c r="C187" s="2">
        <v>49.628</v>
      </c>
      <c r="D187" s="9">
        <v>128</v>
      </c>
      <c r="E187" s="9">
        <v>67</v>
      </c>
      <c r="F187" s="10">
        <f t="shared" si="7"/>
        <v>1.3500443298138147</v>
      </c>
      <c r="G187" s="64">
        <v>2</v>
      </c>
      <c r="H187" s="11">
        <f>G187*100/E187</f>
        <v>2.9850746268656718</v>
      </c>
      <c r="I187" s="64"/>
      <c r="J187" s="64"/>
      <c r="K187" s="64"/>
      <c r="L187" s="64"/>
      <c r="M187" s="64"/>
      <c r="N187" s="64"/>
      <c r="O187" s="20"/>
      <c r="P187" s="20"/>
    </row>
    <row r="188" spans="1:16" s="13" customFormat="1" ht="38.25" x14ac:dyDescent="0.25">
      <c r="A188" s="62" t="s">
        <v>307</v>
      </c>
      <c r="B188" s="4" t="s">
        <v>207</v>
      </c>
      <c r="C188" s="2">
        <v>66.254999999999995</v>
      </c>
      <c r="D188" s="9">
        <v>27</v>
      </c>
      <c r="E188" s="9">
        <v>37</v>
      </c>
      <c r="F188" s="10">
        <f t="shared" si="7"/>
        <v>0.55844841898724629</v>
      </c>
      <c r="G188" s="64">
        <v>0</v>
      </c>
      <c r="H188" s="11">
        <f>G188*100/E188</f>
        <v>0</v>
      </c>
      <c r="I188" s="64"/>
      <c r="J188" s="64"/>
      <c r="K188" s="64"/>
      <c r="L188" s="64"/>
      <c r="M188" s="64"/>
      <c r="N188" s="64"/>
      <c r="O188" s="20"/>
      <c r="P188" s="20"/>
    </row>
    <row r="189" spans="1:16" s="13" customFormat="1" ht="38.25" x14ac:dyDescent="0.25">
      <c r="A189" s="62" t="s">
        <v>308</v>
      </c>
      <c r="B189" s="4" t="s">
        <v>209</v>
      </c>
      <c r="C189" s="2">
        <v>34.520000000000003</v>
      </c>
      <c r="D189" s="9">
        <v>449</v>
      </c>
      <c r="E189" s="9">
        <v>455</v>
      </c>
      <c r="F189" s="10">
        <v>13.01</v>
      </c>
      <c r="G189" s="64">
        <v>22</v>
      </c>
      <c r="H189" s="11">
        <f>G189*100/E189</f>
        <v>4.8351648351648349</v>
      </c>
      <c r="I189" s="64"/>
      <c r="J189" s="64"/>
      <c r="K189" s="64"/>
      <c r="L189" s="64"/>
      <c r="M189" s="64"/>
      <c r="N189" s="64"/>
      <c r="O189" s="20"/>
      <c r="P189" s="20"/>
    </row>
    <row r="190" spans="1:16" s="13" customFormat="1" ht="15.75" x14ac:dyDescent="0.25">
      <c r="A190" s="62" t="s">
        <v>309</v>
      </c>
      <c r="B190" s="4" t="s">
        <v>211</v>
      </c>
      <c r="C190" s="2">
        <v>12.46</v>
      </c>
      <c r="D190" s="9">
        <v>0</v>
      </c>
      <c r="E190" s="9">
        <v>0</v>
      </c>
      <c r="F190" s="9">
        <v>0</v>
      </c>
      <c r="G190" s="9">
        <v>0</v>
      </c>
      <c r="H190" s="11">
        <v>0</v>
      </c>
      <c r="I190" s="64"/>
      <c r="J190" s="64"/>
      <c r="K190" s="64"/>
      <c r="L190" s="64"/>
      <c r="M190" s="64"/>
      <c r="N190" s="64"/>
      <c r="O190" s="20"/>
      <c r="P190" s="20"/>
    </row>
    <row r="191" spans="1:16" s="13" customFormat="1" ht="15.75" x14ac:dyDescent="0.25">
      <c r="A191" s="62" t="s">
        <v>310</v>
      </c>
      <c r="B191" s="4" t="s">
        <v>212</v>
      </c>
      <c r="C191" s="2">
        <v>11.24</v>
      </c>
      <c r="D191" s="9">
        <v>0</v>
      </c>
      <c r="E191" s="9">
        <v>0</v>
      </c>
      <c r="F191" s="9">
        <v>0</v>
      </c>
      <c r="G191" s="9">
        <v>0</v>
      </c>
      <c r="H191" s="11">
        <v>0</v>
      </c>
      <c r="I191" s="64"/>
      <c r="J191" s="64"/>
      <c r="K191" s="64"/>
      <c r="L191" s="64"/>
      <c r="M191" s="64"/>
      <c r="N191" s="64"/>
      <c r="O191" s="20"/>
      <c r="P191" s="20"/>
    </row>
    <row r="192" spans="1:16" s="13" customFormat="1" ht="15.75" x14ac:dyDescent="0.25">
      <c r="A192" s="62" t="s">
        <v>311</v>
      </c>
      <c r="B192" s="4" t="s">
        <v>213</v>
      </c>
      <c r="C192" s="2">
        <v>15.074999999999999</v>
      </c>
      <c r="D192" s="9">
        <v>104</v>
      </c>
      <c r="E192" s="9">
        <v>15</v>
      </c>
      <c r="F192" s="10">
        <f t="shared" si="7"/>
        <v>0.99502487562189057</v>
      </c>
      <c r="G192" s="64">
        <v>0</v>
      </c>
      <c r="H192" s="11">
        <v>0</v>
      </c>
      <c r="I192" s="64"/>
      <c r="J192" s="64"/>
      <c r="K192" s="64"/>
      <c r="L192" s="64"/>
      <c r="M192" s="64"/>
      <c r="N192" s="64"/>
      <c r="O192" s="20"/>
      <c r="P192" s="20"/>
    </row>
    <row r="193" spans="1:16" s="13" customFormat="1" ht="15.75" x14ac:dyDescent="0.25">
      <c r="A193" s="62" t="s">
        <v>312</v>
      </c>
      <c r="B193" s="4" t="s">
        <v>214</v>
      </c>
      <c r="C193" s="2">
        <v>48.601999999999997</v>
      </c>
      <c r="D193" s="9">
        <v>78</v>
      </c>
      <c r="E193" s="9">
        <v>63</v>
      </c>
      <c r="F193" s="10">
        <f t="shared" si="7"/>
        <v>1.2962429529648987</v>
      </c>
      <c r="G193" s="64">
        <v>3</v>
      </c>
      <c r="H193" s="11">
        <f>G193*100/E193</f>
        <v>4.7619047619047619</v>
      </c>
      <c r="I193" s="64"/>
      <c r="J193" s="64"/>
      <c r="K193" s="64"/>
      <c r="L193" s="64"/>
      <c r="M193" s="64"/>
      <c r="N193" s="64"/>
      <c r="O193" s="20"/>
      <c r="P193" s="20"/>
    </row>
    <row r="194" spans="1:16" s="13" customFormat="1" ht="15.75" customHeight="1" x14ac:dyDescent="0.25">
      <c r="A194" s="135" t="s">
        <v>313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20"/>
      <c r="P194" s="20"/>
    </row>
    <row r="195" spans="1:16" s="13" customFormat="1" ht="15.75" x14ac:dyDescent="0.25">
      <c r="A195" s="62" t="s">
        <v>231</v>
      </c>
      <c r="B195" s="4" t="s">
        <v>37</v>
      </c>
      <c r="C195" s="2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20"/>
      <c r="P195" s="20"/>
    </row>
    <row r="196" spans="1:16" s="13" customFormat="1" ht="38.25" x14ac:dyDescent="0.25">
      <c r="A196" s="62" t="s">
        <v>232</v>
      </c>
      <c r="B196" s="4" t="s">
        <v>217</v>
      </c>
      <c r="C196" s="2">
        <v>384.79300000000001</v>
      </c>
      <c r="D196" s="9">
        <v>0</v>
      </c>
      <c r="E196" s="9">
        <v>0</v>
      </c>
      <c r="F196" s="10">
        <v>5.79</v>
      </c>
      <c r="G196" s="64">
        <v>0</v>
      </c>
      <c r="H196" s="64">
        <v>0</v>
      </c>
      <c r="I196" s="64"/>
      <c r="J196" s="64"/>
      <c r="K196" s="64"/>
      <c r="L196" s="64"/>
      <c r="M196" s="76"/>
      <c r="N196" s="76"/>
      <c r="O196" s="20"/>
      <c r="P196" s="20"/>
    </row>
    <row r="197" spans="1:16" s="13" customFormat="1" ht="15.75" customHeight="1" x14ac:dyDescent="0.25">
      <c r="A197" s="135" t="s">
        <v>314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20"/>
      <c r="P197" s="20"/>
    </row>
    <row r="198" spans="1:16" s="13" customFormat="1" x14ac:dyDescent="0.25">
      <c r="A198" s="62" t="s">
        <v>238</v>
      </c>
      <c r="B198" s="4" t="s">
        <v>18</v>
      </c>
      <c r="C198" s="2">
        <v>247.73150000000001</v>
      </c>
      <c r="D198" s="14">
        <v>32</v>
      </c>
      <c r="E198" s="14">
        <v>16</v>
      </c>
      <c r="F198" s="21">
        <f>E198/C198</f>
        <v>6.4586053852659031E-2</v>
      </c>
      <c r="G198" s="23">
        <v>0</v>
      </c>
      <c r="H198" s="21">
        <f>G198*100/E198</f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0"/>
      <c r="P198" s="20"/>
    </row>
    <row r="199" spans="1:16" s="13" customFormat="1" ht="38.25" x14ac:dyDescent="0.25">
      <c r="A199" s="62" t="s">
        <v>315</v>
      </c>
      <c r="B199" s="4" t="s">
        <v>220</v>
      </c>
      <c r="C199" s="2">
        <v>201.547</v>
      </c>
      <c r="D199" s="14">
        <v>0</v>
      </c>
      <c r="E199" s="14">
        <v>0</v>
      </c>
      <c r="F199" s="14">
        <v>0</v>
      </c>
      <c r="G199" s="23">
        <v>0</v>
      </c>
      <c r="H199" s="21">
        <v>0</v>
      </c>
      <c r="I199" s="23"/>
      <c r="J199" s="23"/>
      <c r="K199" s="23"/>
      <c r="L199" s="23"/>
      <c r="M199" s="23"/>
      <c r="N199" s="23"/>
      <c r="O199" s="20"/>
      <c r="P199" s="20"/>
    </row>
    <row r="200" spans="1:16" s="13" customFormat="1" ht="38.25" x14ac:dyDescent="0.25">
      <c r="A200" s="62" t="s">
        <v>316</v>
      </c>
      <c r="B200" s="4" t="s">
        <v>222</v>
      </c>
      <c r="C200" s="2">
        <v>131.56899999999999</v>
      </c>
      <c r="D200" s="14">
        <v>0</v>
      </c>
      <c r="E200" s="14">
        <v>0</v>
      </c>
      <c r="F200" s="14">
        <v>0</v>
      </c>
      <c r="G200" s="23">
        <v>0</v>
      </c>
      <c r="H200" s="21">
        <v>0</v>
      </c>
      <c r="I200" s="23"/>
      <c r="J200" s="23"/>
      <c r="K200" s="23"/>
      <c r="L200" s="23"/>
      <c r="M200" s="23"/>
      <c r="N200" s="23"/>
      <c r="O200" s="20"/>
      <c r="P200" s="20"/>
    </row>
    <row r="201" spans="1:16" s="13" customFormat="1" x14ac:dyDescent="0.25">
      <c r="A201" s="62" t="s">
        <v>317</v>
      </c>
      <c r="B201" s="4" t="s">
        <v>224</v>
      </c>
      <c r="C201" s="2">
        <v>7.78</v>
      </c>
      <c r="D201" s="14">
        <v>0</v>
      </c>
      <c r="E201" s="14">
        <v>0</v>
      </c>
      <c r="F201" s="14">
        <v>0</v>
      </c>
      <c r="G201" s="23">
        <v>0</v>
      </c>
      <c r="H201" s="21">
        <v>0</v>
      </c>
      <c r="I201" s="23"/>
      <c r="J201" s="23"/>
      <c r="K201" s="23"/>
      <c r="L201" s="23"/>
      <c r="M201" s="23"/>
      <c r="N201" s="23"/>
      <c r="O201" s="20"/>
      <c r="P201" s="20"/>
    </row>
    <row r="202" spans="1:16" s="13" customFormat="1" x14ac:dyDescent="0.25">
      <c r="A202" s="62" t="s">
        <v>318</v>
      </c>
      <c r="B202" s="4" t="s">
        <v>225</v>
      </c>
      <c r="C202" s="2">
        <v>4.37</v>
      </c>
      <c r="D202" s="14">
        <v>0</v>
      </c>
      <c r="E202" s="14">
        <v>0</v>
      </c>
      <c r="F202" s="14">
        <v>0</v>
      </c>
      <c r="G202" s="23">
        <v>0</v>
      </c>
      <c r="H202" s="21">
        <v>0</v>
      </c>
      <c r="I202" s="23"/>
      <c r="J202" s="23"/>
      <c r="K202" s="23"/>
      <c r="L202" s="23"/>
      <c r="M202" s="23"/>
      <c r="N202" s="23"/>
      <c r="O202" s="20"/>
      <c r="P202" s="20"/>
    </row>
    <row r="203" spans="1:16" s="13" customFormat="1" ht="15" customHeight="1" x14ac:dyDescent="0.25">
      <c r="A203" s="147" t="s">
        <v>239</v>
      </c>
      <c r="B203" s="148"/>
      <c r="C203" s="26"/>
      <c r="D203" s="3"/>
      <c r="E203" s="3"/>
      <c r="F203" s="3"/>
      <c r="G203" s="76"/>
      <c r="H203" s="76"/>
      <c r="I203" s="76"/>
      <c r="J203" s="76"/>
      <c r="K203" s="76"/>
      <c r="L203" s="76"/>
      <c r="M203" s="76"/>
      <c r="N203" s="76"/>
      <c r="O203" s="20"/>
      <c r="P203" s="20"/>
    </row>
    <row r="204" spans="1:16" s="44" customFormat="1" x14ac:dyDescent="0.25">
      <c r="A204" s="137" t="s">
        <v>240</v>
      </c>
      <c r="B204" s="138"/>
      <c r="C204" s="77">
        <f>C15+C16+C17+C19+C20+C21+C22+C23+C24+C25+C26+C28+C29+C30+C31+C33+C34+C35+C36+C38+C39+C40+C41+C42+C44+C45+C46+C47+C49+C50+C51+C52+C53+C54+C56+C57+C59+C60+C62+C63+C65+C66+C67+C68+C69+C70+C71+C72+C73+C75+C76+C77+C79+C80+C81+C82+C83+C85+C86+C87+C88+C89+C90+C91+C92+C94+C96+C97+C98+C99+C101+C102+C103+C104+C105+C107+C108+C109+C111+C112+C113+C114+C116+C117+C118+C120+C121+C122+C123+C124+C125+C126+C127+C128+C129+C130+C132+C133+C134+C136+C137+C138+C139+C140+C141+C142+C143+C145+C147+C148+C149+C150+C152+C153+C154+C155+C156+C157+C158+C159+C160+C161+C163+C164+C165+C166+C167+C168+C169+C170+C171+C172+C173+C174+C176+C177+C178+C179+C181+C182+C183+C184+C185+C186+C187+C188+C189+C190+C191+C192+C193+C195+C196+C198+C199+C200+C201+C203+C202</f>
        <v>38190.345200000003</v>
      </c>
      <c r="D204" s="78">
        <v>96404</v>
      </c>
      <c r="E204" s="78">
        <f t="shared" ref="E204" si="8">E15+E16+E17+E19+E20+E21+E22+E23+E24+E25+E26+E28+E29+E30+E31+E33+E34+E35+E36+E38+E39+E40+E41+E42+E44+E45+E46+E47+E49+E50+E51+E52+E53+E54+E56+E57+E59+E60+E62+E63+E65+E66+E67+E68+E69+E70+E71+E72+E73+E75+E76+E77+E79+E80+E81+E82+E83+E85+E86+E87+E88+E89+E90+E91+E92+E94+E96+E97+E98+E99+E101+E102+E103+E104+E105+E107+E108+E109+E111+E112+E113+E114+E116+E117+E118+E120+E121+E122+E123+E124+E125+E126+E127+E128+E129+E130+E132+E133+E134+E136+E137+E138+E139+E140+E141+E142+E143+E145+E147+E148+E149+E150+E152+E153+E154+E155+E156+E157+E158+E159+E160+E161+E163+E164+E165+E166+E167+E168+E169+E170+E171+E172+E173+E174+E176+E177+E178+E179+E181+E182+E183+E184+E185+E186+E187+E188+E189+E190+E191+E192+E193+E195+E196+E198+E199+E200+E201+E203+E202</f>
        <v>92476</v>
      </c>
      <c r="F204" s="77">
        <f>E204/C204</f>
        <v>2.4214497019000496</v>
      </c>
      <c r="G204" s="78">
        <f t="shared" ref="G204" si="9">G15+G16+G17+G19+G20+G21+G22+G23+G24+G25+G26+G28+G29+G30+G31+G33+G34+G35+G36+G38+G39+G40+G41+G42+G44+G45+G46+G47+G49+G50+G51+G52+G53+G54+G56+G57+G59+G60+G62+G63+G65+G66+G67+G68+G69+G70+G71+G72+G73+G75+G76+G77+G79+G80+G81+G82+G83+G85+G86+G87+G88+G89+G90+G91+G92+G94+G96+G97+G98+G99+G101+G102+G103+G104+G105+G107+G108+G109+G111+G112+G113+G114+G116+G117+G118+G120+G121+G122+G123+G124+G125+G126+G127+G128+G129+G130+G132+G133+G134+G136+G137+G138+G139+G140+G141+G142+G143+G145+G147+G148+G149+G150+G152+G153+G154+G155+G156+G157+G158+G159+G160+G161+G163+G164+G165+G166+G167+G168+G169+G170+G171+G172+G173+G174+G176+G177+G178+G179+G181+G182+G183+G184+G185+G186+G187+G188+G189+G190+G191+G192+G193+G195+G196+G198+G199+G200+G201+G203+G202</f>
        <v>3991</v>
      </c>
      <c r="H204" s="77">
        <f>G204*100/E204</f>
        <v>4.3157143475063799</v>
      </c>
      <c r="I204" s="78">
        <f t="shared" ref="I204" si="10">I15+I16+I17+I19+I20+I21+I22+I23+I24+I25+I26+I28+I29+I30+I31+I33+I34+I35+I36+I38+I39+I40+I41+I42+I44+I45+I46+I47+I49+I50+I51+I52+I53+I54+I56+I57+I59+I60+I62+I63+I65+I66+I67+I68+I69+I70+I71+I72+I73+I75+I76+I77+I79+I80+I81+I82+I83+I85+I86+I87+I88+I89+I90+I91+I92+I94+I96+I97+I98+I99+I101+I102+I103+I104+I105+I107+I108+I109+I111+I112+I113+I114+I116+I117+I118+I120+I121+I122+I123+I124+I125+I126+I127+I128+I129+I130+I132+I133+I134+I136+I137+I138+I139+I140+I141+I142+I143+I145+I147+I148+I149+I150+I152+I153+I154+I155+I156+I157+I158+I159+I160+I161+I163+I164+I165+I166+I167+I168+I169+I170+I171+I172+I173+I174+I176+I177+I178+I179+I181+I182+I183+I184+I185+I186+I187+I188+I189+I190+I191+I192+I193+I195+I196+I198+I199+I200+I201+I203+I202</f>
        <v>293</v>
      </c>
      <c r="J204" s="78">
        <f t="shared" ref="J204" si="11">J15+J16+J17+J19+J20+J21+J22+J23+J24+J25+J26+J28+J29+J30+J31+J33+J34+J35+J36+J38+J39+J40+J41+J42+J44+J45+J46+J47+J49+J50+J51+J52+J53+J54+J56+J57+J59+J60+J62+J63+J65+J66+J67+J68+J69+J70+J71+J72+J73+J75+J76+J77+J79+J80+J81+J82+J83+J85+J86+J87+J88+J89+J90+J91+J92+J94+J96+J97+J98+J99+J101+J102+J103+J104+J105+J107+J108+J109+J111+J112+J113+J114+J116+J117+J118+J120+J121+J122+J123+J124+J125+J126+J127+J128+J129+J130+J132+J133+J134+J136+J137+J138+J139+J140+J141+J142+J143+J145+J147+J148+J149+J150+J152+J153+J154+J155+J156+J157+J158+J159+J160+J161+J163+J164+J165+J166+J167+J168+J169+J170+J171+J172+J173+J174+J176+J177+J178+J179+J181+J182+J183+J184+J185+J186+J187+J188+J189+J190+J191+J192+J193+J195+J196+J198+J199+J200+J201+J203+J202</f>
        <v>0</v>
      </c>
      <c r="K204" s="78">
        <f t="shared" ref="K204" si="12">K15+K16+K17+K19+K20+K21+K22+K23+K24+K25+K26+K28+K29+K30+K31+K33+K34+K35+K36+K38+K39+K40+K41+K42+K44+K45+K46+K47+K49+K50+K51+K52+K53+K54+K56+K57+K59+K60+K62+K63+K65+K66+K67+K68+K69+K70+K71+K72+K73+K75+K76+K77+K79+K80+K81+K82+K83+K85+K86+K87+K88+K89+K90+K91+K92+K94+K96+K97+K98+K99+K101+K102+K103+K104+K105+K107+K108+K109+K111+K112+K113+K114+K116+K117+K118+K120+K121+K122+K123+K124+K125+K126+K127+K128+K129+K130+K132+K133+K134+K136+K137+K138+K139+K140+K141+K142+K143+K145+K147+K148+K149+K150+K152+K153+K154+K155+K156+K157+K158+K159+K160+K161+K163+K164+K165+K166+K167+K168+K169+K170+K171+K172+K173+K174+K176+K177+K178+K179+K181+K182+K183+K184+K185+K186+K187+K188+K189+K190+K191+K192+K193+K195+K196+K198+K199+K200+K201+K203+K202</f>
        <v>0</v>
      </c>
      <c r="L204" s="78">
        <f t="shared" ref="L204" si="13">L15+L16+L17+L19+L20+L21+L22+L23+L24+L25+L26+L28+L29+L30+L31+L33+L34+L35+L36+L38+L39+L40+L41+L42+L44+L45+L46+L47+L49+L50+L51+L52+L53+L54+L56+L57+L59+L60+L62+L63+L65+L66+L67+L68+L69+L70+L71+L72+L73+L75+L76+L77+L79+L80+L81+L82+L83+L85+L86+L87+L88+L89+L90+L91+L92+L94+L96+L97+L98+L99+L101+L102+L103+L104+L105+L107+L108+L109+L111+L112+L113+L114+L116+L117+L118+L120+L121+L122+L123+L124+L125+L126+L127+L128+L129+L130+L132+L133+L134+L136+L137+L138+L139+L140+L141+L142+L143+L145+L147+L148+L149+L150+L152+L153+L154+L155+L156+L157+L158+L159+L160+L161+L163+L164+L165+L166+L167+L168+L169+L170+L171+L172+L173+L174+L176+L177+L178+L179+L181+L182+L183+L184+L185+L186+L187+L188+L189+L190+L191+L192+L193+L195+L196+L198+L199+L200+L201+L203+L202</f>
        <v>776</v>
      </c>
      <c r="M204" s="78">
        <f t="shared" ref="M204" si="14">M15+M16+M17+M19+M20+M21+M22+M23+M24+M25+M26+M28+M29+M30+M31+M33+M34+M35+M36+M38+M39+M40+M41+M42+M44+M45+M46+M47+M49+M50+M51+M52+M53+M54+M56+M57+M59+M60+M62+M63+M65+M66+M67+M68+M69+M70+M71+M72+M73+M75+M76+M77+M79+M80+M81+M82+M83+M85+M86+M87+M88+M89+M90+M91+M92+M94+M96+M97+M98+M99+M101+M102+M103+M104+M105+M107+M108+M109+M111+M112+M113+M114+M116+M117+M118+M120+M121+M122+M123+M124+M125+M126+M127+M128+M129+M130+M132+M133+M134+M136+M137+M138+M139+M140+M141+M142+M143+M145+M147+M148+M149+M150+M152+M153+M154+M155+M156+M157+M158+M159+M160+M161+M163+M164+M165+M166+M167+M168+M169+M170+M171+M172+M173+M174+M176+M177+M178+M179+M181+M182+M183+M184+M185+M186+M187+M188+M189+M190+M191+M192+M193+M195+M196+M198+M199+M200+M201+M203+M202</f>
        <v>266</v>
      </c>
      <c r="N204" s="78">
        <f t="shared" ref="N204" si="15">N15+N16+N17+N19+N20+N21+N22+N23+N24+N25+N26+N28+N29+N30+N31+N33+N34+N35+N36+N38+N39+N40+N41+N42+N44+N45+N46+N47+N49+N50+N51+N52+N53+N54+N56+N57+N59+N60+N62+N63+N65+N66+N67+N68+N69+N70+N71+N72+N73+N75+N76+N77+N79+N80+N81+N82+N83+N85+N86+N87+N88+N89+N90+N91+N92+N94+N96+N97+N98+N99+N101+N102+N103+N104+N105+N107+N108+N109+N111+N112+N113+N114+N116+N117+N118+N120+N121+N122+N123+N124+N125+N126+N127+N128+N129+N130+N132+N133+N134+N136+N137+N138+N139+N140+N141+N142+N143+N145+N147+N148+N149+N150+N152+N153+N154+N155+N156+N157+N158+N159+N160+N161+N163+N164+N165+N166+N167+N168+N169+N170+N171+N172+N173+N174+N176+N177+N178+N179+N181+N182+N183+N184+N185+N186+N187+N188+N189+N190+N191+N192+N193+N195+N196+N198+N199+N200+N201+N203+N202</f>
        <v>0</v>
      </c>
      <c r="O204" s="67"/>
      <c r="P204" s="67"/>
    </row>
    <row r="206" spans="1:16" x14ac:dyDescent="0.25">
      <c r="D206" s="16"/>
      <c r="G206" s="38"/>
      <c r="H206" s="40"/>
      <c r="I206" s="39"/>
    </row>
    <row r="208" spans="1:16" x14ac:dyDescent="0.25">
      <c r="G208" s="25">
        <f>G198+G195+G181+G176+G163+G152+G147+G145+G136+G132+G120+G116+G111+G107+G101+G96+G94+G85+G79+G75+G65+G62+G59+G56+G49+G44+G38+G33+G28+G19+G15</f>
        <v>1335</v>
      </c>
      <c r="H208" s="25"/>
      <c r="I208" s="25">
        <f t="shared" ref="I208:N208" si="16">I198+I195+I181+I176+I163+I152+I147+I145+I136+I132+I120+I116+I111+I107+I101+I96+I94+I85+I79+I75+I65+I62+I59+I56+I49+I44+I38+I33+I28+I19+I15</f>
        <v>293</v>
      </c>
      <c r="J208" s="25">
        <f t="shared" si="16"/>
        <v>0</v>
      </c>
      <c r="K208" s="25">
        <f t="shared" si="16"/>
        <v>0</v>
      </c>
      <c r="L208" s="25">
        <f t="shared" si="16"/>
        <v>776</v>
      </c>
      <c r="M208" s="25">
        <f t="shared" si="16"/>
        <v>266</v>
      </c>
      <c r="N208" s="25">
        <f t="shared" si="16"/>
        <v>0</v>
      </c>
    </row>
    <row r="209" spans="7:7" x14ac:dyDescent="0.25">
      <c r="G209" s="25">
        <f>G16+G17+G20+G21+G22+G23+G24+G25+G26+G29+G30+G31+G34+G35+G36+G42+G45+G46+G47+G50+G60+G73+G80+G81+G82+G83+G86+G87+G88+G89+G90+G91+G92+G97+G98+G99+G108+G109+G121+G122+G123+G124+G125+G126+G127+G128+G129+G130+G137+G138+G139+G140+G141+G142+G143+G148+G149+G150+G154+G156+G157+G158+G159+G160+G161+G164+G165+G166+G167+G168+G169+G171+G172+G173+G174+G177+G178+G179+G187+G189+G193+G202</f>
        <v>2656</v>
      </c>
    </row>
    <row r="210" spans="7:7" x14ac:dyDescent="0.25">
      <c r="G210" s="25">
        <f>G208+G209</f>
        <v>3991</v>
      </c>
    </row>
  </sheetData>
  <mergeCells count="50">
    <mergeCell ref="A8:A12"/>
    <mergeCell ref="B8:B12"/>
    <mergeCell ref="C8:C12"/>
    <mergeCell ref="D8:E10"/>
    <mergeCell ref="F8:F12"/>
    <mergeCell ref="G8:N8"/>
    <mergeCell ref="G9:N9"/>
    <mergeCell ref="J10:N10"/>
    <mergeCell ref="C4:F4"/>
    <mergeCell ref="C6:F6"/>
    <mergeCell ref="D11:D12"/>
    <mergeCell ref="E11:E12"/>
    <mergeCell ref="J11:M11"/>
    <mergeCell ref="N11:N12"/>
    <mergeCell ref="G10:G12"/>
    <mergeCell ref="H10:H12"/>
    <mergeCell ref="I10:I12"/>
    <mergeCell ref="A74:N74"/>
    <mergeCell ref="A14:N14"/>
    <mergeCell ref="A18:N18"/>
    <mergeCell ref="A27:N27"/>
    <mergeCell ref="A32:N32"/>
    <mergeCell ref="A37:N37"/>
    <mergeCell ref="A43:N43"/>
    <mergeCell ref="A48:N48"/>
    <mergeCell ref="A55:N55"/>
    <mergeCell ref="A58:N58"/>
    <mergeCell ref="A61:N61"/>
    <mergeCell ref="A64:N64"/>
    <mergeCell ref="A144:N144"/>
    <mergeCell ref="A78:N78"/>
    <mergeCell ref="A84:N84"/>
    <mergeCell ref="A93:N93"/>
    <mergeCell ref="A95:N95"/>
    <mergeCell ref="A100:N100"/>
    <mergeCell ref="A106:N106"/>
    <mergeCell ref="A110:N110"/>
    <mergeCell ref="A115:N115"/>
    <mergeCell ref="A119:N119"/>
    <mergeCell ref="A131:N131"/>
    <mergeCell ref="A135:N135"/>
    <mergeCell ref="A197:N197"/>
    <mergeCell ref="A203:B203"/>
    <mergeCell ref="A204:B204"/>
    <mergeCell ref="A146:N146"/>
    <mergeCell ref="A151:N151"/>
    <mergeCell ref="A162:N162"/>
    <mergeCell ref="A175:N175"/>
    <mergeCell ref="A180:N180"/>
    <mergeCell ref="A194:N194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35"/>
  <sheetViews>
    <sheetView topLeftCell="A2" zoomScale="90" zoomScaleNormal="90" workbookViewId="0">
      <pane xSplit="3" ySplit="12" topLeftCell="D14" activePane="bottomRight" state="frozen"/>
      <selection activeCell="A2" sqref="A2"/>
      <selection pane="topRight" activeCell="D2" sqref="D2"/>
      <selection pane="bottomLeft" activeCell="A15" sqref="A15"/>
      <selection pane="bottomRight" activeCell="E38" sqref="E38"/>
    </sheetView>
  </sheetViews>
  <sheetFormatPr defaultRowHeight="15" x14ac:dyDescent="0.25"/>
  <cols>
    <col min="1" max="1" width="9.140625" style="20"/>
    <col min="2" max="2" width="22.5703125" style="160" customWidth="1"/>
    <col min="3" max="4" width="13.140625" style="20" customWidth="1"/>
    <col min="5" max="5" width="13" style="20" customWidth="1"/>
    <col min="6" max="6" width="14" style="20" customWidth="1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5" spans="1:14" ht="7.5" customHeight="1" x14ac:dyDescent="0.25"/>
    <row r="6" spans="1:14" x14ac:dyDescent="0.25">
      <c r="C6" s="145" t="s">
        <v>337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26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53.25" customHeight="1" x14ac:dyDescent="0.2">
      <c r="A9" s="146"/>
      <c r="B9" s="163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33" customHeight="1" x14ac:dyDescent="0.2">
      <c r="A10" s="146"/>
      <c r="B10" s="163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63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26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161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customHeight="1" x14ac:dyDescent="0.25">
      <c r="A14" s="135" t="s">
        <v>259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ht="15.75" x14ac:dyDescent="0.25">
      <c r="A15" s="62" t="s">
        <v>66</v>
      </c>
      <c r="B15" s="162" t="s">
        <v>37</v>
      </c>
      <c r="C15" s="2">
        <v>4100.01</v>
      </c>
      <c r="D15" s="9">
        <v>779</v>
      </c>
      <c r="E15" s="9">
        <v>2427</v>
      </c>
      <c r="F15" s="10">
        <f>E15/C15</f>
        <v>0.59194977573225427</v>
      </c>
      <c r="G15" s="65">
        <v>354</v>
      </c>
      <c r="H15" s="65">
        <v>15</v>
      </c>
      <c r="I15" s="65">
        <v>150</v>
      </c>
      <c r="J15" s="65">
        <v>0</v>
      </c>
      <c r="K15" s="65">
        <v>0</v>
      </c>
      <c r="L15" s="65">
        <v>0</v>
      </c>
      <c r="M15" s="65">
        <v>163</v>
      </c>
      <c r="N15" s="65">
        <v>41</v>
      </c>
    </row>
    <row r="16" spans="1:14" ht="15.75" x14ac:dyDescent="0.25">
      <c r="A16" s="62" t="s">
        <v>67</v>
      </c>
      <c r="B16" s="162" t="s">
        <v>65</v>
      </c>
      <c r="C16" s="2">
        <v>1069.01</v>
      </c>
      <c r="D16" s="9">
        <v>694</v>
      </c>
      <c r="E16" s="9">
        <v>662</v>
      </c>
      <c r="F16" s="10">
        <f>E16/C16</f>
        <v>0.61926455318472229</v>
      </c>
      <c r="G16" s="65">
        <v>99</v>
      </c>
      <c r="H16" s="65">
        <v>15</v>
      </c>
      <c r="I16" s="65"/>
      <c r="J16" s="65"/>
      <c r="K16" s="65"/>
      <c r="L16" s="65"/>
      <c r="M16" s="65"/>
      <c r="N16" s="65"/>
    </row>
    <row r="17" spans="1:14" ht="15.75" customHeight="1" x14ac:dyDescent="0.25">
      <c r="A17" s="135" t="s">
        <v>324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 ht="15.75" x14ac:dyDescent="0.25">
      <c r="A18" s="62" t="s">
        <v>115</v>
      </c>
      <c r="B18" s="162" t="s">
        <v>37</v>
      </c>
      <c r="C18" s="75">
        <v>1591.999</v>
      </c>
      <c r="D18" s="9">
        <v>389</v>
      </c>
      <c r="E18" s="9">
        <v>397</v>
      </c>
      <c r="F18" s="10">
        <f>E18/C18</f>
        <v>0.24937201593719593</v>
      </c>
      <c r="G18" s="64">
        <v>59</v>
      </c>
      <c r="H18" s="11">
        <f>G18*100/E18</f>
        <v>14.861460957178842</v>
      </c>
      <c r="I18" s="64">
        <v>0</v>
      </c>
      <c r="J18" s="64">
        <v>0</v>
      </c>
      <c r="K18" s="64">
        <v>0</v>
      </c>
      <c r="L18" s="64">
        <v>0</v>
      </c>
      <c r="M18" s="64">
        <v>47</v>
      </c>
      <c r="N18" s="64">
        <v>12</v>
      </c>
    </row>
    <row r="19" spans="1:14" ht="15.75" x14ac:dyDescent="0.25">
      <c r="A19" s="62" t="s">
        <v>116</v>
      </c>
      <c r="B19" s="162" t="s">
        <v>98</v>
      </c>
      <c r="C19" s="2">
        <v>400</v>
      </c>
      <c r="D19" s="9">
        <v>165</v>
      </c>
      <c r="E19" s="9">
        <v>63</v>
      </c>
      <c r="F19" s="10">
        <f>E19/C19</f>
        <v>0.1575</v>
      </c>
      <c r="G19" s="64">
        <v>9</v>
      </c>
      <c r="H19" s="11">
        <f>G19*100/E19</f>
        <v>14.285714285714286</v>
      </c>
      <c r="I19" s="64"/>
      <c r="J19" s="64"/>
      <c r="K19" s="64"/>
      <c r="L19" s="64"/>
      <c r="M19" s="64"/>
      <c r="N19" s="64"/>
    </row>
    <row r="20" spans="1:14" ht="15.75" x14ac:dyDescent="0.25">
      <c r="A20" s="62" t="s">
        <v>118</v>
      </c>
      <c r="B20" s="162" t="s">
        <v>100</v>
      </c>
      <c r="C20" s="2">
        <v>17.489000000000001</v>
      </c>
      <c r="D20" s="9">
        <v>0</v>
      </c>
      <c r="E20" s="9">
        <v>0</v>
      </c>
      <c r="F20" s="10">
        <f>E20/C20</f>
        <v>0</v>
      </c>
      <c r="G20" s="9">
        <v>0</v>
      </c>
      <c r="H20" s="9">
        <v>0</v>
      </c>
      <c r="I20" s="64"/>
      <c r="J20" s="64"/>
      <c r="K20" s="64"/>
      <c r="L20" s="64"/>
      <c r="M20" s="64"/>
      <c r="N20" s="64"/>
    </row>
    <row r="21" spans="1:14" ht="15.75" x14ac:dyDescent="0.25">
      <c r="A21" s="62" t="s">
        <v>120</v>
      </c>
      <c r="B21" s="162" t="s">
        <v>102</v>
      </c>
      <c r="C21" s="2">
        <v>210.33</v>
      </c>
      <c r="D21" s="9">
        <v>155</v>
      </c>
      <c r="E21" s="9">
        <v>155</v>
      </c>
      <c r="F21" s="10">
        <f>E21/C21</f>
        <v>0.73693719393334278</v>
      </c>
      <c r="G21" s="9">
        <v>23</v>
      </c>
      <c r="H21" s="9">
        <v>15</v>
      </c>
      <c r="I21" s="64"/>
      <c r="J21" s="64"/>
      <c r="K21" s="64"/>
      <c r="L21" s="64"/>
      <c r="M21" s="64"/>
      <c r="N21" s="64"/>
    </row>
    <row r="22" spans="1:14" ht="15.75" customHeight="1" x14ac:dyDescent="0.25">
      <c r="A22" s="135" t="s">
        <v>288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</row>
    <row r="23" spans="1:14" x14ac:dyDescent="0.25">
      <c r="A23" s="62" t="s">
        <v>176</v>
      </c>
      <c r="B23" s="162" t="s">
        <v>18</v>
      </c>
      <c r="C23" s="2">
        <v>4284.8</v>
      </c>
      <c r="D23" s="8">
        <v>1157</v>
      </c>
      <c r="E23" s="8">
        <v>1157</v>
      </c>
      <c r="F23" s="66">
        <v>0.27</v>
      </c>
      <c r="G23" s="8">
        <v>173</v>
      </c>
      <c r="H23" s="8">
        <f>G23*100/E23</f>
        <v>14.952463267070009</v>
      </c>
      <c r="I23" s="8">
        <v>49</v>
      </c>
      <c r="J23" s="8">
        <v>0</v>
      </c>
      <c r="K23" s="8">
        <v>0</v>
      </c>
      <c r="L23" s="8">
        <v>0</v>
      </c>
      <c r="M23" s="8">
        <v>99</v>
      </c>
      <c r="N23" s="8">
        <v>25</v>
      </c>
    </row>
    <row r="24" spans="1:14" ht="15.75" customHeight="1" x14ac:dyDescent="0.25">
      <c r="A24" s="135" t="s">
        <v>289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</row>
    <row r="25" spans="1:14" x14ac:dyDescent="0.25">
      <c r="A25" s="62" t="s">
        <v>187</v>
      </c>
      <c r="B25" s="162" t="s">
        <v>37</v>
      </c>
      <c r="C25" s="2">
        <v>2410.6999999999998</v>
      </c>
      <c r="D25" s="14">
        <v>260</v>
      </c>
      <c r="E25" s="14">
        <v>212</v>
      </c>
      <c r="F25" s="15">
        <f>E25/C25</f>
        <v>8.7941261874144444E-2</v>
      </c>
      <c r="G25" s="19">
        <v>31</v>
      </c>
      <c r="H25" s="49">
        <f>G25*100/E25</f>
        <v>14.622641509433961</v>
      </c>
      <c r="I25" s="19">
        <v>3</v>
      </c>
      <c r="J25" s="19">
        <v>0</v>
      </c>
      <c r="K25" s="19">
        <v>0</v>
      </c>
      <c r="L25" s="19">
        <v>0</v>
      </c>
      <c r="M25" s="19">
        <v>22</v>
      </c>
      <c r="N25" s="19">
        <v>6</v>
      </c>
    </row>
    <row r="26" spans="1:14" s="57" customFormat="1" ht="38.25" x14ac:dyDescent="0.25">
      <c r="A26" s="88" t="s">
        <v>188</v>
      </c>
      <c r="B26" s="162" t="s">
        <v>154</v>
      </c>
      <c r="C26" s="89">
        <v>150.298</v>
      </c>
      <c r="D26" s="14">
        <v>0</v>
      </c>
      <c r="E26" s="14">
        <v>0</v>
      </c>
      <c r="F26" s="15">
        <f>E26/C26</f>
        <v>0</v>
      </c>
      <c r="G26" s="23">
        <v>0</v>
      </c>
      <c r="H26" s="21">
        <v>0</v>
      </c>
      <c r="I26" s="23"/>
      <c r="J26" s="23"/>
      <c r="K26" s="23"/>
      <c r="L26" s="23"/>
      <c r="M26" s="23"/>
      <c r="N26" s="23"/>
    </row>
    <row r="27" spans="1:14" x14ac:dyDescent="0.25">
      <c r="A27" s="62" t="s">
        <v>190</v>
      </c>
      <c r="B27" s="162" t="s">
        <v>156</v>
      </c>
      <c r="C27" s="2">
        <v>1607.29</v>
      </c>
      <c r="D27" s="14">
        <v>141</v>
      </c>
      <c r="E27" s="14">
        <v>119</v>
      </c>
      <c r="F27" s="15">
        <f>E27/C27</f>
        <v>7.4037665884812323E-2</v>
      </c>
      <c r="G27" s="19">
        <v>12</v>
      </c>
      <c r="H27" s="49">
        <f>G27*100/E27</f>
        <v>10.084033613445378</v>
      </c>
      <c r="I27" s="19"/>
      <c r="J27" s="19"/>
      <c r="K27" s="19"/>
      <c r="L27" s="19"/>
      <c r="M27" s="19"/>
      <c r="N27" s="19"/>
    </row>
    <row r="28" spans="1:14" x14ac:dyDescent="0.25">
      <c r="A28" s="62" t="s">
        <v>192</v>
      </c>
      <c r="B28" s="162" t="s">
        <v>158</v>
      </c>
      <c r="C28" s="2">
        <v>252.64</v>
      </c>
      <c r="D28" s="14">
        <v>73</v>
      </c>
      <c r="E28" s="14">
        <v>76</v>
      </c>
      <c r="F28" s="15">
        <f>E28/C28</f>
        <v>0.30082330588980372</v>
      </c>
      <c r="G28" s="19">
        <v>0</v>
      </c>
      <c r="H28" s="19">
        <f>G28*100/E28</f>
        <v>0</v>
      </c>
      <c r="I28" s="19"/>
      <c r="J28" s="19"/>
      <c r="K28" s="19"/>
      <c r="L28" s="19"/>
      <c r="M28" s="19"/>
      <c r="N28" s="19"/>
    </row>
    <row r="29" spans="1:14" ht="15" customHeight="1" x14ac:dyDescent="0.25">
      <c r="A29" s="147" t="s">
        <v>239</v>
      </c>
      <c r="B29" s="148"/>
      <c r="C29" s="26"/>
      <c r="D29" s="3"/>
      <c r="E29" s="3"/>
      <c r="F29" s="3"/>
      <c r="G29" s="76"/>
      <c r="H29" s="76"/>
      <c r="I29" s="76"/>
      <c r="J29" s="76"/>
      <c r="K29" s="76"/>
      <c r="L29" s="76"/>
      <c r="M29" s="76"/>
      <c r="N29" s="76"/>
    </row>
    <row r="30" spans="1:14" x14ac:dyDescent="0.25">
      <c r="A30" s="137" t="s">
        <v>240</v>
      </c>
      <c r="B30" s="138"/>
      <c r="C30" s="87">
        <f>C15+C16+C18+C19+C20+C21+C23+C25+C26+C27+C28</f>
        <v>16094.565999999999</v>
      </c>
      <c r="D30" s="3">
        <f>D15+D16+D18+D19+D20+D21+D23+D25+D26+D27+D28</f>
        <v>3813</v>
      </c>
      <c r="E30" s="3">
        <f>E15+E16+E18+E19+E20+E21+E23+E25+E26+E27+E28</f>
        <v>5268</v>
      </c>
      <c r="F30" s="87">
        <f>E30/C30</f>
        <v>0.32731544298864601</v>
      </c>
      <c r="G30" s="78">
        <f>G15+G16+G18+G19+G20+G21+G23+G25+G26+G27+G28</f>
        <v>760</v>
      </c>
      <c r="H30" s="18">
        <f>G30*100/E30</f>
        <v>14.42672741078208</v>
      </c>
      <c r="I30" s="8">
        <f t="shared" ref="I30:N30" si="0">I15+I16+I18+I19+I20+I21+I23+I25+I26+I27+I28</f>
        <v>202</v>
      </c>
      <c r="J30" s="8">
        <f t="shared" si="0"/>
        <v>0</v>
      </c>
      <c r="K30" s="8">
        <f t="shared" si="0"/>
        <v>0</v>
      </c>
      <c r="L30" s="8">
        <f t="shared" si="0"/>
        <v>0</v>
      </c>
      <c r="M30" s="8">
        <f t="shared" si="0"/>
        <v>331</v>
      </c>
      <c r="N30" s="8">
        <f t="shared" si="0"/>
        <v>84</v>
      </c>
    </row>
    <row r="32" spans="1:14" x14ac:dyDescent="0.25">
      <c r="G32" s="82"/>
    </row>
    <row r="33" spans="7:14" x14ac:dyDescent="0.25">
      <c r="G33" s="79">
        <f>G25+G23+G18+G15</f>
        <v>617</v>
      </c>
      <c r="H33" s="79"/>
      <c r="I33" s="79">
        <f t="shared" ref="I33:N33" si="1">I25+I23+I18+I15</f>
        <v>202</v>
      </c>
      <c r="J33" s="79">
        <f t="shared" si="1"/>
        <v>0</v>
      </c>
      <c r="K33" s="79">
        <f t="shared" si="1"/>
        <v>0</v>
      </c>
      <c r="L33" s="79">
        <f t="shared" si="1"/>
        <v>0</v>
      </c>
      <c r="M33" s="79">
        <f t="shared" si="1"/>
        <v>331</v>
      </c>
      <c r="N33" s="79">
        <f t="shared" si="1"/>
        <v>84</v>
      </c>
    </row>
    <row r="34" spans="7:14" x14ac:dyDescent="0.25">
      <c r="G34" s="82">
        <f>G16+G19+G20+G26+G27+G28+G21</f>
        <v>143</v>
      </c>
    </row>
    <row r="35" spans="7:14" x14ac:dyDescent="0.25">
      <c r="G35" s="82">
        <f>G33+G34</f>
        <v>760</v>
      </c>
    </row>
  </sheetData>
  <mergeCells count="23">
    <mergeCell ref="A8:A12"/>
    <mergeCell ref="B8:B12"/>
    <mergeCell ref="C8:C12"/>
    <mergeCell ref="D8:E10"/>
    <mergeCell ref="F8:F12"/>
    <mergeCell ref="G8:N8"/>
    <mergeCell ref="G9:N9"/>
    <mergeCell ref="D11:D12"/>
    <mergeCell ref="E11:E12"/>
    <mergeCell ref="C4:F4"/>
    <mergeCell ref="C6:F6"/>
    <mergeCell ref="N11:N12"/>
    <mergeCell ref="G10:G12"/>
    <mergeCell ref="H10:H12"/>
    <mergeCell ref="I10:I12"/>
    <mergeCell ref="J10:N10"/>
    <mergeCell ref="J11:M11"/>
    <mergeCell ref="A14:N14"/>
    <mergeCell ref="A22:N22"/>
    <mergeCell ref="A17:N17"/>
    <mergeCell ref="A29:B29"/>
    <mergeCell ref="A30:B30"/>
    <mergeCell ref="A24:N2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N208"/>
  <sheetViews>
    <sheetView topLeftCell="A2" zoomScale="90" zoomScaleNormal="90" workbookViewId="0">
      <pane xSplit="3" ySplit="13" topLeftCell="D15" activePane="bottomRight" state="frozen"/>
      <selection activeCell="A2" sqref="A2"/>
      <selection pane="topRight" activeCell="D2" sqref="D2"/>
      <selection pane="bottomLeft" activeCell="A15" sqref="A15"/>
      <selection pane="bottomRight" activeCell="E208" sqref="E208"/>
    </sheetView>
  </sheetViews>
  <sheetFormatPr defaultRowHeight="15" x14ac:dyDescent="0.25"/>
  <cols>
    <col min="1" max="1" width="9.140625" style="20"/>
    <col min="2" max="2" width="20.5703125" style="20" customWidth="1"/>
    <col min="3" max="3" width="13.140625" style="20" customWidth="1"/>
    <col min="4" max="4" width="10.7109375" style="20" bestFit="1" customWidth="1"/>
    <col min="5" max="6" width="9.140625" style="20"/>
    <col min="7" max="7" width="8.42578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5" spans="1:14" ht="7.5" customHeight="1" x14ac:dyDescent="0.25"/>
    <row r="6" spans="1:14" x14ac:dyDescent="0.25">
      <c r="C6" s="145" t="s">
        <v>338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53.2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33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customHeight="1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x14ac:dyDescent="0.25">
      <c r="A15" s="62" t="s">
        <v>17</v>
      </c>
      <c r="B15" s="4" t="s">
        <v>37</v>
      </c>
      <c r="C15" s="2">
        <v>429.8143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38.25" x14ac:dyDescent="0.25">
      <c r="A16" s="62" t="s">
        <v>21</v>
      </c>
      <c r="B16" s="4" t="s">
        <v>228</v>
      </c>
      <c r="C16" s="2">
        <v>101.61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5.5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</row>
    <row r="18" spans="1:14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5.75" x14ac:dyDescent="0.25">
      <c r="A19" s="62" t="s">
        <v>29</v>
      </c>
      <c r="B19" s="4" t="s">
        <v>18</v>
      </c>
      <c r="C19" s="2">
        <v>398.77</v>
      </c>
      <c r="D19" s="9">
        <v>27</v>
      </c>
      <c r="E19" s="9">
        <v>28</v>
      </c>
      <c r="F19" s="10">
        <f>E19/C19</f>
        <v>7.0215913935351204E-2</v>
      </c>
      <c r="G19" s="64">
        <v>9</v>
      </c>
      <c r="H19" s="64">
        <f>G19*100/E19</f>
        <v>32.142857142857146</v>
      </c>
      <c r="I19" s="64">
        <v>0</v>
      </c>
      <c r="J19" s="64">
        <v>0</v>
      </c>
      <c r="K19" s="64">
        <v>0</v>
      </c>
      <c r="L19" s="64">
        <v>0</v>
      </c>
      <c r="M19" s="64">
        <v>9</v>
      </c>
      <c r="N19" s="64">
        <v>0</v>
      </c>
    </row>
    <row r="20" spans="1:14" ht="38.25" x14ac:dyDescent="0.25">
      <c r="A20" s="62" t="s">
        <v>30</v>
      </c>
      <c r="B20" s="4" t="s">
        <v>22</v>
      </c>
      <c r="C20" s="5">
        <v>77.67</v>
      </c>
      <c r="D20" s="9">
        <v>8</v>
      </c>
      <c r="E20" s="9">
        <v>12</v>
      </c>
      <c r="F20" s="10">
        <f t="shared" ref="F20:F26" si="0">E20/C20</f>
        <v>0.1544998068752414</v>
      </c>
      <c r="G20" s="64">
        <v>1</v>
      </c>
      <c r="H20" s="64">
        <f>G20*100/E20</f>
        <v>8.3333333333333339</v>
      </c>
      <c r="I20" s="64"/>
      <c r="J20" s="64"/>
      <c r="K20" s="64"/>
      <c r="L20" s="64"/>
      <c r="M20" s="64"/>
      <c r="N20" s="64"/>
    </row>
    <row r="21" spans="1:14" ht="15.75" x14ac:dyDescent="0.25">
      <c r="A21" s="62" t="s">
        <v>32</v>
      </c>
      <c r="B21" s="4" t="s">
        <v>24</v>
      </c>
      <c r="C21" s="2">
        <v>24.202999999999999</v>
      </c>
      <c r="D21" s="9">
        <v>0</v>
      </c>
      <c r="E21" s="9">
        <v>0</v>
      </c>
      <c r="F21" s="10">
        <f t="shared" si="0"/>
        <v>0</v>
      </c>
      <c r="G21" s="64">
        <v>0</v>
      </c>
      <c r="H21" s="64">
        <v>0</v>
      </c>
      <c r="I21" s="9"/>
      <c r="J21" s="9"/>
      <c r="K21" s="9"/>
      <c r="L21" s="9"/>
      <c r="M21" s="9"/>
      <c r="N21" s="9"/>
    </row>
    <row r="22" spans="1:14" ht="15.75" x14ac:dyDescent="0.25">
      <c r="A22" s="62" t="s">
        <v>34</v>
      </c>
      <c r="B22" s="4" t="s">
        <v>25</v>
      </c>
      <c r="C22" s="2">
        <v>20.62</v>
      </c>
      <c r="D22" s="9">
        <v>10</v>
      </c>
      <c r="E22" s="9">
        <v>8</v>
      </c>
      <c r="F22" s="10">
        <f t="shared" si="0"/>
        <v>0.3879728419010669</v>
      </c>
      <c r="G22" s="64">
        <v>2</v>
      </c>
      <c r="H22" s="64">
        <f>G22*100/E22</f>
        <v>25</v>
      </c>
      <c r="I22" s="64"/>
      <c r="J22" s="64"/>
      <c r="K22" s="64"/>
      <c r="L22" s="64"/>
      <c r="M22" s="64"/>
      <c r="N22" s="64"/>
    </row>
    <row r="23" spans="1:14" ht="15.75" x14ac:dyDescent="0.25">
      <c r="A23" s="62" t="s">
        <v>244</v>
      </c>
      <c r="B23" s="4" t="s">
        <v>330</v>
      </c>
      <c r="C23" s="2">
        <v>21.3</v>
      </c>
      <c r="D23" s="9">
        <v>12</v>
      </c>
      <c r="E23" s="9">
        <v>19</v>
      </c>
      <c r="F23" s="10">
        <f t="shared" si="0"/>
        <v>0.892018779342723</v>
      </c>
      <c r="G23" s="9">
        <v>0</v>
      </c>
      <c r="H23" s="64">
        <f>G23*100/E23</f>
        <v>0</v>
      </c>
      <c r="I23" s="9"/>
      <c r="J23" s="9"/>
      <c r="K23" s="9"/>
      <c r="L23" s="9"/>
      <c r="M23" s="9"/>
      <c r="N23" s="9"/>
    </row>
    <row r="24" spans="1:14" ht="38.25" x14ac:dyDescent="0.25">
      <c r="A24" s="62" t="s">
        <v>245</v>
      </c>
      <c r="B24" s="4" t="s">
        <v>26</v>
      </c>
      <c r="C24" s="2">
        <v>50</v>
      </c>
      <c r="D24" s="9">
        <v>34</v>
      </c>
      <c r="E24" s="9">
        <v>27</v>
      </c>
      <c r="F24" s="10">
        <f t="shared" si="0"/>
        <v>0.54</v>
      </c>
      <c r="G24" s="64">
        <v>9</v>
      </c>
      <c r="H24" s="64">
        <f>G24*100/E24</f>
        <v>33.333333333333336</v>
      </c>
      <c r="I24" s="64"/>
      <c r="J24" s="64"/>
      <c r="K24" s="64"/>
      <c r="L24" s="64"/>
      <c r="M24" s="64"/>
      <c r="N24" s="64"/>
    </row>
    <row r="25" spans="1:14" ht="15.75" x14ac:dyDescent="0.25">
      <c r="A25" s="62" t="s">
        <v>246</v>
      </c>
      <c r="B25" s="4" t="s">
        <v>27</v>
      </c>
      <c r="C25" s="2">
        <v>33.630000000000003</v>
      </c>
      <c r="D25" s="9">
        <v>49</v>
      </c>
      <c r="E25" s="9">
        <v>57</v>
      </c>
      <c r="F25" s="10">
        <f t="shared" si="0"/>
        <v>1.6949152542372881</v>
      </c>
      <c r="G25" s="64">
        <v>0</v>
      </c>
      <c r="H25" s="64">
        <f>G25*100/E25</f>
        <v>0</v>
      </c>
      <c r="I25" s="64"/>
      <c r="J25" s="64"/>
      <c r="K25" s="64"/>
      <c r="L25" s="64"/>
      <c r="M25" s="64"/>
      <c r="N25" s="64"/>
    </row>
    <row r="26" spans="1:14" ht="15.75" x14ac:dyDescent="0.25">
      <c r="A26" s="62" t="s">
        <v>247</v>
      </c>
      <c r="B26" s="4" t="s">
        <v>28</v>
      </c>
      <c r="C26" s="2">
        <v>36.83</v>
      </c>
      <c r="D26" s="9">
        <v>123</v>
      </c>
      <c r="E26" s="9">
        <v>71</v>
      </c>
      <c r="F26" s="10">
        <f t="shared" si="0"/>
        <v>1.9277762693456422</v>
      </c>
      <c r="G26" s="64">
        <v>24</v>
      </c>
      <c r="H26" s="64">
        <f>G26*100/E26</f>
        <v>33.802816901408448</v>
      </c>
      <c r="I26" s="64"/>
      <c r="J26" s="64"/>
      <c r="K26" s="64"/>
      <c r="L26" s="64"/>
      <c r="M26" s="64"/>
      <c r="N26" s="64"/>
    </row>
    <row r="27" spans="1:14" ht="15.75" customHeight="1" x14ac:dyDescent="0.25">
      <c r="A27" s="135" t="s">
        <v>249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</row>
    <row r="28" spans="1:14" ht="15.75" x14ac:dyDescent="0.25">
      <c r="A28" s="62" t="s">
        <v>36</v>
      </c>
      <c r="B28" s="4" t="s">
        <v>18</v>
      </c>
      <c r="C28" s="2">
        <v>425.3</v>
      </c>
      <c r="D28" s="9">
        <v>46</v>
      </c>
      <c r="E28" s="9">
        <v>98</v>
      </c>
      <c r="F28" s="10">
        <f>E28/C28</f>
        <v>0.23042558194215848</v>
      </c>
      <c r="G28" s="65">
        <v>34</v>
      </c>
      <c r="H28" s="70">
        <f>G28*100/E28</f>
        <v>34.693877551020407</v>
      </c>
      <c r="I28" s="65">
        <v>0</v>
      </c>
      <c r="J28" s="65">
        <v>0</v>
      </c>
      <c r="K28" s="65">
        <v>0</v>
      </c>
      <c r="L28" s="65">
        <v>0</v>
      </c>
      <c r="M28" s="65">
        <v>34</v>
      </c>
      <c r="N28" s="65">
        <v>0</v>
      </c>
    </row>
    <row r="29" spans="1:14" ht="51" x14ac:dyDescent="0.25">
      <c r="A29" s="62" t="s">
        <v>38</v>
      </c>
      <c r="B29" s="4" t="s">
        <v>31</v>
      </c>
      <c r="C29" s="2">
        <v>61.19</v>
      </c>
      <c r="D29" s="9">
        <v>27</v>
      </c>
      <c r="E29" s="9">
        <v>30</v>
      </c>
      <c r="F29" s="10">
        <f>E29/C29</f>
        <v>0.49027618891975816</v>
      </c>
      <c r="G29" s="64">
        <v>4</v>
      </c>
      <c r="H29" s="70">
        <f>G29*100/E29</f>
        <v>13.333333333333334</v>
      </c>
      <c r="I29" s="64"/>
      <c r="J29" s="64"/>
      <c r="K29" s="64"/>
      <c r="L29" s="64"/>
      <c r="M29" s="64"/>
      <c r="N29" s="64"/>
    </row>
    <row r="30" spans="1:14" ht="15.75" x14ac:dyDescent="0.25">
      <c r="A30" s="62" t="s">
        <v>40</v>
      </c>
      <c r="B30" s="4" t="s">
        <v>33</v>
      </c>
      <c r="C30" s="2">
        <v>79.22</v>
      </c>
      <c r="D30" s="9">
        <v>163</v>
      </c>
      <c r="E30" s="9">
        <v>182</v>
      </c>
      <c r="F30" s="10">
        <f>E30/C30</f>
        <v>2.2973996465539006</v>
      </c>
      <c r="G30" s="65">
        <v>10</v>
      </c>
      <c r="H30" s="70">
        <f>G30*100/E30</f>
        <v>5.4945054945054945</v>
      </c>
      <c r="I30" s="65"/>
      <c r="J30" s="65"/>
      <c r="K30" s="65"/>
      <c r="L30" s="65"/>
      <c r="M30" s="65"/>
      <c r="N30" s="65"/>
    </row>
    <row r="31" spans="1:14" ht="15.75" x14ac:dyDescent="0.25">
      <c r="A31" s="62" t="s">
        <v>42</v>
      </c>
      <c r="B31" s="4" t="s">
        <v>35</v>
      </c>
      <c r="C31" s="2">
        <v>80.819999999999993</v>
      </c>
      <c r="D31" s="9">
        <v>48</v>
      </c>
      <c r="E31" s="9">
        <v>43</v>
      </c>
      <c r="F31" s="10">
        <f>E31/C31</f>
        <v>0.53204652313783718</v>
      </c>
      <c r="G31" s="65">
        <v>15</v>
      </c>
      <c r="H31" s="70">
        <f>G31*100/E31</f>
        <v>34.883720930232556</v>
      </c>
      <c r="I31" s="65"/>
      <c r="J31" s="65"/>
      <c r="K31" s="65"/>
      <c r="L31" s="65"/>
      <c r="M31" s="65"/>
      <c r="N31" s="65"/>
    </row>
    <row r="32" spans="1:14" ht="15.75" customHeight="1" x14ac:dyDescent="0.25">
      <c r="A32" s="135" t="s">
        <v>319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1:14" ht="15.75" x14ac:dyDescent="0.25">
      <c r="A33" s="62" t="s">
        <v>44</v>
      </c>
      <c r="B33" s="4" t="s">
        <v>37</v>
      </c>
      <c r="C33" s="2">
        <v>222.18</v>
      </c>
      <c r="D33" s="9">
        <v>133</v>
      </c>
      <c r="E33" s="9">
        <v>66</v>
      </c>
      <c r="F33" s="10">
        <f>E33/C33</f>
        <v>0.29705644072373749</v>
      </c>
      <c r="G33" s="64">
        <v>23</v>
      </c>
      <c r="H33" s="11">
        <f>G33*100/E33</f>
        <v>34.848484848484851</v>
      </c>
      <c r="I33" s="64">
        <v>0</v>
      </c>
      <c r="J33" s="64">
        <v>0</v>
      </c>
      <c r="K33" s="64">
        <v>0</v>
      </c>
      <c r="L33" s="64">
        <v>0</v>
      </c>
      <c r="M33" s="64">
        <v>23</v>
      </c>
      <c r="N33" s="64">
        <v>0</v>
      </c>
    </row>
    <row r="34" spans="1:14" ht="38.25" x14ac:dyDescent="0.25">
      <c r="A34" s="62" t="s">
        <v>45</v>
      </c>
      <c r="B34" s="4" t="s">
        <v>39</v>
      </c>
      <c r="C34" s="2">
        <v>143.47</v>
      </c>
      <c r="D34" s="9">
        <v>52</v>
      </c>
      <c r="E34" s="9">
        <v>48</v>
      </c>
      <c r="F34" s="10">
        <f>E34/C34</f>
        <v>0.33456471736251481</v>
      </c>
      <c r="G34" s="64">
        <v>7</v>
      </c>
      <c r="H34" s="11">
        <f>G34*100/E34</f>
        <v>14.583333333333334</v>
      </c>
      <c r="I34" s="64"/>
      <c r="J34" s="64"/>
      <c r="K34" s="64"/>
      <c r="L34" s="64"/>
      <c r="M34" s="64"/>
      <c r="N34" s="64"/>
    </row>
    <row r="35" spans="1:14" ht="38.25" x14ac:dyDescent="0.25">
      <c r="A35" s="62" t="s">
        <v>47</v>
      </c>
      <c r="B35" s="4" t="s">
        <v>41</v>
      </c>
      <c r="C35" s="2">
        <v>12.04</v>
      </c>
      <c r="D35" s="9">
        <v>1</v>
      </c>
      <c r="E35" s="9">
        <v>3</v>
      </c>
      <c r="F35" s="10">
        <f>E35/C35</f>
        <v>0.24916943521594687</v>
      </c>
      <c r="G35" s="64">
        <v>0</v>
      </c>
      <c r="H35" s="11">
        <f>G35*100/E35</f>
        <v>0</v>
      </c>
      <c r="I35" s="64"/>
      <c r="J35" s="64"/>
      <c r="K35" s="64"/>
      <c r="L35" s="64"/>
      <c r="M35" s="64"/>
      <c r="N35" s="64"/>
    </row>
    <row r="36" spans="1:14" ht="15.75" x14ac:dyDescent="0.25">
      <c r="A36" s="62" t="s">
        <v>49</v>
      </c>
      <c r="B36" s="69" t="s">
        <v>359</v>
      </c>
      <c r="C36" s="5">
        <v>51.435000000000002</v>
      </c>
      <c r="D36" s="9">
        <v>17</v>
      </c>
      <c r="E36" s="9">
        <v>21</v>
      </c>
      <c r="F36" s="10">
        <f>E36/C36</f>
        <v>0.40828229804607757</v>
      </c>
      <c r="G36" s="64">
        <v>2</v>
      </c>
      <c r="H36" s="11">
        <f>G36*100/E36</f>
        <v>9.5238095238095237</v>
      </c>
      <c r="I36" s="64"/>
      <c r="J36" s="64"/>
      <c r="K36" s="64"/>
      <c r="L36" s="64"/>
      <c r="M36" s="64"/>
      <c r="N36" s="64"/>
    </row>
    <row r="37" spans="1:14" ht="15.75" customHeight="1" x14ac:dyDescent="0.25">
      <c r="A37" s="135" t="s">
        <v>250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ht="15.75" x14ac:dyDescent="0.25">
      <c r="A38" s="62" t="s">
        <v>51</v>
      </c>
      <c r="B38" s="4" t="s">
        <v>37</v>
      </c>
      <c r="C38" s="63">
        <v>163.22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</row>
    <row r="39" spans="1:14" ht="38.25" x14ac:dyDescent="0.25">
      <c r="A39" s="62" t="s">
        <v>52</v>
      </c>
      <c r="B39" s="4" t="s">
        <v>46</v>
      </c>
      <c r="C39" s="63">
        <v>279.41699999999997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/>
      <c r="J39" s="12"/>
      <c r="K39" s="12"/>
      <c r="L39" s="12"/>
      <c r="M39" s="12"/>
      <c r="N39" s="12"/>
    </row>
    <row r="40" spans="1:14" ht="51" x14ac:dyDescent="0.25">
      <c r="A40" s="62" t="s">
        <v>54</v>
      </c>
      <c r="B40" s="4" t="s">
        <v>48</v>
      </c>
      <c r="C40" s="63">
        <v>65.27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2"/>
      <c r="M40" s="12"/>
      <c r="N40" s="12"/>
    </row>
    <row r="41" spans="1:14" ht="51" x14ac:dyDescent="0.25">
      <c r="A41" s="62" t="s">
        <v>55</v>
      </c>
      <c r="B41" s="4" t="s">
        <v>50</v>
      </c>
      <c r="C41" s="63">
        <v>33.369999999999997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/>
      <c r="J41" s="12"/>
      <c r="K41" s="12"/>
      <c r="L41" s="12"/>
      <c r="M41" s="12"/>
      <c r="N41" s="12"/>
    </row>
    <row r="42" spans="1:14" ht="15.75" x14ac:dyDescent="0.25">
      <c r="A42" s="62" t="s">
        <v>251</v>
      </c>
      <c r="B42" s="4" t="s">
        <v>351</v>
      </c>
      <c r="C42" s="2">
        <v>64.3</v>
      </c>
      <c r="D42" s="12">
        <v>0</v>
      </c>
      <c r="E42" s="12">
        <v>0</v>
      </c>
      <c r="F42" s="12">
        <v>0</v>
      </c>
      <c r="G42" s="64">
        <v>0</v>
      </c>
      <c r="H42" s="64">
        <v>0</v>
      </c>
      <c r="I42" s="64"/>
      <c r="J42" s="64"/>
      <c r="K42" s="64"/>
      <c r="L42" s="64"/>
      <c r="M42" s="64"/>
      <c r="N42" s="64"/>
    </row>
    <row r="43" spans="1:14" ht="15.75" customHeight="1" x14ac:dyDescent="0.25">
      <c r="A43" s="135" t="s">
        <v>320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</row>
    <row r="44" spans="1:14" ht="15.75" x14ac:dyDescent="0.25">
      <c r="A44" s="62" t="s">
        <v>57</v>
      </c>
      <c r="B44" s="4" t="s">
        <v>18</v>
      </c>
      <c r="C44" s="2">
        <v>817.66</v>
      </c>
      <c r="D44" s="9">
        <v>435</v>
      </c>
      <c r="E44" s="9">
        <v>407</v>
      </c>
      <c r="F44" s="10">
        <f>E44/C44</f>
        <v>0.4977619059266688</v>
      </c>
      <c r="G44" s="64">
        <v>142</v>
      </c>
      <c r="H44" s="11">
        <f>G44*100/E44</f>
        <v>34.889434889434888</v>
      </c>
      <c r="I44" s="64">
        <v>0</v>
      </c>
      <c r="J44" s="64">
        <v>0</v>
      </c>
      <c r="K44" s="64">
        <v>0</v>
      </c>
      <c r="L44" s="64">
        <v>0</v>
      </c>
      <c r="M44" s="64">
        <v>142</v>
      </c>
      <c r="N44" s="64">
        <v>0</v>
      </c>
    </row>
    <row r="45" spans="1:14" ht="15.75" x14ac:dyDescent="0.25">
      <c r="A45" s="62" t="s">
        <v>58</v>
      </c>
      <c r="B45" s="4" t="s">
        <v>53</v>
      </c>
      <c r="C45" s="2">
        <v>120.74</v>
      </c>
      <c r="D45" s="9">
        <v>440</v>
      </c>
      <c r="E45" s="9">
        <v>430</v>
      </c>
      <c r="F45" s="10">
        <f>E45/C45</f>
        <v>3.5613715421567007</v>
      </c>
      <c r="G45" s="64">
        <v>150</v>
      </c>
      <c r="H45" s="11">
        <f>G45*100/E45</f>
        <v>34.883720930232556</v>
      </c>
      <c r="I45" s="64"/>
      <c r="J45" s="64"/>
      <c r="K45" s="64"/>
      <c r="L45" s="64"/>
      <c r="M45" s="64"/>
      <c r="N45" s="64"/>
    </row>
    <row r="46" spans="1:14" ht="15.75" x14ac:dyDescent="0.25">
      <c r="A46" s="62" t="s">
        <v>252</v>
      </c>
      <c r="B46" s="69" t="s">
        <v>357</v>
      </c>
      <c r="C46" s="2">
        <v>152.26</v>
      </c>
      <c r="D46" s="9">
        <v>647</v>
      </c>
      <c r="E46" s="9">
        <v>871</v>
      </c>
      <c r="F46" s="10">
        <f>E46/C46</f>
        <v>5.7204781295153033</v>
      </c>
      <c r="G46" s="64">
        <v>304</v>
      </c>
      <c r="H46" s="11">
        <f>G46*100/E46</f>
        <v>34.902411021814004</v>
      </c>
      <c r="I46" s="64"/>
      <c r="J46" s="64"/>
      <c r="K46" s="64"/>
      <c r="L46" s="64"/>
      <c r="M46" s="64"/>
      <c r="N46" s="64"/>
    </row>
    <row r="47" spans="1:14" ht="38.25" x14ac:dyDescent="0.25">
      <c r="A47" s="62" t="s">
        <v>253</v>
      </c>
      <c r="B47" s="4" t="s">
        <v>56</v>
      </c>
      <c r="C47" s="5">
        <v>269.19799999999998</v>
      </c>
      <c r="D47" s="9">
        <v>139</v>
      </c>
      <c r="E47" s="9">
        <v>124</v>
      </c>
      <c r="F47" s="10">
        <f>E47/C47</f>
        <v>0.46062749351778248</v>
      </c>
      <c r="G47" s="64">
        <v>18</v>
      </c>
      <c r="H47" s="11">
        <f>G47*100/E47</f>
        <v>14.516129032258064</v>
      </c>
      <c r="I47" s="64"/>
      <c r="J47" s="64"/>
      <c r="K47" s="64"/>
      <c r="L47" s="64"/>
      <c r="M47" s="64"/>
      <c r="N47" s="64"/>
    </row>
    <row r="48" spans="1:14" ht="15.75" customHeight="1" x14ac:dyDescent="0.25">
      <c r="A48" s="135" t="s">
        <v>254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</row>
    <row r="49" spans="1:14" ht="15.75" x14ac:dyDescent="0.25">
      <c r="A49" s="62" t="s">
        <v>60</v>
      </c>
      <c r="B49" s="4" t="s">
        <v>18</v>
      </c>
      <c r="C49" s="2">
        <v>257.81</v>
      </c>
      <c r="D49" s="9">
        <v>49</v>
      </c>
      <c r="E49" s="9">
        <v>49</v>
      </c>
      <c r="F49" s="11">
        <f t="shared" ref="F49:F54" si="1">E49/C49</f>
        <v>0.19006244909041542</v>
      </c>
      <c r="G49" s="9">
        <v>17</v>
      </c>
      <c r="H49" s="9">
        <f>G49*100/E49</f>
        <v>34.693877551020407</v>
      </c>
      <c r="I49" s="9">
        <v>0</v>
      </c>
      <c r="J49" s="9">
        <v>0</v>
      </c>
      <c r="K49" s="9">
        <v>0</v>
      </c>
      <c r="L49" s="9">
        <v>0</v>
      </c>
      <c r="M49" s="9">
        <v>17</v>
      </c>
      <c r="N49" s="9">
        <v>0</v>
      </c>
    </row>
    <row r="50" spans="1:14" ht="38.25" x14ac:dyDescent="0.25">
      <c r="A50" s="62" t="s">
        <v>61</v>
      </c>
      <c r="B50" s="4" t="s">
        <v>233</v>
      </c>
      <c r="C50" s="2">
        <v>177.816</v>
      </c>
      <c r="D50" s="9">
        <v>171</v>
      </c>
      <c r="E50" s="9">
        <v>162</v>
      </c>
      <c r="F50" s="11">
        <f t="shared" si="1"/>
        <v>0.9110541233634768</v>
      </c>
      <c r="G50" s="64">
        <v>24</v>
      </c>
      <c r="H50" s="9">
        <f>G50*100/E50</f>
        <v>14.814814814814815</v>
      </c>
      <c r="I50" s="64"/>
      <c r="J50" s="64"/>
      <c r="K50" s="64"/>
      <c r="L50" s="64"/>
      <c r="M50" s="64"/>
      <c r="N50" s="64"/>
    </row>
    <row r="51" spans="1:14" ht="15.75" x14ac:dyDescent="0.25">
      <c r="A51" s="62" t="s">
        <v>255</v>
      </c>
      <c r="B51" s="4" t="s">
        <v>234</v>
      </c>
      <c r="C51" s="2">
        <v>17.88</v>
      </c>
      <c r="D51" s="9">
        <v>0</v>
      </c>
      <c r="E51" s="9">
        <v>0</v>
      </c>
      <c r="F51" s="11">
        <f t="shared" si="1"/>
        <v>0</v>
      </c>
      <c r="G51" s="64">
        <v>0</v>
      </c>
      <c r="H51" s="9">
        <v>0</v>
      </c>
      <c r="I51" s="64"/>
      <c r="J51" s="64"/>
      <c r="K51" s="64"/>
      <c r="L51" s="64"/>
      <c r="M51" s="64"/>
      <c r="N51" s="64"/>
    </row>
    <row r="52" spans="1:14" ht="25.5" x14ac:dyDescent="0.25">
      <c r="A52" s="62" t="s">
        <v>256</v>
      </c>
      <c r="B52" s="4" t="s">
        <v>235</v>
      </c>
      <c r="C52" s="2">
        <v>15.534000000000001</v>
      </c>
      <c r="D52" s="9">
        <v>3</v>
      </c>
      <c r="E52" s="9">
        <v>3</v>
      </c>
      <c r="F52" s="11">
        <f t="shared" si="1"/>
        <v>0.19312475859405176</v>
      </c>
      <c r="G52" s="64">
        <v>0</v>
      </c>
      <c r="H52" s="9">
        <f>G52*100/E52</f>
        <v>0</v>
      </c>
      <c r="I52" s="64"/>
      <c r="J52" s="64"/>
      <c r="K52" s="64"/>
      <c r="L52" s="64"/>
      <c r="M52" s="64"/>
      <c r="N52" s="64"/>
    </row>
    <row r="53" spans="1:14" ht="25.5" x14ac:dyDescent="0.25">
      <c r="A53" s="62" t="s">
        <v>257</v>
      </c>
      <c r="B53" s="4" t="s">
        <v>236</v>
      </c>
      <c r="C53" s="2">
        <v>14.592000000000001</v>
      </c>
      <c r="D53" s="9">
        <v>0</v>
      </c>
      <c r="E53" s="9">
        <v>0</v>
      </c>
      <c r="F53" s="11">
        <f t="shared" si="1"/>
        <v>0</v>
      </c>
      <c r="G53" s="64">
        <v>0</v>
      </c>
      <c r="H53" s="9">
        <v>0</v>
      </c>
      <c r="I53" s="64"/>
      <c r="J53" s="64"/>
      <c r="K53" s="64"/>
      <c r="L53" s="64"/>
      <c r="M53" s="64"/>
      <c r="N53" s="64"/>
    </row>
    <row r="54" spans="1:14" ht="15.75" x14ac:dyDescent="0.25">
      <c r="A54" s="62" t="s">
        <v>258</v>
      </c>
      <c r="B54" s="71" t="s">
        <v>237</v>
      </c>
      <c r="C54" s="5">
        <v>9.7159999999999993</v>
      </c>
      <c r="D54" s="9">
        <v>0</v>
      </c>
      <c r="E54" s="9">
        <v>0</v>
      </c>
      <c r="F54" s="11">
        <f t="shared" si="1"/>
        <v>0</v>
      </c>
      <c r="G54" s="64">
        <v>0</v>
      </c>
      <c r="H54" s="9">
        <v>0</v>
      </c>
      <c r="I54" s="64"/>
      <c r="J54" s="64"/>
      <c r="K54" s="64"/>
      <c r="L54" s="64"/>
      <c r="M54" s="64"/>
      <c r="N54" s="64"/>
    </row>
    <row r="55" spans="1:14" ht="15.75" customHeight="1" x14ac:dyDescent="0.25">
      <c r="A55" s="140" t="s">
        <v>321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x14ac:dyDescent="0.25">
      <c r="A56" s="62" t="s">
        <v>63</v>
      </c>
      <c r="B56" s="4" t="s">
        <v>37</v>
      </c>
      <c r="C56" s="5">
        <v>189.94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4" x14ac:dyDescent="0.25">
      <c r="A57" s="62" t="s">
        <v>64</v>
      </c>
      <c r="B57" s="4" t="s">
        <v>59</v>
      </c>
      <c r="C57" s="5">
        <v>203.81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19"/>
      <c r="J57" s="19"/>
      <c r="K57" s="19"/>
      <c r="L57" s="19"/>
      <c r="M57" s="19"/>
      <c r="N57" s="19"/>
    </row>
    <row r="58" spans="1:14" ht="15.75" customHeight="1" x14ac:dyDescent="0.25">
      <c r="A58" s="135" t="s">
        <v>259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ht="15.75" x14ac:dyDescent="0.25">
      <c r="A59" s="62" t="s">
        <v>66</v>
      </c>
      <c r="B59" s="4" t="s">
        <v>37</v>
      </c>
      <c r="C59" s="2">
        <v>4100.01</v>
      </c>
      <c r="D59" s="9">
        <v>4018</v>
      </c>
      <c r="E59" s="9">
        <v>13694</v>
      </c>
      <c r="F59" s="10">
        <f>E59/C59</f>
        <v>3.3399918536784057</v>
      </c>
      <c r="G59" s="65">
        <v>4792</v>
      </c>
      <c r="H59" s="65">
        <f>G59*100/E59</f>
        <v>34.993427778589165</v>
      </c>
      <c r="I59" s="65">
        <v>200</v>
      </c>
      <c r="J59" s="65">
        <v>0</v>
      </c>
      <c r="K59" s="65">
        <v>0</v>
      </c>
      <c r="L59" s="65">
        <v>0</v>
      </c>
      <c r="M59" s="65">
        <v>4592</v>
      </c>
      <c r="N59" s="65">
        <v>0</v>
      </c>
    </row>
    <row r="60" spans="1:14" ht="15.75" x14ac:dyDescent="0.25">
      <c r="A60" s="62" t="s">
        <v>67</v>
      </c>
      <c r="B60" s="4" t="s">
        <v>65</v>
      </c>
      <c r="C60" s="2">
        <v>1069.01</v>
      </c>
      <c r="D60" s="9">
        <v>3677</v>
      </c>
      <c r="E60" s="9">
        <v>3784</v>
      </c>
      <c r="F60" s="10">
        <f>E60/C60</f>
        <v>3.5397236695634278</v>
      </c>
      <c r="G60" s="65">
        <v>1324</v>
      </c>
      <c r="H60" s="65">
        <f>G60*100/E60</f>
        <v>34.989429175475685</v>
      </c>
      <c r="I60" s="65"/>
      <c r="J60" s="65"/>
      <c r="K60" s="65"/>
      <c r="L60" s="65"/>
      <c r="M60" s="65"/>
      <c r="N60" s="65"/>
    </row>
    <row r="61" spans="1:14" ht="15.75" customHeight="1" x14ac:dyDescent="0.25">
      <c r="A61" s="135" t="s">
        <v>322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62" t="s">
        <v>73</v>
      </c>
      <c r="B62" s="4" t="s">
        <v>18</v>
      </c>
      <c r="C62" s="2">
        <v>228.05840000000001</v>
      </c>
      <c r="D62" s="8">
        <v>59</v>
      </c>
      <c r="E62" s="8">
        <v>35</v>
      </c>
      <c r="F62" s="17">
        <f>E62/C62</f>
        <v>0.15346946220792568</v>
      </c>
      <c r="G62" s="8">
        <v>12</v>
      </c>
      <c r="H62" s="8">
        <f>G62*100/E62</f>
        <v>34.285714285714285</v>
      </c>
      <c r="I62" s="8">
        <v>0</v>
      </c>
      <c r="J62" s="8">
        <v>0</v>
      </c>
      <c r="K62" s="8">
        <v>0</v>
      </c>
      <c r="L62" s="8">
        <v>0</v>
      </c>
      <c r="M62" s="8">
        <v>12</v>
      </c>
      <c r="N62" s="8">
        <v>0</v>
      </c>
    </row>
    <row r="63" spans="1:14" ht="38.25" x14ac:dyDescent="0.25">
      <c r="A63" s="62" t="s">
        <v>74</v>
      </c>
      <c r="B63" s="4" t="s">
        <v>62</v>
      </c>
      <c r="C63" s="2">
        <v>80.239999999999995</v>
      </c>
      <c r="D63" s="8">
        <v>23</v>
      </c>
      <c r="E63" s="8">
        <v>30</v>
      </c>
      <c r="F63" s="17">
        <f>E63/C63</f>
        <v>0.37387836490528414</v>
      </c>
      <c r="G63" s="8">
        <v>4</v>
      </c>
      <c r="H63" s="8">
        <f>G63*100/E63</f>
        <v>13.333333333333334</v>
      </c>
      <c r="I63" s="23"/>
      <c r="J63" s="23"/>
      <c r="K63" s="23"/>
      <c r="L63" s="23"/>
      <c r="M63" s="23"/>
      <c r="N63" s="23"/>
    </row>
    <row r="64" spans="1:14" ht="15.75" customHeight="1" x14ac:dyDescent="0.25">
      <c r="A64" s="135" t="s">
        <v>260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ht="15.75" x14ac:dyDescent="0.25">
      <c r="A65" s="62" t="s">
        <v>77</v>
      </c>
      <c r="B65" s="4" t="s">
        <v>37</v>
      </c>
      <c r="C65" s="2">
        <v>311.08</v>
      </c>
      <c r="D65" s="9">
        <v>0</v>
      </c>
      <c r="E65" s="9">
        <v>0</v>
      </c>
      <c r="F65" s="10">
        <f t="shared" ref="F65:F73" si="2">E65/C65</f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ht="38.25" x14ac:dyDescent="0.25">
      <c r="A66" s="62" t="s">
        <v>78</v>
      </c>
      <c r="B66" s="4" t="s">
        <v>68</v>
      </c>
      <c r="C66" s="2">
        <v>291.77</v>
      </c>
      <c r="D66" s="9">
        <v>4</v>
      </c>
      <c r="E66" s="9">
        <v>4</v>
      </c>
      <c r="F66" s="10">
        <f t="shared" si="2"/>
        <v>1.3709428659560614E-2</v>
      </c>
      <c r="G66" s="64">
        <v>0</v>
      </c>
      <c r="H66" s="11">
        <f>G66*100/E66</f>
        <v>0</v>
      </c>
      <c r="I66" s="64"/>
      <c r="J66" s="64"/>
      <c r="K66" s="64"/>
      <c r="L66" s="64"/>
      <c r="M66" s="64"/>
      <c r="N66" s="64"/>
    </row>
    <row r="67" spans="1:14" ht="38.25" x14ac:dyDescent="0.25">
      <c r="A67" s="62" t="s">
        <v>80</v>
      </c>
      <c r="B67" s="4" t="s">
        <v>353</v>
      </c>
      <c r="C67" s="2">
        <v>16</v>
      </c>
      <c r="D67" s="9">
        <v>12</v>
      </c>
      <c r="E67" s="9">
        <v>6</v>
      </c>
      <c r="F67" s="10">
        <f t="shared" si="2"/>
        <v>0.375</v>
      </c>
      <c r="G67" s="64">
        <v>0</v>
      </c>
      <c r="H67" s="9">
        <f>G67*100/E67</f>
        <v>0</v>
      </c>
      <c r="I67" s="64"/>
      <c r="J67" s="64"/>
      <c r="K67" s="64"/>
      <c r="L67" s="64"/>
      <c r="M67" s="64"/>
      <c r="N67" s="64"/>
    </row>
    <row r="68" spans="1:14" ht="38.25" x14ac:dyDescent="0.25">
      <c r="A68" s="62" t="s">
        <v>82</v>
      </c>
      <c r="B68" s="4" t="s">
        <v>69</v>
      </c>
      <c r="C68" s="2">
        <v>25.46</v>
      </c>
      <c r="D68" s="9">
        <v>0</v>
      </c>
      <c r="E68" s="9">
        <v>0</v>
      </c>
      <c r="F68" s="10">
        <f t="shared" si="2"/>
        <v>0</v>
      </c>
      <c r="G68" s="64">
        <v>0</v>
      </c>
      <c r="H68" s="9">
        <v>0</v>
      </c>
      <c r="I68" s="64"/>
      <c r="J68" s="64"/>
      <c r="K68" s="64"/>
      <c r="L68" s="64"/>
      <c r="M68" s="64"/>
      <c r="N68" s="64"/>
    </row>
    <row r="69" spans="1:14" ht="15.75" x14ac:dyDescent="0.25">
      <c r="A69" s="62" t="s">
        <v>84</v>
      </c>
      <c r="B69" s="4" t="s">
        <v>354</v>
      </c>
      <c r="C69" s="2">
        <v>8.7370000000000001</v>
      </c>
      <c r="D69" s="9">
        <v>9</v>
      </c>
      <c r="E69" s="9">
        <v>9</v>
      </c>
      <c r="F69" s="10">
        <f t="shared" si="2"/>
        <v>1.0301018656289345</v>
      </c>
      <c r="G69" s="64">
        <v>0</v>
      </c>
      <c r="H69" s="9">
        <f>G69*100/E69</f>
        <v>0</v>
      </c>
      <c r="I69" s="64"/>
      <c r="J69" s="64"/>
      <c r="K69" s="64"/>
      <c r="L69" s="64"/>
      <c r="M69" s="64"/>
      <c r="N69" s="64"/>
    </row>
    <row r="70" spans="1:14" ht="25.5" customHeight="1" x14ac:dyDescent="0.25">
      <c r="A70" s="62" t="s">
        <v>261</v>
      </c>
      <c r="B70" s="4" t="s">
        <v>70</v>
      </c>
      <c r="C70" s="2">
        <v>11.28</v>
      </c>
      <c r="D70" s="9">
        <v>0</v>
      </c>
      <c r="E70" s="9">
        <v>0</v>
      </c>
      <c r="F70" s="10">
        <f t="shared" si="2"/>
        <v>0</v>
      </c>
      <c r="G70" s="64">
        <v>0</v>
      </c>
      <c r="H70" s="9">
        <v>0</v>
      </c>
      <c r="I70" s="64"/>
      <c r="J70" s="64"/>
      <c r="K70" s="64"/>
      <c r="L70" s="64"/>
      <c r="M70" s="64"/>
      <c r="N70" s="64"/>
    </row>
    <row r="71" spans="1:14" ht="15.75" x14ac:dyDescent="0.25">
      <c r="A71" s="62" t="s">
        <v>262</v>
      </c>
      <c r="B71" s="4" t="s">
        <v>71</v>
      </c>
      <c r="C71" s="2">
        <v>16.34</v>
      </c>
      <c r="D71" s="9">
        <v>0</v>
      </c>
      <c r="E71" s="9">
        <v>0</v>
      </c>
      <c r="F71" s="10">
        <f t="shared" si="2"/>
        <v>0</v>
      </c>
      <c r="G71" s="64">
        <v>0</v>
      </c>
      <c r="H71" s="9">
        <v>0</v>
      </c>
      <c r="I71" s="64"/>
      <c r="J71" s="64"/>
      <c r="K71" s="64"/>
      <c r="L71" s="64"/>
      <c r="M71" s="64"/>
      <c r="N71" s="64"/>
    </row>
    <row r="72" spans="1:14" ht="15.75" x14ac:dyDescent="0.25">
      <c r="A72" s="62" t="s">
        <v>263</v>
      </c>
      <c r="B72" s="69" t="s">
        <v>72</v>
      </c>
      <c r="C72" s="2">
        <v>5.34</v>
      </c>
      <c r="D72" s="9">
        <v>0</v>
      </c>
      <c r="E72" s="9">
        <v>0</v>
      </c>
      <c r="F72" s="10">
        <f t="shared" si="2"/>
        <v>0</v>
      </c>
      <c r="G72" s="64">
        <v>0</v>
      </c>
      <c r="H72" s="9">
        <v>0</v>
      </c>
      <c r="I72" s="64"/>
      <c r="J72" s="64"/>
      <c r="K72" s="64"/>
      <c r="L72" s="64"/>
      <c r="M72" s="64"/>
      <c r="N72" s="64"/>
    </row>
    <row r="73" spans="1:14" ht="15.75" x14ac:dyDescent="0.25">
      <c r="A73" s="62" t="s">
        <v>331</v>
      </c>
      <c r="B73" s="69" t="s">
        <v>332</v>
      </c>
      <c r="C73" s="2">
        <v>58.037999999999997</v>
      </c>
      <c r="D73" s="9">
        <v>71</v>
      </c>
      <c r="E73" s="9">
        <v>100</v>
      </c>
      <c r="F73" s="10">
        <f t="shared" si="2"/>
        <v>1.7230090630276715</v>
      </c>
      <c r="G73" s="64">
        <v>24</v>
      </c>
      <c r="H73" s="9">
        <f>G73*100/E73</f>
        <v>24</v>
      </c>
      <c r="I73" s="64"/>
      <c r="J73" s="64"/>
      <c r="K73" s="64"/>
      <c r="L73" s="64"/>
      <c r="M73" s="64"/>
      <c r="N73" s="64"/>
    </row>
    <row r="74" spans="1:14" ht="15.75" x14ac:dyDescent="0.25">
      <c r="A74" s="139" t="s">
        <v>323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</row>
    <row r="75" spans="1:14" x14ac:dyDescent="0.25">
      <c r="A75" s="74" t="s">
        <v>86</v>
      </c>
      <c r="B75" s="4" t="s">
        <v>37</v>
      </c>
      <c r="C75" s="5">
        <v>109.7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</row>
    <row r="76" spans="1:14" ht="38.25" x14ac:dyDescent="0.25">
      <c r="A76" s="74" t="s">
        <v>87</v>
      </c>
      <c r="B76" s="4" t="s">
        <v>75</v>
      </c>
      <c r="C76" s="5">
        <v>119.99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/>
      <c r="J76" s="8"/>
      <c r="K76" s="8"/>
      <c r="L76" s="8"/>
      <c r="M76" s="8"/>
      <c r="N76" s="8"/>
    </row>
    <row r="77" spans="1:14" x14ac:dyDescent="0.25">
      <c r="A77" s="74" t="s">
        <v>89</v>
      </c>
      <c r="B77" s="4" t="s">
        <v>76</v>
      </c>
      <c r="C77" s="5">
        <v>273.73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/>
      <c r="J77" s="8"/>
      <c r="K77" s="8"/>
      <c r="L77" s="8"/>
      <c r="M77" s="8"/>
      <c r="N77" s="8"/>
    </row>
    <row r="78" spans="1:14" ht="15.75" customHeight="1" x14ac:dyDescent="0.25">
      <c r="A78" s="135" t="s">
        <v>264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</row>
    <row r="79" spans="1:14" ht="15.75" x14ac:dyDescent="0.25">
      <c r="A79" s="62" t="s">
        <v>96</v>
      </c>
      <c r="B79" s="4" t="s">
        <v>37</v>
      </c>
      <c r="C79" s="2">
        <v>204.64</v>
      </c>
      <c r="D79" s="9">
        <v>153</v>
      </c>
      <c r="E79" s="9">
        <v>128</v>
      </c>
      <c r="F79" s="10">
        <f>E79/C79</f>
        <v>0.62548866301798289</v>
      </c>
      <c r="G79" s="64">
        <v>44</v>
      </c>
      <c r="H79" s="11">
        <f>G79*100/E79</f>
        <v>34.375</v>
      </c>
      <c r="I79" s="64">
        <v>0</v>
      </c>
      <c r="J79" s="64">
        <v>0</v>
      </c>
      <c r="K79" s="64">
        <v>0</v>
      </c>
      <c r="L79" s="64">
        <v>0</v>
      </c>
      <c r="M79" s="64">
        <v>44</v>
      </c>
      <c r="N79" s="64">
        <v>0</v>
      </c>
    </row>
    <row r="80" spans="1:14" ht="15.75" x14ac:dyDescent="0.25">
      <c r="A80" s="62" t="s">
        <v>97</v>
      </c>
      <c r="B80" s="4" t="s">
        <v>79</v>
      </c>
      <c r="C80" s="2">
        <v>699.95899999999995</v>
      </c>
      <c r="D80" s="9">
        <v>2912</v>
      </c>
      <c r="E80" s="9">
        <v>2936</v>
      </c>
      <c r="F80" s="10">
        <f>E80/C80</f>
        <v>4.1945313939816478</v>
      </c>
      <c r="G80" s="64">
        <v>1027</v>
      </c>
      <c r="H80" s="11">
        <f>G80*100/E80</f>
        <v>34.979564032697546</v>
      </c>
      <c r="I80" s="64"/>
      <c r="J80" s="64"/>
      <c r="K80" s="64"/>
      <c r="L80" s="64"/>
      <c r="M80" s="64"/>
      <c r="N80" s="64"/>
    </row>
    <row r="81" spans="1:14" ht="25.5" x14ac:dyDescent="0.25">
      <c r="A81" s="62" t="s">
        <v>99</v>
      </c>
      <c r="B81" s="4" t="s">
        <v>81</v>
      </c>
      <c r="C81" s="2">
        <v>354.61</v>
      </c>
      <c r="D81" s="9">
        <v>2572</v>
      </c>
      <c r="E81" s="9">
        <v>2429</v>
      </c>
      <c r="F81" s="10">
        <f>E81/C81</f>
        <v>6.8497786300442733</v>
      </c>
      <c r="G81" s="64">
        <v>1027</v>
      </c>
      <c r="H81" s="11">
        <f>G81*100/E81</f>
        <v>42.280773981062168</v>
      </c>
      <c r="I81" s="64"/>
      <c r="J81" s="64"/>
      <c r="K81" s="64"/>
      <c r="L81" s="64"/>
      <c r="M81" s="64"/>
      <c r="N81" s="64"/>
    </row>
    <row r="82" spans="1:14" ht="15.75" x14ac:dyDescent="0.25">
      <c r="A82" s="62" t="s">
        <v>101</v>
      </c>
      <c r="B82" s="4" t="s">
        <v>83</v>
      </c>
      <c r="C82" s="2">
        <v>22.882999999999999</v>
      </c>
      <c r="D82" s="9">
        <v>132</v>
      </c>
      <c r="E82" s="9">
        <v>132</v>
      </c>
      <c r="F82" s="10">
        <f>E82/C82</f>
        <v>5.7684744133199324</v>
      </c>
      <c r="G82" s="64">
        <v>46</v>
      </c>
      <c r="H82" s="11">
        <f>G82*100/E82</f>
        <v>34.848484848484851</v>
      </c>
      <c r="I82" s="64"/>
      <c r="J82" s="64"/>
      <c r="K82" s="64"/>
      <c r="L82" s="64"/>
      <c r="M82" s="64"/>
      <c r="N82" s="64"/>
    </row>
    <row r="83" spans="1:14" ht="15.75" x14ac:dyDescent="0.25">
      <c r="A83" s="62" t="s">
        <v>265</v>
      </c>
      <c r="B83" s="4" t="s">
        <v>85</v>
      </c>
      <c r="C83" s="2">
        <v>812.9</v>
      </c>
      <c r="D83" s="9">
        <v>2456</v>
      </c>
      <c r="E83" s="9">
        <v>2562</v>
      </c>
      <c r="F83" s="10">
        <f>E83/C83</f>
        <v>3.1516791733300531</v>
      </c>
      <c r="G83" s="64">
        <v>896</v>
      </c>
      <c r="H83" s="11">
        <f>G83*100/E83</f>
        <v>34.972677595628419</v>
      </c>
      <c r="I83" s="64"/>
      <c r="J83" s="64"/>
      <c r="K83" s="64"/>
      <c r="L83" s="64"/>
      <c r="M83" s="64"/>
      <c r="N83" s="64"/>
    </row>
    <row r="84" spans="1:14" ht="15.75" customHeight="1" x14ac:dyDescent="0.25">
      <c r="A84" s="135" t="s">
        <v>266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</row>
    <row r="85" spans="1:14" ht="15.75" x14ac:dyDescent="0.25">
      <c r="A85" s="62" t="s">
        <v>103</v>
      </c>
      <c r="B85" s="4" t="s">
        <v>37</v>
      </c>
      <c r="C85" s="2">
        <v>559.524</v>
      </c>
      <c r="D85" s="9">
        <v>336</v>
      </c>
      <c r="E85" s="9">
        <v>243</v>
      </c>
      <c r="F85" s="10">
        <f>E85/C85</f>
        <v>0.43429772449439163</v>
      </c>
      <c r="G85" s="64">
        <v>85</v>
      </c>
      <c r="H85" s="11">
        <f>G85*100/E85</f>
        <v>34.979423868312757</v>
      </c>
      <c r="I85" s="64">
        <v>0</v>
      </c>
      <c r="J85" s="64">
        <v>0</v>
      </c>
      <c r="K85" s="64">
        <v>0</v>
      </c>
      <c r="L85" s="64">
        <v>0</v>
      </c>
      <c r="M85" s="64">
        <v>85</v>
      </c>
      <c r="N85" s="64">
        <v>0</v>
      </c>
    </row>
    <row r="86" spans="1:14" ht="25.5" x14ac:dyDescent="0.25">
      <c r="A86" s="62" t="s">
        <v>104</v>
      </c>
      <c r="B86" s="4" t="s">
        <v>88</v>
      </c>
      <c r="C86" s="2">
        <v>396.81</v>
      </c>
      <c r="D86" s="9">
        <v>597</v>
      </c>
      <c r="E86" s="9">
        <v>622</v>
      </c>
      <c r="F86" s="10">
        <f t="shared" ref="F86:F92" si="3">E86/C86</f>
        <v>1.5675008190317785</v>
      </c>
      <c r="G86" s="64">
        <v>217</v>
      </c>
      <c r="H86" s="11">
        <f>G86*100/E86</f>
        <v>34.887459807073952</v>
      </c>
      <c r="I86" s="64"/>
      <c r="J86" s="64"/>
      <c r="K86" s="64"/>
      <c r="L86" s="64"/>
      <c r="M86" s="64"/>
      <c r="N86" s="64"/>
    </row>
    <row r="87" spans="1:14" ht="15.75" x14ac:dyDescent="0.25">
      <c r="A87" s="62"/>
      <c r="B87" s="4" t="s">
        <v>90</v>
      </c>
      <c r="C87" s="2">
        <v>143.51</v>
      </c>
      <c r="D87" s="9">
        <v>228</v>
      </c>
      <c r="E87" s="9">
        <v>202</v>
      </c>
      <c r="F87" s="10">
        <f t="shared" si="3"/>
        <v>1.4075674169047454</v>
      </c>
      <c r="G87" s="64">
        <v>70</v>
      </c>
      <c r="H87" s="11">
        <f>G87*100/E87</f>
        <v>34.653465346534652</v>
      </c>
      <c r="I87" s="64"/>
      <c r="J87" s="64"/>
      <c r="K87" s="64"/>
      <c r="L87" s="64"/>
      <c r="M87" s="64"/>
      <c r="N87" s="64"/>
    </row>
    <row r="88" spans="1:14" ht="15.75" x14ac:dyDescent="0.25">
      <c r="A88" s="62" t="s">
        <v>107</v>
      </c>
      <c r="B88" s="4" t="s">
        <v>91</v>
      </c>
      <c r="C88" s="2">
        <v>29.94</v>
      </c>
      <c r="D88" s="9">
        <v>32</v>
      </c>
      <c r="E88" s="9">
        <v>21</v>
      </c>
      <c r="F88" s="10">
        <f t="shared" si="3"/>
        <v>0.70140280561122237</v>
      </c>
      <c r="G88" s="64">
        <v>7</v>
      </c>
      <c r="H88" s="11">
        <f>G88*100/E88</f>
        <v>33.333333333333336</v>
      </c>
      <c r="I88" s="64"/>
      <c r="J88" s="64"/>
      <c r="K88" s="64"/>
      <c r="L88" s="64"/>
      <c r="M88" s="64"/>
      <c r="N88" s="64"/>
    </row>
    <row r="89" spans="1:14" ht="15.75" x14ac:dyDescent="0.25">
      <c r="A89" s="62" t="s">
        <v>109</v>
      </c>
      <c r="B89" s="4" t="s">
        <v>92</v>
      </c>
      <c r="C89" s="2">
        <v>39.04</v>
      </c>
      <c r="D89" s="9">
        <v>66</v>
      </c>
      <c r="E89" s="9">
        <v>62</v>
      </c>
      <c r="F89" s="10">
        <f t="shared" si="3"/>
        <v>1.5881147540983607</v>
      </c>
      <c r="G89" s="64">
        <v>21</v>
      </c>
      <c r="H89" s="11">
        <f>G89*100/E89</f>
        <v>33.87096774193548</v>
      </c>
      <c r="I89" s="64"/>
      <c r="J89" s="64"/>
      <c r="K89" s="64"/>
      <c r="L89" s="64"/>
      <c r="M89" s="64"/>
      <c r="N89" s="64"/>
    </row>
    <row r="90" spans="1:14" ht="15.75" x14ac:dyDescent="0.25">
      <c r="A90" s="62" t="s">
        <v>111</v>
      </c>
      <c r="B90" s="4" t="s">
        <v>93</v>
      </c>
      <c r="C90" s="2">
        <v>21.24</v>
      </c>
      <c r="D90" s="9">
        <v>0</v>
      </c>
      <c r="E90" s="9">
        <v>0</v>
      </c>
      <c r="F90" s="10">
        <f t="shared" si="3"/>
        <v>0</v>
      </c>
      <c r="G90" s="64">
        <v>0</v>
      </c>
      <c r="H90" s="11">
        <v>0</v>
      </c>
      <c r="I90" s="64"/>
      <c r="J90" s="64"/>
      <c r="K90" s="64"/>
      <c r="L90" s="64"/>
      <c r="M90" s="64"/>
      <c r="N90" s="64"/>
    </row>
    <row r="91" spans="1:14" ht="15.75" x14ac:dyDescent="0.25">
      <c r="A91" s="62" t="s">
        <v>267</v>
      </c>
      <c r="B91" s="4" t="s">
        <v>94</v>
      </c>
      <c r="C91" s="2">
        <v>95.58</v>
      </c>
      <c r="D91" s="9">
        <v>143</v>
      </c>
      <c r="E91" s="9">
        <v>82</v>
      </c>
      <c r="F91" s="10">
        <f t="shared" si="3"/>
        <v>0.85792006695961498</v>
      </c>
      <c r="G91" s="64">
        <v>28</v>
      </c>
      <c r="H91" s="11">
        <f>G91*100/E91</f>
        <v>34.146341463414636</v>
      </c>
      <c r="I91" s="64"/>
      <c r="J91" s="64"/>
      <c r="K91" s="64"/>
      <c r="L91" s="64"/>
      <c r="M91" s="64"/>
      <c r="N91" s="64"/>
    </row>
    <row r="92" spans="1:14" ht="27.75" customHeight="1" x14ac:dyDescent="0.25">
      <c r="A92" s="62" t="s">
        <v>268</v>
      </c>
      <c r="B92" s="4" t="s">
        <v>95</v>
      </c>
      <c r="C92" s="2">
        <v>140.62</v>
      </c>
      <c r="D92" s="9">
        <v>187</v>
      </c>
      <c r="E92" s="9">
        <v>126</v>
      </c>
      <c r="F92" s="10">
        <f t="shared" si="3"/>
        <v>0.89603185891053905</v>
      </c>
      <c r="G92" s="64">
        <v>44</v>
      </c>
      <c r="H92" s="11">
        <f>G92*100/E92</f>
        <v>34.920634920634917</v>
      </c>
      <c r="I92" s="64"/>
      <c r="J92" s="64"/>
      <c r="K92" s="64"/>
      <c r="L92" s="64"/>
      <c r="M92" s="64"/>
      <c r="N92" s="64"/>
    </row>
    <row r="93" spans="1:14" ht="15.75" x14ac:dyDescent="0.25">
      <c r="A93" s="139" t="s">
        <v>269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  <row r="94" spans="1:14" x14ac:dyDescent="0.25">
      <c r="A94" s="74" t="s">
        <v>112</v>
      </c>
      <c r="B94" s="4" t="s">
        <v>37</v>
      </c>
      <c r="C94" s="5">
        <v>572.79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</row>
    <row r="95" spans="1:14" ht="15.75" customHeight="1" x14ac:dyDescent="0.25">
      <c r="A95" s="135" t="s">
        <v>324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</row>
    <row r="96" spans="1:14" ht="15.75" x14ac:dyDescent="0.25">
      <c r="A96" s="62" t="s">
        <v>115</v>
      </c>
      <c r="B96" s="4" t="s">
        <v>37</v>
      </c>
      <c r="C96" s="75">
        <v>1591.999</v>
      </c>
      <c r="D96" s="9">
        <v>5645</v>
      </c>
      <c r="E96" s="9">
        <v>4891</v>
      </c>
      <c r="F96" s="10">
        <f>E96/C96</f>
        <v>3.0722381107023309</v>
      </c>
      <c r="G96" s="64">
        <v>1711</v>
      </c>
      <c r="H96" s="11">
        <f>G96*100/E96</f>
        <v>34.98262114087099</v>
      </c>
      <c r="I96" s="64">
        <v>0</v>
      </c>
      <c r="J96" s="64">
        <v>0</v>
      </c>
      <c r="K96" s="64">
        <v>0</v>
      </c>
      <c r="L96" s="64">
        <v>0</v>
      </c>
      <c r="M96" s="64">
        <v>1711</v>
      </c>
      <c r="N96" s="64">
        <v>0</v>
      </c>
    </row>
    <row r="97" spans="1:14" ht="25.5" x14ac:dyDescent="0.25">
      <c r="A97" s="62" t="s">
        <v>116</v>
      </c>
      <c r="B97" s="4" t="s">
        <v>98</v>
      </c>
      <c r="C97" s="2">
        <v>400</v>
      </c>
      <c r="D97" s="9">
        <v>1074</v>
      </c>
      <c r="E97" s="9">
        <v>995</v>
      </c>
      <c r="F97" s="10">
        <f>E97/C97</f>
        <v>2.4874999999999998</v>
      </c>
      <c r="G97" s="64">
        <v>348</v>
      </c>
      <c r="H97" s="11">
        <f>G97*100/E97</f>
        <v>34.974874371859293</v>
      </c>
      <c r="I97" s="64"/>
      <c r="J97" s="64"/>
      <c r="K97" s="64"/>
      <c r="L97" s="64"/>
      <c r="M97" s="64"/>
      <c r="N97" s="64"/>
    </row>
    <row r="98" spans="1:14" ht="15.75" x14ac:dyDescent="0.25">
      <c r="A98" s="62" t="s">
        <v>118</v>
      </c>
      <c r="B98" s="4" t="s">
        <v>100</v>
      </c>
      <c r="C98" s="2">
        <v>17.489000000000001</v>
      </c>
      <c r="D98" s="9">
        <v>30</v>
      </c>
      <c r="E98" s="9">
        <v>24</v>
      </c>
      <c r="F98" s="10">
        <f>E98/C98</f>
        <v>1.3722911544399337</v>
      </c>
      <c r="G98" s="64">
        <v>8</v>
      </c>
      <c r="H98" s="11">
        <f>G98*100/E98</f>
        <v>33.333333333333336</v>
      </c>
      <c r="I98" s="64"/>
      <c r="J98" s="64"/>
      <c r="K98" s="64"/>
      <c r="L98" s="64"/>
      <c r="M98" s="64"/>
      <c r="N98" s="64"/>
    </row>
    <row r="99" spans="1:14" ht="15.75" x14ac:dyDescent="0.25">
      <c r="A99" s="62" t="s">
        <v>120</v>
      </c>
      <c r="B99" s="4" t="s">
        <v>102</v>
      </c>
      <c r="C99" s="2">
        <v>210.33</v>
      </c>
      <c r="D99" s="9">
        <v>1392</v>
      </c>
      <c r="E99" s="9">
        <v>1388</v>
      </c>
      <c r="F99" s="10">
        <f>E99/C99</f>
        <v>6.5991537108353535</v>
      </c>
      <c r="G99" s="64">
        <v>485</v>
      </c>
      <c r="H99" s="11">
        <f>G99*100/E99</f>
        <v>34.942363112391931</v>
      </c>
      <c r="I99" s="64"/>
      <c r="J99" s="64"/>
      <c r="K99" s="64"/>
      <c r="L99" s="64"/>
      <c r="M99" s="64"/>
      <c r="N99" s="64"/>
    </row>
    <row r="100" spans="1:14" ht="15.75" customHeight="1" x14ac:dyDescent="0.25">
      <c r="A100" s="135" t="s">
        <v>270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</row>
    <row r="101" spans="1:14" ht="15.75" x14ac:dyDescent="0.25">
      <c r="A101" s="62" t="s">
        <v>122</v>
      </c>
      <c r="B101" s="4" t="s">
        <v>37</v>
      </c>
      <c r="C101" s="2">
        <v>249.48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</row>
    <row r="102" spans="1:14" ht="38.25" x14ac:dyDescent="0.25">
      <c r="A102" s="62" t="s">
        <v>123</v>
      </c>
      <c r="B102" s="4" t="s">
        <v>105</v>
      </c>
      <c r="C102" s="2">
        <v>98.5</v>
      </c>
      <c r="D102" s="9">
        <v>62</v>
      </c>
      <c r="E102" s="9">
        <v>54</v>
      </c>
      <c r="F102" s="10">
        <f>E102/C102</f>
        <v>0.54822335025380708</v>
      </c>
      <c r="G102" s="64">
        <v>8</v>
      </c>
      <c r="H102" s="11">
        <f>G102*100/E102</f>
        <v>14.814814814814815</v>
      </c>
      <c r="I102" s="64"/>
      <c r="J102" s="64"/>
      <c r="K102" s="64"/>
      <c r="L102" s="64"/>
      <c r="M102" s="64"/>
      <c r="N102" s="64"/>
    </row>
    <row r="103" spans="1:14" ht="38.25" x14ac:dyDescent="0.25">
      <c r="A103" s="62" t="s">
        <v>125</v>
      </c>
      <c r="B103" s="4" t="s">
        <v>106</v>
      </c>
      <c r="C103" s="2">
        <v>164.62899999999999</v>
      </c>
      <c r="D103" s="9">
        <v>91</v>
      </c>
      <c r="E103" s="9">
        <v>95</v>
      </c>
      <c r="F103" s="10">
        <f>E103/C103</f>
        <v>0.57705507535124434</v>
      </c>
      <c r="G103" s="64">
        <v>14</v>
      </c>
      <c r="H103" s="11">
        <f>G103*100/E103</f>
        <v>14.736842105263158</v>
      </c>
      <c r="I103" s="64"/>
      <c r="J103" s="64"/>
      <c r="K103" s="64"/>
      <c r="L103" s="64"/>
      <c r="M103" s="64"/>
      <c r="N103" s="64"/>
    </row>
    <row r="104" spans="1:14" ht="15.75" x14ac:dyDescent="0.25">
      <c r="A104" s="62" t="s">
        <v>271</v>
      </c>
      <c r="B104" s="4" t="s">
        <v>108</v>
      </c>
      <c r="C104" s="2">
        <v>7.07</v>
      </c>
      <c r="D104" s="9">
        <v>0</v>
      </c>
      <c r="E104" s="9">
        <v>7</v>
      </c>
      <c r="F104" s="9">
        <v>0</v>
      </c>
      <c r="G104" s="9">
        <v>2</v>
      </c>
      <c r="H104" s="9">
        <v>0</v>
      </c>
      <c r="I104" s="64"/>
      <c r="J104" s="64"/>
      <c r="K104" s="64"/>
      <c r="L104" s="64"/>
      <c r="M104" s="64"/>
      <c r="N104" s="64"/>
    </row>
    <row r="105" spans="1:14" ht="15.75" x14ac:dyDescent="0.25">
      <c r="A105" s="62" t="s">
        <v>272</v>
      </c>
      <c r="B105" s="4" t="s">
        <v>110</v>
      </c>
      <c r="C105" s="2">
        <v>11.88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64"/>
      <c r="J105" s="64"/>
      <c r="K105" s="64"/>
      <c r="L105" s="64"/>
      <c r="M105" s="64"/>
      <c r="N105" s="64"/>
    </row>
    <row r="106" spans="1:14" ht="15.75" customHeight="1" x14ac:dyDescent="0.25">
      <c r="A106" s="135" t="s">
        <v>273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</row>
    <row r="107" spans="1:14" ht="15.75" x14ac:dyDescent="0.25">
      <c r="A107" s="62" t="s">
        <v>127</v>
      </c>
      <c r="B107" s="4" t="s">
        <v>37</v>
      </c>
      <c r="C107" s="2">
        <v>498.62</v>
      </c>
      <c r="D107" s="9">
        <v>56</v>
      </c>
      <c r="E107" s="9">
        <v>209</v>
      </c>
      <c r="F107" s="10">
        <f>E107/C107</f>
        <v>0.41915687296939552</v>
      </c>
      <c r="G107" s="64">
        <v>73</v>
      </c>
      <c r="H107" s="11">
        <f>G107*100/E107</f>
        <v>34.928229665071768</v>
      </c>
      <c r="I107" s="64">
        <v>0</v>
      </c>
      <c r="J107" s="64">
        <v>0</v>
      </c>
      <c r="K107" s="64">
        <v>0</v>
      </c>
      <c r="L107" s="64">
        <v>0</v>
      </c>
      <c r="M107" s="64">
        <v>73</v>
      </c>
      <c r="N107" s="64">
        <v>0</v>
      </c>
    </row>
    <row r="108" spans="1:14" ht="15.75" x14ac:dyDescent="0.25">
      <c r="A108" s="62" t="s">
        <v>128</v>
      </c>
      <c r="B108" s="4" t="s">
        <v>113</v>
      </c>
      <c r="C108" s="2">
        <v>200.97</v>
      </c>
      <c r="D108" s="9">
        <v>247</v>
      </c>
      <c r="E108" s="9">
        <v>306</v>
      </c>
      <c r="F108" s="10">
        <f>E108/C108</f>
        <v>1.5226153157187641</v>
      </c>
      <c r="G108" s="64">
        <v>46</v>
      </c>
      <c r="H108" s="11">
        <f>G108*100/E108</f>
        <v>15.032679738562091</v>
      </c>
      <c r="I108" s="64"/>
      <c r="J108" s="64"/>
      <c r="K108" s="64"/>
      <c r="L108" s="64"/>
      <c r="M108" s="64"/>
      <c r="N108" s="64"/>
    </row>
    <row r="109" spans="1:14" ht="25.5" x14ac:dyDescent="0.25">
      <c r="A109" s="62" t="s">
        <v>130</v>
      </c>
      <c r="B109" s="4" t="s">
        <v>114</v>
      </c>
      <c r="C109" s="2">
        <v>177.53</v>
      </c>
      <c r="D109" s="9">
        <v>163</v>
      </c>
      <c r="E109" s="9">
        <v>160</v>
      </c>
      <c r="F109" s="10">
        <f>E109/C109</f>
        <v>0.90125612572522951</v>
      </c>
      <c r="G109" s="64">
        <v>56</v>
      </c>
      <c r="H109" s="11">
        <f>G109*100/E109</f>
        <v>35</v>
      </c>
      <c r="I109" s="64"/>
      <c r="J109" s="64"/>
      <c r="K109" s="64"/>
      <c r="L109" s="64"/>
      <c r="M109" s="64"/>
      <c r="N109" s="64"/>
    </row>
    <row r="110" spans="1:14" ht="15.75" customHeight="1" x14ac:dyDescent="0.25">
      <c r="A110" s="135" t="s">
        <v>274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14" x14ac:dyDescent="0.25">
      <c r="A111" s="62" t="s">
        <v>138</v>
      </c>
      <c r="B111" s="4" t="s">
        <v>18</v>
      </c>
      <c r="C111" s="2">
        <v>186.63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</row>
    <row r="112" spans="1:14" ht="38.25" x14ac:dyDescent="0.25">
      <c r="A112" s="62" t="s">
        <v>139</v>
      </c>
      <c r="B112" s="4" t="s">
        <v>117</v>
      </c>
      <c r="C112" s="2">
        <v>332.44099999999997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23"/>
      <c r="J112" s="23"/>
      <c r="K112" s="23"/>
      <c r="L112" s="23"/>
      <c r="M112" s="23"/>
      <c r="N112" s="23"/>
    </row>
    <row r="113" spans="1:14" x14ac:dyDescent="0.25">
      <c r="A113" s="62" t="s">
        <v>141</v>
      </c>
      <c r="B113" s="4" t="s">
        <v>119</v>
      </c>
      <c r="C113" s="2">
        <v>33.372999999999998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23"/>
      <c r="J113" s="23"/>
      <c r="K113" s="23"/>
      <c r="L113" s="23"/>
      <c r="M113" s="23"/>
      <c r="N113" s="23"/>
    </row>
    <row r="114" spans="1:14" x14ac:dyDescent="0.25">
      <c r="A114" s="62" t="s">
        <v>275</v>
      </c>
      <c r="B114" s="4" t="s">
        <v>121</v>
      </c>
      <c r="C114" s="2">
        <v>20.67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23"/>
      <c r="J114" s="23"/>
      <c r="K114" s="23"/>
      <c r="L114" s="23"/>
      <c r="M114" s="23"/>
      <c r="N114" s="23"/>
    </row>
    <row r="115" spans="1:14" ht="15.75" x14ac:dyDescent="0.25">
      <c r="A115" s="139" t="s">
        <v>325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</row>
    <row r="116" spans="1:14" ht="15.75" x14ac:dyDescent="0.25">
      <c r="A116" s="74" t="s">
        <v>143</v>
      </c>
      <c r="B116" s="4" t="s">
        <v>37</v>
      </c>
      <c r="C116" s="5">
        <v>347.41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</row>
    <row r="117" spans="1:14" ht="25.5" x14ac:dyDescent="0.25">
      <c r="A117" s="74" t="s">
        <v>144</v>
      </c>
      <c r="B117" s="4" t="s">
        <v>124</v>
      </c>
      <c r="C117" s="5">
        <v>36.19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64"/>
      <c r="J117" s="64"/>
      <c r="K117" s="64"/>
      <c r="L117" s="64"/>
      <c r="M117" s="64"/>
      <c r="N117" s="64"/>
    </row>
    <row r="118" spans="1:14" ht="25.5" x14ac:dyDescent="0.25">
      <c r="A118" s="74" t="s">
        <v>146</v>
      </c>
      <c r="B118" s="4" t="s">
        <v>126</v>
      </c>
      <c r="C118" s="5">
        <v>21.42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64"/>
      <c r="J118" s="64"/>
      <c r="K118" s="64"/>
      <c r="L118" s="64"/>
      <c r="M118" s="64"/>
      <c r="N118" s="64"/>
    </row>
    <row r="119" spans="1:14" ht="15.75" x14ac:dyDescent="0.25">
      <c r="A119" s="139" t="s">
        <v>326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</row>
    <row r="120" spans="1:14" ht="15.75" x14ac:dyDescent="0.25">
      <c r="A120" s="62" t="s">
        <v>152</v>
      </c>
      <c r="B120" s="4" t="s">
        <v>18</v>
      </c>
      <c r="C120" s="2">
        <v>273.83</v>
      </c>
      <c r="D120" s="9">
        <v>270</v>
      </c>
      <c r="E120" s="9">
        <v>202</v>
      </c>
      <c r="F120" s="10">
        <f>E120/C120</f>
        <v>0.73768396450352414</v>
      </c>
      <c r="G120" s="64">
        <v>70</v>
      </c>
      <c r="H120" s="64">
        <f>G120*100/E120</f>
        <v>34.653465346534652</v>
      </c>
      <c r="I120" s="64">
        <v>0</v>
      </c>
      <c r="J120" s="64">
        <v>0</v>
      </c>
      <c r="K120" s="64">
        <v>0</v>
      </c>
      <c r="L120" s="64">
        <v>0</v>
      </c>
      <c r="M120" s="64">
        <v>70</v>
      </c>
      <c r="N120" s="64">
        <v>0</v>
      </c>
    </row>
    <row r="121" spans="1:14" ht="38.25" x14ac:dyDescent="0.25">
      <c r="A121" s="62" t="s">
        <v>153</v>
      </c>
      <c r="B121" s="4" t="s">
        <v>129</v>
      </c>
      <c r="C121" s="2">
        <v>40.784999999999997</v>
      </c>
      <c r="D121" s="9">
        <v>15</v>
      </c>
      <c r="E121" s="9">
        <v>22</v>
      </c>
      <c r="F121" s="10">
        <f t="shared" ref="F121:F130" si="4">E121/C121</f>
        <v>0.53941400024518826</v>
      </c>
      <c r="G121" s="64">
        <v>3</v>
      </c>
      <c r="H121" s="11">
        <f>G121*100/E121</f>
        <v>13.636363636363637</v>
      </c>
      <c r="I121" s="64"/>
      <c r="J121" s="64"/>
      <c r="K121" s="64"/>
      <c r="L121" s="64"/>
      <c r="M121" s="64"/>
      <c r="N121" s="64"/>
    </row>
    <row r="122" spans="1:14" ht="38.25" x14ac:dyDescent="0.25">
      <c r="A122" s="62" t="s">
        <v>155</v>
      </c>
      <c r="B122" s="4" t="s">
        <v>131</v>
      </c>
      <c r="C122" s="2">
        <v>83.35</v>
      </c>
      <c r="D122" s="9">
        <v>110</v>
      </c>
      <c r="E122" s="9">
        <v>112</v>
      </c>
      <c r="F122" s="10">
        <f t="shared" si="4"/>
        <v>1.3437312537492503</v>
      </c>
      <c r="G122" s="64">
        <v>16</v>
      </c>
      <c r="H122" s="64">
        <f>G122*100/E122</f>
        <v>14.285714285714286</v>
      </c>
      <c r="I122" s="64"/>
      <c r="J122" s="64"/>
      <c r="K122" s="64"/>
      <c r="L122" s="64"/>
      <c r="M122" s="64"/>
      <c r="N122" s="64"/>
    </row>
    <row r="123" spans="1:14" ht="38.25" x14ac:dyDescent="0.25">
      <c r="A123" s="62" t="s">
        <v>157</v>
      </c>
      <c r="B123" s="4" t="s">
        <v>132</v>
      </c>
      <c r="C123" s="2">
        <v>71.564999999999998</v>
      </c>
      <c r="D123" s="9">
        <v>118</v>
      </c>
      <c r="E123" s="9">
        <v>120</v>
      </c>
      <c r="F123" s="10">
        <f t="shared" si="4"/>
        <v>1.6767973171242927</v>
      </c>
      <c r="G123" s="64">
        <v>18</v>
      </c>
      <c r="H123" s="11">
        <f>G123*100/E123</f>
        <v>15</v>
      </c>
      <c r="I123" s="64"/>
      <c r="J123" s="64"/>
      <c r="K123" s="64"/>
      <c r="L123" s="64"/>
      <c r="M123" s="64"/>
      <c r="N123" s="64"/>
    </row>
    <row r="124" spans="1:14" ht="15.75" x14ac:dyDescent="0.25">
      <c r="A124" s="62" t="s">
        <v>276</v>
      </c>
      <c r="B124" s="4" t="s">
        <v>133</v>
      </c>
      <c r="C124" s="2">
        <v>33.872999999999998</v>
      </c>
      <c r="D124" s="9">
        <v>62</v>
      </c>
      <c r="E124" s="9">
        <v>69</v>
      </c>
      <c r="F124" s="10">
        <f t="shared" si="4"/>
        <v>2.0370206359047032</v>
      </c>
      <c r="G124" s="64">
        <v>24</v>
      </c>
      <c r="H124" s="11">
        <f>G124*100/E124</f>
        <v>34.782608695652172</v>
      </c>
      <c r="I124" s="64"/>
      <c r="J124" s="64"/>
      <c r="K124" s="64"/>
      <c r="L124" s="64"/>
      <c r="M124" s="64"/>
      <c r="N124" s="64"/>
    </row>
    <row r="125" spans="1:14" ht="15.75" x14ac:dyDescent="0.25">
      <c r="A125" s="62" t="s">
        <v>277</v>
      </c>
      <c r="B125" s="4" t="s">
        <v>134</v>
      </c>
      <c r="C125" s="2">
        <v>35.130000000000003</v>
      </c>
      <c r="D125" s="9">
        <v>69</v>
      </c>
      <c r="E125" s="9">
        <v>74</v>
      </c>
      <c r="F125" s="10">
        <f t="shared" si="4"/>
        <v>2.1064617136350696</v>
      </c>
      <c r="G125" s="64">
        <v>25</v>
      </c>
      <c r="H125" s="11">
        <f>G125*100/E125</f>
        <v>33.783783783783782</v>
      </c>
      <c r="I125" s="64"/>
      <c r="J125" s="64"/>
      <c r="K125" s="64"/>
      <c r="L125" s="64"/>
      <c r="M125" s="64"/>
      <c r="N125" s="64"/>
    </row>
    <row r="126" spans="1:14" ht="15.75" x14ac:dyDescent="0.25">
      <c r="A126" s="62" t="s">
        <v>278</v>
      </c>
      <c r="B126" s="4" t="s">
        <v>135</v>
      </c>
      <c r="C126" s="2">
        <v>119.288</v>
      </c>
      <c r="D126" s="9">
        <v>101</v>
      </c>
      <c r="E126" s="9">
        <v>104</v>
      </c>
      <c r="F126" s="10">
        <f t="shared" si="4"/>
        <v>0.87183958151700092</v>
      </c>
      <c r="G126" s="64">
        <v>36</v>
      </c>
      <c r="H126" s="11">
        <f>G126*100/E126</f>
        <v>34.615384615384613</v>
      </c>
      <c r="I126" s="64"/>
      <c r="J126" s="64"/>
      <c r="K126" s="64"/>
      <c r="L126" s="64"/>
      <c r="M126" s="64"/>
      <c r="N126" s="64"/>
    </row>
    <row r="127" spans="1:14" ht="25.5" x14ac:dyDescent="0.25">
      <c r="A127" s="62" t="s">
        <v>279</v>
      </c>
      <c r="B127" s="4" t="s">
        <v>136</v>
      </c>
      <c r="C127" s="2">
        <v>28.207000000000001</v>
      </c>
      <c r="D127" s="9">
        <v>89</v>
      </c>
      <c r="E127" s="9">
        <v>91</v>
      </c>
      <c r="F127" s="10">
        <f t="shared" si="4"/>
        <v>3.2261495373488849</v>
      </c>
      <c r="G127" s="64">
        <v>31</v>
      </c>
      <c r="H127" s="11">
        <f>G127*100/E127</f>
        <v>34.065934065934066</v>
      </c>
      <c r="I127" s="64"/>
      <c r="J127" s="64"/>
      <c r="K127" s="64"/>
      <c r="L127" s="64"/>
      <c r="M127" s="64"/>
      <c r="N127" s="64"/>
    </row>
    <row r="128" spans="1:14" ht="25.5" x14ac:dyDescent="0.25">
      <c r="A128" s="62" t="s">
        <v>280</v>
      </c>
      <c r="B128" s="4" t="s">
        <v>137</v>
      </c>
      <c r="C128" s="2">
        <v>24.41</v>
      </c>
      <c r="D128" s="9">
        <v>62</v>
      </c>
      <c r="E128" s="9">
        <v>60</v>
      </c>
      <c r="F128" s="10">
        <f t="shared" si="4"/>
        <v>2.4580090126997134</v>
      </c>
      <c r="G128" s="64">
        <v>21</v>
      </c>
      <c r="H128" s="11">
        <f>G128*100/E128</f>
        <v>35</v>
      </c>
      <c r="I128" s="64"/>
      <c r="J128" s="64"/>
      <c r="K128" s="64"/>
      <c r="L128" s="64"/>
      <c r="M128" s="64"/>
      <c r="N128" s="64"/>
    </row>
    <row r="129" spans="1:14" ht="25.5" x14ac:dyDescent="0.25">
      <c r="A129" s="62" t="s">
        <v>281</v>
      </c>
      <c r="B129" s="4" t="s">
        <v>360</v>
      </c>
      <c r="C129" s="2">
        <v>30.28</v>
      </c>
      <c r="D129" s="9">
        <v>51</v>
      </c>
      <c r="E129" s="9">
        <v>68</v>
      </c>
      <c r="F129" s="10">
        <f t="shared" si="4"/>
        <v>2.2457067371202113</v>
      </c>
      <c r="G129" s="64">
        <v>21</v>
      </c>
      <c r="H129" s="11">
        <f>G129*100/E129</f>
        <v>30.882352941176471</v>
      </c>
      <c r="I129" s="64"/>
      <c r="J129" s="64"/>
      <c r="K129" s="64"/>
      <c r="L129" s="64"/>
      <c r="M129" s="64"/>
      <c r="N129" s="64"/>
    </row>
    <row r="130" spans="1:14" ht="15.75" x14ac:dyDescent="0.25">
      <c r="A130" s="62" t="s">
        <v>282</v>
      </c>
      <c r="B130" s="4" t="s">
        <v>28</v>
      </c>
      <c r="C130" s="2">
        <v>35.409999999999997</v>
      </c>
      <c r="D130" s="9">
        <v>68</v>
      </c>
      <c r="E130" s="9">
        <v>73</v>
      </c>
      <c r="F130" s="10">
        <f t="shared" si="4"/>
        <v>2.0615645297938436</v>
      </c>
      <c r="G130" s="64">
        <v>25</v>
      </c>
      <c r="H130" s="11">
        <f>G130*100/E130</f>
        <v>34.246575342465754</v>
      </c>
      <c r="I130" s="64"/>
      <c r="J130" s="64"/>
      <c r="K130" s="64"/>
      <c r="L130" s="64"/>
      <c r="M130" s="64"/>
      <c r="N130" s="64"/>
    </row>
    <row r="131" spans="1:14" ht="15.75" x14ac:dyDescent="0.25">
      <c r="A131" s="139" t="s">
        <v>283</v>
      </c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</row>
    <row r="132" spans="1:14" ht="16.5" customHeight="1" x14ac:dyDescent="0.25">
      <c r="A132" s="74" t="s">
        <v>159</v>
      </c>
      <c r="B132" s="4" t="s">
        <v>37</v>
      </c>
      <c r="C132" s="5">
        <v>223.19</v>
      </c>
      <c r="D132" s="3">
        <v>0</v>
      </c>
      <c r="E132" s="3">
        <v>0</v>
      </c>
      <c r="F132" s="3">
        <f>E132/C132</f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</row>
    <row r="133" spans="1:14" ht="38.25" x14ac:dyDescent="0.25">
      <c r="A133" s="74" t="s">
        <v>284</v>
      </c>
      <c r="B133" s="4" t="s">
        <v>140</v>
      </c>
      <c r="C133" s="5">
        <v>146.21</v>
      </c>
      <c r="D133" s="3">
        <v>0</v>
      </c>
      <c r="E133" s="3">
        <v>0</v>
      </c>
      <c r="F133" s="3">
        <f>E133/C133</f>
        <v>0</v>
      </c>
      <c r="G133" s="3">
        <v>0</v>
      </c>
      <c r="H133" s="3">
        <v>0</v>
      </c>
      <c r="I133" s="76"/>
      <c r="J133" s="76"/>
      <c r="K133" s="76"/>
      <c r="L133" s="76"/>
      <c r="M133" s="76"/>
      <c r="N133" s="76"/>
    </row>
    <row r="134" spans="1:14" x14ac:dyDescent="0.25">
      <c r="A134" s="74" t="s">
        <v>285</v>
      </c>
      <c r="B134" s="4" t="s">
        <v>142</v>
      </c>
      <c r="C134" s="5">
        <v>125.91</v>
      </c>
      <c r="D134" s="3">
        <v>0</v>
      </c>
      <c r="E134" s="3">
        <v>0</v>
      </c>
      <c r="F134" s="3">
        <f>E134/C134</f>
        <v>0</v>
      </c>
      <c r="G134" s="3">
        <v>0</v>
      </c>
      <c r="H134" s="3">
        <v>0</v>
      </c>
      <c r="I134" s="76"/>
      <c r="J134" s="76"/>
      <c r="K134" s="76"/>
      <c r="L134" s="76"/>
      <c r="M134" s="76"/>
      <c r="N134" s="76"/>
    </row>
    <row r="135" spans="1:14" ht="15.75" x14ac:dyDescent="0.25">
      <c r="A135" s="139" t="s">
        <v>286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</row>
    <row r="136" spans="1:14" ht="15.75" x14ac:dyDescent="0.25">
      <c r="A136" s="62" t="s">
        <v>160</v>
      </c>
      <c r="B136" s="4" t="s">
        <v>37</v>
      </c>
      <c r="C136" s="2">
        <v>768.25</v>
      </c>
      <c r="D136" s="9">
        <v>1450</v>
      </c>
      <c r="E136" s="9">
        <v>1102</v>
      </c>
      <c r="F136" s="10">
        <f>E136/C136</f>
        <v>1.4344288968434755</v>
      </c>
      <c r="G136" s="64">
        <v>385</v>
      </c>
      <c r="H136" s="64">
        <f>G136*100/E136</f>
        <v>34.936479128856625</v>
      </c>
      <c r="I136" s="64">
        <v>0</v>
      </c>
      <c r="J136" s="64">
        <v>0</v>
      </c>
      <c r="K136" s="64">
        <v>0</v>
      </c>
      <c r="L136" s="64">
        <v>0</v>
      </c>
      <c r="M136" s="64">
        <v>385</v>
      </c>
      <c r="N136" s="64">
        <v>0</v>
      </c>
    </row>
    <row r="137" spans="1:14" ht="38.25" x14ac:dyDescent="0.25">
      <c r="A137" s="62" t="s">
        <v>161</v>
      </c>
      <c r="B137" s="4" t="s">
        <v>145</v>
      </c>
      <c r="C137" s="2">
        <v>191.41800000000001</v>
      </c>
      <c r="D137" s="9">
        <v>64</v>
      </c>
      <c r="E137" s="9">
        <v>85</v>
      </c>
      <c r="F137" s="10">
        <f t="shared" ref="F137:F143" si="5">E137/C137</f>
        <v>0.44405437315195018</v>
      </c>
      <c r="G137" s="64">
        <v>12</v>
      </c>
      <c r="H137" s="11">
        <f>G137*100/E137</f>
        <v>14.117647058823529</v>
      </c>
      <c r="I137" s="64"/>
      <c r="J137" s="64"/>
      <c r="K137" s="64"/>
      <c r="L137" s="64"/>
      <c r="M137" s="64"/>
      <c r="N137" s="64"/>
    </row>
    <row r="138" spans="1:14" ht="38.25" x14ac:dyDescent="0.25">
      <c r="A138" s="62" t="s">
        <v>163</v>
      </c>
      <c r="B138" s="4" t="s">
        <v>147</v>
      </c>
      <c r="C138" s="2">
        <v>164.13</v>
      </c>
      <c r="D138" s="9">
        <v>63</v>
      </c>
      <c r="E138" s="9">
        <v>79</v>
      </c>
      <c r="F138" s="10">
        <f t="shared" si="5"/>
        <v>0.4813257783464327</v>
      </c>
      <c r="G138" s="64">
        <v>11</v>
      </c>
      <c r="H138" s="11">
        <f>G138*100/E138</f>
        <v>13.924050632911392</v>
      </c>
      <c r="I138" s="64"/>
      <c r="J138" s="64"/>
      <c r="K138" s="64"/>
      <c r="L138" s="64"/>
      <c r="M138" s="64"/>
      <c r="N138" s="64"/>
    </row>
    <row r="139" spans="1:14" ht="38.25" x14ac:dyDescent="0.25">
      <c r="A139" s="62" t="s">
        <v>165</v>
      </c>
      <c r="B139" s="4" t="s">
        <v>148</v>
      </c>
      <c r="C139" s="2">
        <v>258.22300000000001</v>
      </c>
      <c r="D139" s="9">
        <v>228</v>
      </c>
      <c r="E139" s="9">
        <v>214</v>
      </c>
      <c r="F139" s="10">
        <f t="shared" si="5"/>
        <v>0.82874104940303528</v>
      </c>
      <c r="G139" s="64">
        <v>32</v>
      </c>
      <c r="H139" s="11">
        <f>G139*100/E139</f>
        <v>14.953271028037383</v>
      </c>
      <c r="I139" s="64"/>
      <c r="J139" s="64"/>
      <c r="K139" s="64"/>
      <c r="L139" s="64"/>
      <c r="M139" s="64"/>
      <c r="N139" s="64"/>
    </row>
    <row r="140" spans="1:14" ht="15.75" x14ac:dyDescent="0.25">
      <c r="A140" s="62" t="s">
        <v>166</v>
      </c>
      <c r="B140" s="4" t="s">
        <v>149</v>
      </c>
      <c r="C140" s="2">
        <v>31.01</v>
      </c>
      <c r="D140" s="9">
        <v>117</v>
      </c>
      <c r="E140" s="9">
        <v>129</v>
      </c>
      <c r="F140" s="10">
        <f t="shared" si="5"/>
        <v>4.1599484037407288</v>
      </c>
      <c r="G140" s="64">
        <v>45</v>
      </c>
      <c r="H140" s="11">
        <f>G140*100/E140</f>
        <v>34.883720930232556</v>
      </c>
      <c r="I140" s="64"/>
      <c r="J140" s="64"/>
      <c r="K140" s="64"/>
      <c r="L140" s="64"/>
      <c r="M140" s="64"/>
      <c r="N140" s="64"/>
    </row>
    <row r="141" spans="1:14" ht="25.5" x14ac:dyDescent="0.25">
      <c r="A141" s="62" t="s">
        <v>168</v>
      </c>
      <c r="B141" s="4" t="s">
        <v>150</v>
      </c>
      <c r="C141" s="2">
        <v>45.381</v>
      </c>
      <c r="D141" s="9">
        <v>154</v>
      </c>
      <c r="E141" s="9">
        <v>146</v>
      </c>
      <c r="F141" s="10">
        <f t="shared" si="5"/>
        <v>3.21720543839933</v>
      </c>
      <c r="G141" s="64">
        <v>51</v>
      </c>
      <c r="H141" s="11">
        <f>G141*100/E141</f>
        <v>34.93150684931507</v>
      </c>
      <c r="I141" s="64"/>
      <c r="J141" s="64"/>
      <c r="K141" s="64"/>
      <c r="L141" s="64"/>
      <c r="M141" s="64"/>
      <c r="N141" s="64"/>
    </row>
    <row r="142" spans="1:14" ht="15.75" x14ac:dyDescent="0.25">
      <c r="A142" s="62" t="s">
        <v>170</v>
      </c>
      <c r="B142" s="4" t="s">
        <v>43</v>
      </c>
      <c r="C142" s="2">
        <v>20.49</v>
      </c>
      <c r="D142" s="9">
        <v>81</v>
      </c>
      <c r="E142" s="9">
        <v>125</v>
      </c>
      <c r="F142" s="10">
        <f t="shared" si="5"/>
        <v>6.1005368472425578</v>
      </c>
      <c r="G142" s="64">
        <v>43</v>
      </c>
      <c r="H142" s="11">
        <f>G142*100/E142</f>
        <v>34.4</v>
      </c>
      <c r="I142" s="64"/>
      <c r="J142" s="64"/>
      <c r="K142" s="64"/>
      <c r="L142" s="64"/>
      <c r="M142" s="64"/>
      <c r="N142" s="64"/>
    </row>
    <row r="143" spans="1:14" ht="15.75" x14ac:dyDescent="0.25">
      <c r="A143" s="62" t="s">
        <v>172</v>
      </c>
      <c r="B143" s="69" t="s">
        <v>151</v>
      </c>
      <c r="C143" s="2">
        <v>73.016999999999996</v>
      </c>
      <c r="D143" s="9">
        <v>177</v>
      </c>
      <c r="E143" s="9">
        <v>189</v>
      </c>
      <c r="F143" s="10">
        <f t="shared" si="5"/>
        <v>2.5884383088869716</v>
      </c>
      <c r="G143" s="64">
        <v>66</v>
      </c>
      <c r="H143" s="11">
        <f>G143*100/E143</f>
        <v>34.920634920634917</v>
      </c>
      <c r="I143" s="64"/>
      <c r="J143" s="64"/>
      <c r="K143" s="64"/>
      <c r="L143" s="64"/>
      <c r="M143" s="64"/>
      <c r="N143" s="64"/>
    </row>
    <row r="144" spans="1:14" ht="15.75" customHeight="1" x14ac:dyDescent="0.25">
      <c r="A144" s="135" t="s">
        <v>288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</row>
    <row r="145" spans="1:14" x14ac:dyDescent="0.25">
      <c r="A145" s="62" t="s">
        <v>176</v>
      </c>
      <c r="B145" s="4" t="s">
        <v>18</v>
      </c>
      <c r="C145" s="2">
        <v>4284.8</v>
      </c>
      <c r="D145" s="8">
        <v>10455</v>
      </c>
      <c r="E145" s="8">
        <v>9212</v>
      </c>
      <c r="F145" s="66">
        <v>3.77</v>
      </c>
      <c r="G145" s="8">
        <v>3224</v>
      </c>
      <c r="H145" s="8">
        <f>G145*100/E145</f>
        <v>34.997828918801567</v>
      </c>
      <c r="I145" s="8">
        <v>1396</v>
      </c>
      <c r="J145" s="8">
        <v>0</v>
      </c>
      <c r="K145" s="8">
        <v>0</v>
      </c>
      <c r="L145" s="8">
        <v>0</v>
      </c>
      <c r="M145" s="8">
        <v>1828</v>
      </c>
      <c r="N145" s="8">
        <v>0</v>
      </c>
    </row>
    <row r="146" spans="1:14" ht="15.75" customHeight="1" x14ac:dyDescent="0.25">
      <c r="A146" s="135" t="s">
        <v>289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</row>
    <row r="147" spans="1:14" x14ac:dyDescent="0.25">
      <c r="A147" s="62" t="s">
        <v>187</v>
      </c>
      <c r="B147" s="4" t="s">
        <v>37</v>
      </c>
      <c r="C147" s="2">
        <v>2410.6999999999998</v>
      </c>
      <c r="D147" s="14">
        <v>2906</v>
      </c>
      <c r="E147" s="14">
        <v>2858</v>
      </c>
      <c r="F147" s="15">
        <f>E147/C147</f>
        <v>1.1855477662089851</v>
      </c>
      <c r="G147" s="19">
        <v>1000</v>
      </c>
      <c r="H147" s="90">
        <f>G147*100/E147</f>
        <v>34.989503149055281</v>
      </c>
      <c r="I147" s="19">
        <v>200</v>
      </c>
      <c r="J147" s="19">
        <v>0</v>
      </c>
      <c r="K147" s="19">
        <v>0</v>
      </c>
      <c r="L147" s="19">
        <v>0</v>
      </c>
      <c r="M147" s="19">
        <v>800</v>
      </c>
      <c r="N147" s="19">
        <v>0</v>
      </c>
    </row>
    <row r="148" spans="1:14" ht="38.25" x14ac:dyDescent="0.25">
      <c r="A148" s="62" t="s">
        <v>188</v>
      </c>
      <c r="B148" s="4" t="s">
        <v>154</v>
      </c>
      <c r="C148" s="2">
        <v>150.298</v>
      </c>
      <c r="D148" s="14">
        <v>97</v>
      </c>
      <c r="E148" s="14">
        <v>104</v>
      </c>
      <c r="F148" s="15">
        <f>E148/C148</f>
        <v>0.69195864216423375</v>
      </c>
      <c r="G148" s="23">
        <v>15</v>
      </c>
      <c r="H148" s="21">
        <f>G148*100/E148</f>
        <v>14.423076923076923</v>
      </c>
      <c r="I148" s="19"/>
      <c r="J148" s="19"/>
      <c r="K148" s="19"/>
      <c r="L148" s="19"/>
      <c r="M148" s="19"/>
      <c r="N148" s="19"/>
    </row>
    <row r="149" spans="1:14" x14ac:dyDescent="0.25">
      <c r="A149" s="62" t="s">
        <v>190</v>
      </c>
      <c r="B149" s="4" t="s">
        <v>156</v>
      </c>
      <c r="C149" s="2">
        <v>1607.29</v>
      </c>
      <c r="D149" s="14">
        <v>2444</v>
      </c>
      <c r="E149" s="14">
        <v>2613</v>
      </c>
      <c r="F149" s="15">
        <f>E149/C149</f>
        <v>1.6257178231681899</v>
      </c>
      <c r="G149" s="19">
        <v>914</v>
      </c>
      <c r="H149" s="49">
        <f>G149*100/E149</f>
        <v>34.978951396861845</v>
      </c>
      <c r="I149" s="19"/>
      <c r="J149" s="19"/>
      <c r="K149" s="19"/>
      <c r="L149" s="19"/>
      <c r="M149" s="19"/>
      <c r="N149" s="19"/>
    </row>
    <row r="150" spans="1:14" ht="25.5" x14ac:dyDescent="0.25">
      <c r="A150" s="62" t="s">
        <v>192</v>
      </c>
      <c r="B150" s="4" t="s">
        <v>158</v>
      </c>
      <c r="C150" s="2">
        <v>252.64</v>
      </c>
      <c r="D150" s="14">
        <v>237</v>
      </c>
      <c r="E150" s="14">
        <v>227</v>
      </c>
      <c r="F150" s="15">
        <f>E150/C150</f>
        <v>0.89851171627612414</v>
      </c>
      <c r="G150" s="23">
        <v>79</v>
      </c>
      <c r="H150" s="23">
        <f>G150*100/E150</f>
        <v>34.801762114537446</v>
      </c>
      <c r="I150" s="19"/>
      <c r="J150" s="19"/>
      <c r="K150" s="19"/>
      <c r="L150" s="19"/>
      <c r="M150" s="19"/>
      <c r="N150" s="19"/>
    </row>
    <row r="151" spans="1:14" ht="15.75" customHeight="1" x14ac:dyDescent="0.25">
      <c r="A151" s="135" t="s">
        <v>287</v>
      </c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</row>
    <row r="152" spans="1:14" ht="15.75" x14ac:dyDescent="0.25">
      <c r="A152" s="62" t="s">
        <v>193</v>
      </c>
      <c r="B152" s="4" t="s">
        <v>37</v>
      </c>
      <c r="C152" s="2">
        <v>466.86</v>
      </c>
      <c r="D152" s="9">
        <v>164</v>
      </c>
      <c r="E152" s="9">
        <v>107</v>
      </c>
      <c r="F152" s="10">
        <f>E152/C152</f>
        <v>0.22919076382641476</v>
      </c>
      <c r="G152" s="65">
        <v>37</v>
      </c>
      <c r="H152" s="70">
        <f>G152*100/E152</f>
        <v>34.579439252336449</v>
      </c>
      <c r="I152" s="65">
        <v>0</v>
      </c>
      <c r="J152" s="65">
        <v>0</v>
      </c>
      <c r="K152" s="65">
        <v>0</v>
      </c>
      <c r="L152" s="65">
        <v>0</v>
      </c>
      <c r="M152" s="65">
        <v>37</v>
      </c>
      <c r="N152" s="65">
        <v>0</v>
      </c>
    </row>
    <row r="153" spans="1:14" ht="38.25" x14ac:dyDescent="0.25">
      <c r="A153" s="62" t="s">
        <v>194</v>
      </c>
      <c r="B153" s="4" t="s">
        <v>162</v>
      </c>
      <c r="C153" s="2">
        <v>369.51</v>
      </c>
      <c r="D153" s="9">
        <v>264</v>
      </c>
      <c r="E153" s="9">
        <v>250</v>
      </c>
      <c r="F153" s="10">
        <f t="shared" ref="F153:F161" si="6">E153/C153</f>
        <v>0.67657167600335577</v>
      </c>
      <c r="G153" s="64">
        <v>37</v>
      </c>
      <c r="H153" s="11">
        <f>G153*100/E153</f>
        <v>14.8</v>
      </c>
      <c r="I153" s="65"/>
      <c r="J153" s="65"/>
      <c r="K153" s="65"/>
      <c r="L153" s="65"/>
      <c r="M153" s="65"/>
      <c r="N153" s="65"/>
    </row>
    <row r="154" spans="1:14" ht="15.75" x14ac:dyDescent="0.25">
      <c r="A154" s="62" t="s">
        <v>196</v>
      </c>
      <c r="B154" s="4" t="s">
        <v>164</v>
      </c>
      <c r="C154" s="2">
        <v>30.57</v>
      </c>
      <c r="D154" s="9">
        <v>158</v>
      </c>
      <c r="E154" s="9">
        <v>128</v>
      </c>
      <c r="F154" s="10">
        <f t="shared" si="6"/>
        <v>4.1871115472685636</v>
      </c>
      <c r="G154" s="65">
        <v>35</v>
      </c>
      <c r="H154" s="70">
        <f>G154*100/E154</f>
        <v>27.34375</v>
      </c>
      <c r="I154" s="65"/>
      <c r="J154" s="65"/>
      <c r="K154" s="65"/>
      <c r="L154" s="65"/>
      <c r="M154" s="65"/>
      <c r="N154" s="65"/>
    </row>
    <row r="155" spans="1:14" ht="25.5" x14ac:dyDescent="0.25">
      <c r="A155" s="62" t="s">
        <v>198</v>
      </c>
      <c r="B155" s="4" t="s">
        <v>334</v>
      </c>
      <c r="C155" s="2">
        <v>47.12</v>
      </c>
      <c r="D155" s="9">
        <v>117</v>
      </c>
      <c r="E155" s="9">
        <v>124</v>
      </c>
      <c r="F155" s="10">
        <f t="shared" si="6"/>
        <v>2.6315789473684212</v>
      </c>
      <c r="G155" s="64">
        <v>43</v>
      </c>
      <c r="H155" s="11">
        <f>G155*100/E155</f>
        <v>34.677419354838712</v>
      </c>
      <c r="I155" s="65"/>
      <c r="J155" s="65"/>
      <c r="K155" s="65"/>
      <c r="L155" s="65"/>
      <c r="M155" s="65"/>
      <c r="N155" s="65"/>
    </row>
    <row r="156" spans="1:14" ht="25.5" x14ac:dyDescent="0.25">
      <c r="A156" s="62" t="s">
        <v>200</v>
      </c>
      <c r="B156" s="4" t="s">
        <v>167</v>
      </c>
      <c r="C156" s="2">
        <v>299.57100000000003</v>
      </c>
      <c r="D156" s="9">
        <v>111</v>
      </c>
      <c r="E156" s="9">
        <v>94</v>
      </c>
      <c r="F156" s="10">
        <f t="shared" si="6"/>
        <v>0.31378204165289697</v>
      </c>
      <c r="G156" s="64">
        <v>32</v>
      </c>
      <c r="H156" s="11">
        <f>G156*100/E156</f>
        <v>34.042553191489361</v>
      </c>
      <c r="I156" s="65"/>
      <c r="J156" s="65"/>
      <c r="K156" s="65"/>
      <c r="L156" s="65"/>
      <c r="M156" s="65"/>
      <c r="N156" s="65"/>
    </row>
    <row r="157" spans="1:14" ht="15.75" x14ac:dyDescent="0.25">
      <c r="A157" s="62" t="s">
        <v>202</v>
      </c>
      <c r="B157" s="4" t="s">
        <v>352</v>
      </c>
      <c r="C157" s="2">
        <v>58.94</v>
      </c>
      <c r="D157" s="9">
        <v>61</v>
      </c>
      <c r="E157" s="9">
        <v>46</v>
      </c>
      <c r="F157" s="10">
        <f t="shared" si="6"/>
        <v>0.78045469969460468</v>
      </c>
      <c r="G157" s="65">
        <v>16</v>
      </c>
      <c r="H157" s="70">
        <f>G157*100/E157</f>
        <v>34.782608695652172</v>
      </c>
      <c r="I157" s="65"/>
      <c r="J157" s="65"/>
      <c r="K157" s="65"/>
      <c r="L157" s="65"/>
      <c r="M157" s="65"/>
      <c r="N157" s="65"/>
    </row>
    <row r="158" spans="1:14" ht="15.75" x14ac:dyDescent="0.25">
      <c r="A158" s="62" t="s">
        <v>204</v>
      </c>
      <c r="B158" s="4" t="s">
        <v>171</v>
      </c>
      <c r="C158" s="2">
        <v>54.54</v>
      </c>
      <c r="D158" s="9">
        <v>19</v>
      </c>
      <c r="E158" s="9">
        <v>9</v>
      </c>
      <c r="F158" s="10">
        <f t="shared" si="6"/>
        <v>0.16501650165016502</v>
      </c>
      <c r="G158" s="65">
        <v>0</v>
      </c>
      <c r="H158" s="70">
        <f>G158*100/E158</f>
        <v>0</v>
      </c>
      <c r="I158" s="65"/>
      <c r="J158" s="65"/>
      <c r="K158" s="65"/>
      <c r="L158" s="65"/>
      <c r="M158" s="65"/>
      <c r="N158" s="65"/>
    </row>
    <row r="159" spans="1:14" ht="15.75" x14ac:dyDescent="0.25">
      <c r="A159" s="62" t="s">
        <v>206</v>
      </c>
      <c r="B159" s="4" t="s">
        <v>173</v>
      </c>
      <c r="C159" s="2">
        <v>35.200000000000003</v>
      </c>
      <c r="D159" s="9">
        <v>136</v>
      </c>
      <c r="E159" s="9">
        <v>97</v>
      </c>
      <c r="F159" s="10">
        <f t="shared" si="6"/>
        <v>2.7556818181818179</v>
      </c>
      <c r="G159" s="65">
        <v>33</v>
      </c>
      <c r="H159" s="70">
        <f>G159*100/E159</f>
        <v>34.020618556701031</v>
      </c>
      <c r="I159" s="65"/>
      <c r="J159" s="65"/>
      <c r="K159" s="65"/>
      <c r="L159" s="65"/>
      <c r="M159" s="65"/>
      <c r="N159" s="65"/>
    </row>
    <row r="160" spans="1:14" ht="15.75" x14ac:dyDescent="0.25">
      <c r="A160" s="62" t="s">
        <v>208</v>
      </c>
      <c r="B160" s="69" t="s">
        <v>174</v>
      </c>
      <c r="C160" s="2">
        <v>27.66</v>
      </c>
      <c r="D160" s="9">
        <v>4</v>
      </c>
      <c r="E160" s="9">
        <v>12</v>
      </c>
      <c r="F160" s="10">
        <f t="shared" si="6"/>
        <v>0.43383947939262474</v>
      </c>
      <c r="G160" s="65">
        <v>4</v>
      </c>
      <c r="H160" s="70">
        <v>0</v>
      </c>
      <c r="I160" s="65"/>
      <c r="J160" s="65"/>
      <c r="K160" s="65"/>
      <c r="L160" s="65"/>
      <c r="M160" s="65"/>
      <c r="N160" s="65"/>
    </row>
    <row r="161" spans="1:14" ht="15.75" x14ac:dyDescent="0.25">
      <c r="A161" s="62" t="s">
        <v>210</v>
      </c>
      <c r="B161" s="69" t="s">
        <v>175</v>
      </c>
      <c r="C161" s="2">
        <v>91.3</v>
      </c>
      <c r="D161" s="9">
        <v>119</v>
      </c>
      <c r="E161" s="9">
        <v>108</v>
      </c>
      <c r="F161" s="10">
        <f t="shared" si="6"/>
        <v>1.1829134720700987</v>
      </c>
      <c r="G161" s="65">
        <v>37</v>
      </c>
      <c r="H161" s="70">
        <f>G161*100/E161</f>
        <v>34.25925925925926</v>
      </c>
      <c r="I161" s="65"/>
      <c r="J161" s="65"/>
      <c r="K161" s="65"/>
      <c r="L161" s="65"/>
      <c r="M161" s="65"/>
      <c r="N161" s="65"/>
    </row>
    <row r="162" spans="1:14" ht="15.75" customHeight="1" x14ac:dyDescent="0.25">
      <c r="A162" s="135" t="s">
        <v>290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</row>
    <row r="163" spans="1:14" x14ac:dyDescent="0.25">
      <c r="A163" s="62" t="s">
        <v>215</v>
      </c>
      <c r="B163" s="4" t="s">
        <v>37</v>
      </c>
      <c r="C163" s="2">
        <v>855.32100000000003</v>
      </c>
      <c r="D163" s="14">
        <v>833</v>
      </c>
      <c r="E163" s="14">
        <v>791</v>
      </c>
      <c r="F163" s="15">
        <f>E163/C163</f>
        <v>0.9247989935942178</v>
      </c>
      <c r="G163" s="23">
        <v>276</v>
      </c>
      <c r="H163" s="23">
        <f>G163*100/E163</f>
        <v>34.892541087231351</v>
      </c>
      <c r="I163" s="23">
        <v>0</v>
      </c>
      <c r="J163" s="23">
        <v>0</v>
      </c>
      <c r="K163" s="23">
        <v>0</v>
      </c>
      <c r="L163" s="23">
        <v>0</v>
      </c>
      <c r="M163" s="23">
        <v>276</v>
      </c>
      <c r="N163" s="23">
        <v>0</v>
      </c>
    </row>
    <row r="164" spans="1:14" ht="25.5" x14ac:dyDescent="0.25">
      <c r="A164" s="62" t="s">
        <v>216</v>
      </c>
      <c r="B164" s="6" t="s">
        <v>177</v>
      </c>
      <c r="C164" s="2">
        <v>40.64</v>
      </c>
      <c r="D164" s="14">
        <v>31</v>
      </c>
      <c r="E164" s="14">
        <v>26</v>
      </c>
      <c r="F164" s="15">
        <f t="shared" ref="F164:F174" si="7">E164/C164</f>
        <v>0.63976377952755903</v>
      </c>
      <c r="G164" s="23">
        <v>9</v>
      </c>
      <c r="H164" s="21">
        <f>G164*100/E164</f>
        <v>34.615384615384613</v>
      </c>
      <c r="I164" s="23"/>
      <c r="J164" s="23"/>
      <c r="K164" s="23"/>
      <c r="L164" s="23"/>
      <c r="M164" s="23"/>
      <c r="N164" s="23"/>
    </row>
    <row r="165" spans="1:14" x14ac:dyDescent="0.25">
      <c r="A165" s="62" t="s">
        <v>291</v>
      </c>
      <c r="B165" s="6" t="s">
        <v>178</v>
      </c>
      <c r="C165" s="2">
        <v>54.3</v>
      </c>
      <c r="D165" s="14">
        <v>30</v>
      </c>
      <c r="E165" s="14">
        <v>23</v>
      </c>
      <c r="F165" s="15">
        <f t="shared" si="7"/>
        <v>0.42357274401473299</v>
      </c>
      <c r="G165" s="23">
        <v>8</v>
      </c>
      <c r="H165" s="21">
        <f>G165*100/E165</f>
        <v>34.782608695652172</v>
      </c>
      <c r="I165" s="23"/>
      <c r="J165" s="23"/>
      <c r="K165" s="23"/>
      <c r="L165" s="23"/>
      <c r="M165" s="23"/>
      <c r="N165" s="23"/>
    </row>
    <row r="166" spans="1:14" ht="25.5" x14ac:dyDescent="0.25">
      <c r="A166" s="62" t="s">
        <v>292</v>
      </c>
      <c r="B166" s="6" t="s">
        <v>179</v>
      </c>
      <c r="C166" s="2">
        <v>96.99</v>
      </c>
      <c r="D166" s="14">
        <v>143</v>
      </c>
      <c r="E166" s="14">
        <v>160</v>
      </c>
      <c r="F166" s="15">
        <f t="shared" si="7"/>
        <v>1.6496546035673783</v>
      </c>
      <c r="G166" s="23">
        <v>56</v>
      </c>
      <c r="H166" s="21">
        <f>G166*100/E166</f>
        <v>35</v>
      </c>
      <c r="I166" s="23"/>
      <c r="J166" s="23"/>
      <c r="K166" s="23"/>
      <c r="L166" s="23"/>
      <c r="M166" s="23"/>
      <c r="N166" s="23"/>
    </row>
    <row r="167" spans="1:14" x14ac:dyDescent="0.25">
      <c r="A167" s="62" t="s">
        <v>293</v>
      </c>
      <c r="B167" s="6" t="s">
        <v>180</v>
      </c>
      <c r="C167" s="2">
        <v>31.17</v>
      </c>
      <c r="D167" s="14">
        <v>28</v>
      </c>
      <c r="E167" s="14">
        <v>29</v>
      </c>
      <c r="F167" s="15">
        <f t="shared" si="7"/>
        <v>0.93038177735001604</v>
      </c>
      <c r="G167" s="23">
        <v>10</v>
      </c>
      <c r="H167" s="21">
        <f>G167*100/E167</f>
        <v>34.482758620689658</v>
      </c>
      <c r="I167" s="23"/>
      <c r="J167" s="23"/>
      <c r="K167" s="23"/>
      <c r="L167" s="23"/>
      <c r="M167" s="23"/>
      <c r="N167" s="23"/>
    </row>
    <row r="168" spans="1:14" x14ac:dyDescent="0.25">
      <c r="A168" s="62" t="s">
        <v>294</v>
      </c>
      <c r="B168" s="6" t="s">
        <v>181</v>
      </c>
      <c r="C168" s="2">
        <v>15.47</v>
      </c>
      <c r="D168" s="14">
        <v>36</v>
      </c>
      <c r="E168" s="14">
        <v>37</v>
      </c>
      <c r="F168" s="15">
        <f t="shared" si="7"/>
        <v>2.3917259211376858</v>
      </c>
      <c r="G168" s="23">
        <v>9</v>
      </c>
      <c r="H168" s="21">
        <f>G168*100/E168</f>
        <v>24.324324324324323</v>
      </c>
      <c r="I168" s="23"/>
      <c r="J168" s="23"/>
      <c r="K168" s="23"/>
      <c r="L168" s="23"/>
      <c r="M168" s="23"/>
      <c r="N168" s="23"/>
    </row>
    <row r="169" spans="1:14" x14ac:dyDescent="0.25">
      <c r="A169" s="62" t="s">
        <v>295</v>
      </c>
      <c r="B169" s="6" t="s">
        <v>182</v>
      </c>
      <c r="C169" s="2">
        <v>52.087000000000003</v>
      </c>
      <c r="D169" s="14">
        <v>60</v>
      </c>
      <c r="E169" s="14">
        <v>77</v>
      </c>
      <c r="F169" s="15">
        <f t="shared" si="7"/>
        <v>1.478295927966671</v>
      </c>
      <c r="G169" s="23">
        <v>26</v>
      </c>
      <c r="H169" s="21">
        <f>G169*100/E169</f>
        <v>33.766233766233768</v>
      </c>
      <c r="I169" s="23"/>
      <c r="J169" s="23"/>
      <c r="K169" s="23"/>
      <c r="L169" s="23"/>
      <c r="M169" s="23"/>
      <c r="N169" s="23"/>
    </row>
    <row r="170" spans="1:14" x14ac:dyDescent="0.25">
      <c r="A170" s="62" t="s">
        <v>296</v>
      </c>
      <c r="B170" s="6" t="s">
        <v>183</v>
      </c>
      <c r="C170" s="5">
        <v>59.41</v>
      </c>
      <c r="D170" s="14">
        <v>148</v>
      </c>
      <c r="E170" s="14">
        <v>148</v>
      </c>
      <c r="F170" s="15">
        <f t="shared" si="7"/>
        <v>2.4911631038545701</v>
      </c>
      <c r="G170" s="23">
        <v>0</v>
      </c>
      <c r="H170" s="21">
        <f>G170*100/E170</f>
        <v>0</v>
      </c>
      <c r="I170" s="23"/>
      <c r="J170" s="23"/>
      <c r="K170" s="23"/>
      <c r="L170" s="23"/>
      <c r="M170" s="23"/>
      <c r="N170" s="23"/>
    </row>
    <row r="171" spans="1:14" x14ac:dyDescent="0.25">
      <c r="A171" s="62" t="s">
        <v>297</v>
      </c>
      <c r="B171" s="6" t="s">
        <v>184</v>
      </c>
      <c r="C171" s="2">
        <v>56.618000000000002</v>
      </c>
      <c r="D171" s="14">
        <v>43</v>
      </c>
      <c r="E171" s="14">
        <v>53</v>
      </c>
      <c r="F171" s="15">
        <f t="shared" si="7"/>
        <v>0.93609806068741386</v>
      </c>
      <c r="G171" s="23">
        <v>15</v>
      </c>
      <c r="H171" s="21">
        <f>G171*100/E171</f>
        <v>28.30188679245283</v>
      </c>
      <c r="I171" s="23"/>
      <c r="J171" s="23"/>
      <c r="K171" s="23"/>
      <c r="L171" s="23"/>
      <c r="M171" s="23"/>
      <c r="N171" s="23"/>
    </row>
    <row r="172" spans="1:14" x14ac:dyDescent="0.25">
      <c r="A172" s="62" t="s">
        <v>298</v>
      </c>
      <c r="B172" s="6" t="s">
        <v>185</v>
      </c>
      <c r="C172" s="2">
        <v>40.75</v>
      </c>
      <c r="D172" s="14">
        <v>36</v>
      </c>
      <c r="E172" s="14">
        <v>47</v>
      </c>
      <c r="F172" s="15">
        <f t="shared" si="7"/>
        <v>1.1533742331288344</v>
      </c>
      <c r="G172" s="23">
        <v>16</v>
      </c>
      <c r="H172" s="21">
        <f>G172*100/E172</f>
        <v>34.042553191489361</v>
      </c>
      <c r="I172" s="23"/>
      <c r="J172" s="23"/>
      <c r="K172" s="23"/>
      <c r="L172" s="23"/>
      <c r="M172" s="23"/>
      <c r="N172" s="23"/>
    </row>
    <row r="173" spans="1:14" x14ac:dyDescent="0.25">
      <c r="A173" s="62" t="s">
        <v>299</v>
      </c>
      <c r="B173" s="3" t="s">
        <v>186</v>
      </c>
      <c r="C173" s="2">
        <v>57.71</v>
      </c>
      <c r="D173" s="14">
        <v>122</v>
      </c>
      <c r="E173" s="14">
        <v>122</v>
      </c>
      <c r="F173" s="15">
        <f t="shared" si="7"/>
        <v>2.1140183677005719</v>
      </c>
      <c r="G173" s="23">
        <v>15</v>
      </c>
      <c r="H173" s="21">
        <f>G173*100/E173</f>
        <v>12.295081967213115</v>
      </c>
      <c r="I173" s="23"/>
      <c r="J173" s="23"/>
      <c r="K173" s="23"/>
      <c r="L173" s="23"/>
      <c r="M173" s="23"/>
      <c r="N173" s="23"/>
    </row>
    <row r="174" spans="1:14" x14ac:dyDescent="0.25">
      <c r="A174" s="62" t="s">
        <v>300</v>
      </c>
      <c r="B174" s="3" t="s">
        <v>377</v>
      </c>
      <c r="C174" s="2">
        <v>69.009</v>
      </c>
      <c r="D174" s="14">
        <v>62</v>
      </c>
      <c r="E174" s="14">
        <v>70</v>
      </c>
      <c r="F174" s="15">
        <f t="shared" si="7"/>
        <v>1.0143604457389617</v>
      </c>
      <c r="G174" s="23">
        <v>20</v>
      </c>
      <c r="H174" s="21">
        <f>G174*100/E174</f>
        <v>28.571428571428573</v>
      </c>
      <c r="I174" s="23"/>
      <c r="J174" s="23"/>
      <c r="K174" s="23"/>
      <c r="L174" s="23"/>
      <c r="M174" s="23"/>
      <c r="N174" s="23"/>
    </row>
    <row r="175" spans="1:14" ht="15.75" customHeight="1" x14ac:dyDescent="0.25">
      <c r="A175" s="135" t="s">
        <v>301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</row>
    <row r="176" spans="1:14" x14ac:dyDescent="0.25">
      <c r="A176" s="62" t="s">
        <v>218</v>
      </c>
      <c r="B176" s="4" t="s">
        <v>18</v>
      </c>
      <c r="C176" s="2">
        <v>937.18</v>
      </c>
      <c r="D176" s="14">
        <v>335</v>
      </c>
      <c r="E176" s="14">
        <v>246</v>
      </c>
      <c r="F176" s="15">
        <f>E176/C176</f>
        <v>0.26248959644892123</v>
      </c>
      <c r="G176" s="23">
        <v>86</v>
      </c>
      <c r="H176" s="21">
        <f>G176*100/E176</f>
        <v>34.959349593495936</v>
      </c>
      <c r="I176" s="23">
        <v>0</v>
      </c>
      <c r="J176" s="23">
        <v>0</v>
      </c>
      <c r="K176" s="23">
        <v>0</v>
      </c>
      <c r="L176" s="23">
        <v>0</v>
      </c>
      <c r="M176" s="23">
        <v>86</v>
      </c>
      <c r="N176" s="23">
        <v>0</v>
      </c>
    </row>
    <row r="177" spans="1:14" ht="38.25" x14ac:dyDescent="0.25">
      <c r="A177" s="62" t="s">
        <v>219</v>
      </c>
      <c r="B177" s="4" t="s">
        <v>189</v>
      </c>
      <c r="C177" s="2">
        <v>194.708</v>
      </c>
      <c r="D177" s="14">
        <v>85</v>
      </c>
      <c r="E177" s="14">
        <v>78</v>
      </c>
      <c r="F177" s="15">
        <f>E177/C177</f>
        <v>0.40059987262978408</v>
      </c>
      <c r="G177" s="23">
        <v>11</v>
      </c>
      <c r="H177" s="21">
        <f>G177*100/E177</f>
        <v>14.102564102564102</v>
      </c>
      <c r="I177" s="23"/>
      <c r="J177" s="23"/>
      <c r="K177" s="23"/>
      <c r="L177" s="23"/>
      <c r="M177" s="23"/>
      <c r="N177" s="23"/>
    </row>
    <row r="178" spans="1:14" ht="38.25" x14ac:dyDescent="0.25">
      <c r="A178" s="62" t="s">
        <v>221</v>
      </c>
      <c r="B178" s="4" t="s">
        <v>191</v>
      </c>
      <c r="C178" s="2">
        <v>79.358000000000004</v>
      </c>
      <c r="D178" s="14">
        <v>3</v>
      </c>
      <c r="E178" s="14">
        <v>3</v>
      </c>
      <c r="F178" s="15">
        <f>E178/C178</f>
        <v>3.7803372060787821E-2</v>
      </c>
      <c r="G178" s="23">
        <v>0</v>
      </c>
      <c r="H178" s="21">
        <f>G178*100/E178</f>
        <v>0</v>
      </c>
      <c r="I178" s="23"/>
      <c r="J178" s="23"/>
      <c r="K178" s="23"/>
      <c r="L178" s="23"/>
      <c r="M178" s="23"/>
      <c r="N178" s="23"/>
    </row>
    <row r="179" spans="1:14" x14ac:dyDescent="0.25">
      <c r="A179" s="62" t="s">
        <v>223</v>
      </c>
      <c r="B179" s="4" t="s">
        <v>95</v>
      </c>
      <c r="C179" s="2">
        <v>69.006</v>
      </c>
      <c r="D179" s="14">
        <v>188</v>
      </c>
      <c r="E179" s="14">
        <v>190</v>
      </c>
      <c r="F179" s="15">
        <f>E179/C179</f>
        <v>2.7533837637306902</v>
      </c>
      <c r="G179" s="23">
        <v>66</v>
      </c>
      <c r="H179" s="21">
        <f>G179*100/E179</f>
        <v>34.736842105263158</v>
      </c>
      <c r="I179" s="23"/>
      <c r="J179" s="23"/>
      <c r="K179" s="23"/>
      <c r="L179" s="23"/>
      <c r="M179" s="23"/>
      <c r="N179" s="23"/>
    </row>
    <row r="180" spans="1:14" ht="15.75" customHeight="1" x14ac:dyDescent="0.25">
      <c r="A180" s="135" t="s">
        <v>302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</row>
    <row r="181" spans="1:14" ht="15.75" x14ac:dyDescent="0.25">
      <c r="A181" s="62" t="s">
        <v>226</v>
      </c>
      <c r="B181" s="4" t="s">
        <v>37</v>
      </c>
      <c r="C181" s="2">
        <v>191.70400000000001</v>
      </c>
      <c r="D181" s="9">
        <v>8</v>
      </c>
      <c r="E181" s="9">
        <v>15</v>
      </c>
      <c r="F181" s="10">
        <f>E181/C181</f>
        <v>7.8245628677544546E-2</v>
      </c>
      <c r="G181" s="64">
        <v>5</v>
      </c>
      <c r="H181" s="64">
        <f>G181*100/E181</f>
        <v>33.333333333333336</v>
      </c>
      <c r="I181" s="64">
        <v>0</v>
      </c>
      <c r="J181" s="64">
        <v>0</v>
      </c>
      <c r="K181" s="64">
        <v>0</v>
      </c>
      <c r="L181" s="64">
        <v>0</v>
      </c>
      <c r="M181" s="64">
        <v>5</v>
      </c>
      <c r="N181" s="64">
        <v>0</v>
      </c>
    </row>
    <row r="182" spans="1:14" ht="38.25" x14ac:dyDescent="0.25">
      <c r="A182" s="62" t="s">
        <v>227</v>
      </c>
      <c r="B182" s="4" t="s">
        <v>195</v>
      </c>
      <c r="C182" s="2">
        <v>89.71</v>
      </c>
      <c r="D182" s="9">
        <v>5</v>
      </c>
      <c r="E182" s="9">
        <v>14</v>
      </c>
      <c r="F182" s="10">
        <f t="shared" ref="F182:F193" si="8">E182/C182</f>
        <v>0.15605841043361945</v>
      </c>
      <c r="G182" s="64">
        <v>4</v>
      </c>
      <c r="H182" s="11">
        <f>G182*100/E182</f>
        <v>28.571428571428573</v>
      </c>
      <c r="I182" s="64"/>
      <c r="J182" s="64"/>
      <c r="K182" s="64"/>
      <c r="L182" s="64"/>
      <c r="M182" s="64"/>
      <c r="N182" s="64"/>
    </row>
    <row r="183" spans="1:14" ht="38.25" x14ac:dyDescent="0.25">
      <c r="A183" s="62" t="s">
        <v>229</v>
      </c>
      <c r="B183" s="4" t="s">
        <v>197</v>
      </c>
      <c r="C183" s="5">
        <v>105.1</v>
      </c>
      <c r="D183" s="9">
        <v>12</v>
      </c>
      <c r="E183" s="9">
        <v>14</v>
      </c>
      <c r="F183" s="10">
        <f t="shared" si="8"/>
        <v>0.13320647002854424</v>
      </c>
      <c r="G183" s="64">
        <v>2</v>
      </c>
      <c r="H183" s="11">
        <f>G183*100/E183</f>
        <v>14.285714285714286</v>
      </c>
      <c r="I183" s="64"/>
      <c r="J183" s="64"/>
      <c r="K183" s="64"/>
      <c r="L183" s="64"/>
      <c r="M183" s="64"/>
      <c r="N183" s="64"/>
    </row>
    <row r="184" spans="1:14" ht="38.25" x14ac:dyDescent="0.25">
      <c r="A184" s="62" t="s">
        <v>303</v>
      </c>
      <c r="B184" s="4" t="s">
        <v>199</v>
      </c>
      <c r="C184" s="5">
        <v>122.196</v>
      </c>
      <c r="D184" s="9">
        <v>29</v>
      </c>
      <c r="E184" s="9">
        <v>34</v>
      </c>
      <c r="F184" s="10">
        <f t="shared" si="8"/>
        <v>0.27824151363383415</v>
      </c>
      <c r="G184" s="64">
        <v>5</v>
      </c>
      <c r="H184" s="11">
        <f>G184*100/E184</f>
        <v>14.705882352941176</v>
      </c>
      <c r="I184" s="64"/>
      <c r="J184" s="64"/>
      <c r="K184" s="64"/>
      <c r="L184" s="64"/>
      <c r="M184" s="64"/>
      <c r="N184" s="64"/>
    </row>
    <row r="185" spans="1:14" ht="38.25" x14ac:dyDescent="0.25">
      <c r="A185" s="62" t="s">
        <v>304</v>
      </c>
      <c r="B185" s="4" t="s">
        <v>201</v>
      </c>
      <c r="C185" s="2">
        <v>78.5</v>
      </c>
      <c r="D185" s="9">
        <v>25</v>
      </c>
      <c r="E185" s="9">
        <v>22</v>
      </c>
      <c r="F185" s="10">
        <f t="shared" si="8"/>
        <v>0.28025477707006369</v>
      </c>
      <c r="G185" s="64">
        <v>3</v>
      </c>
      <c r="H185" s="11">
        <f>G185*100/E185</f>
        <v>13.636363636363637</v>
      </c>
      <c r="I185" s="64"/>
      <c r="J185" s="64"/>
      <c r="K185" s="64"/>
      <c r="L185" s="64"/>
      <c r="M185" s="64"/>
      <c r="N185" s="64"/>
    </row>
    <row r="186" spans="1:14" ht="38.25" x14ac:dyDescent="0.25">
      <c r="A186" s="62" t="s">
        <v>305</v>
      </c>
      <c r="B186" s="4" t="s">
        <v>203</v>
      </c>
      <c r="C186" s="2">
        <v>81</v>
      </c>
      <c r="D186" s="9">
        <v>29</v>
      </c>
      <c r="E186" s="9">
        <v>31</v>
      </c>
      <c r="F186" s="10">
        <f t="shared" si="8"/>
        <v>0.38271604938271603</v>
      </c>
      <c r="G186" s="64">
        <v>4</v>
      </c>
      <c r="H186" s="11">
        <f>G186*100/E186</f>
        <v>12.903225806451612</v>
      </c>
      <c r="I186" s="64"/>
      <c r="J186" s="64"/>
      <c r="K186" s="64"/>
      <c r="L186" s="64"/>
      <c r="M186" s="64"/>
      <c r="N186" s="64"/>
    </row>
    <row r="187" spans="1:14" ht="25.5" x14ac:dyDescent="0.25">
      <c r="A187" s="62" t="s">
        <v>306</v>
      </c>
      <c r="B187" s="4" t="s">
        <v>205</v>
      </c>
      <c r="C187" s="2">
        <v>49.628</v>
      </c>
      <c r="D187" s="9">
        <v>48</v>
      </c>
      <c r="E187" s="9">
        <v>44</v>
      </c>
      <c r="F187" s="10">
        <f t="shared" si="8"/>
        <v>0.88659627629563953</v>
      </c>
      <c r="G187" s="64">
        <v>10</v>
      </c>
      <c r="H187" s="11">
        <f>G187*100/E187</f>
        <v>22.727272727272727</v>
      </c>
      <c r="I187" s="64"/>
      <c r="J187" s="64"/>
      <c r="K187" s="64"/>
      <c r="L187" s="64"/>
      <c r="M187" s="64"/>
      <c r="N187" s="64"/>
    </row>
    <row r="188" spans="1:14" ht="38.25" x14ac:dyDescent="0.25">
      <c r="A188" s="62" t="s">
        <v>307</v>
      </c>
      <c r="B188" s="4" t="s">
        <v>207</v>
      </c>
      <c r="C188" s="2">
        <v>66.254999999999995</v>
      </c>
      <c r="D188" s="9">
        <v>36</v>
      </c>
      <c r="E188" s="9">
        <v>30</v>
      </c>
      <c r="F188" s="10">
        <f t="shared" si="8"/>
        <v>0.45279601539506453</v>
      </c>
      <c r="G188" s="64">
        <v>5</v>
      </c>
      <c r="H188" s="11">
        <f>G188*100/E188</f>
        <v>16.666666666666668</v>
      </c>
      <c r="I188" s="64"/>
      <c r="J188" s="64"/>
      <c r="K188" s="64"/>
      <c r="L188" s="64"/>
      <c r="M188" s="64"/>
      <c r="N188" s="64"/>
    </row>
    <row r="189" spans="1:14" ht="38.25" x14ac:dyDescent="0.25">
      <c r="A189" s="62" t="s">
        <v>308</v>
      </c>
      <c r="B189" s="4" t="s">
        <v>209</v>
      </c>
      <c r="C189" s="2">
        <v>34.520000000000003</v>
      </c>
      <c r="D189" s="9">
        <v>47</v>
      </c>
      <c r="E189" s="9">
        <v>40</v>
      </c>
      <c r="F189" s="10">
        <f t="shared" si="8"/>
        <v>1.1587485515643103</v>
      </c>
      <c r="G189" s="64">
        <v>6</v>
      </c>
      <c r="H189" s="11">
        <f>G189*100/E189</f>
        <v>15</v>
      </c>
      <c r="I189" s="64"/>
      <c r="J189" s="64"/>
      <c r="K189" s="64"/>
      <c r="L189" s="64"/>
      <c r="M189" s="64"/>
      <c r="N189" s="64"/>
    </row>
    <row r="190" spans="1:14" ht="15.75" x14ac:dyDescent="0.25">
      <c r="A190" s="62" t="s">
        <v>309</v>
      </c>
      <c r="B190" s="4" t="s">
        <v>211</v>
      </c>
      <c r="C190" s="2">
        <v>12.46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64"/>
      <c r="J190" s="64"/>
      <c r="K190" s="64"/>
      <c r="L190" s="64"/>
      <c r="M190" s="64"/>
      <c r="N190" s="64"/>
    </row>
    <row r="191" spans="1:14" ht="15.75" x14ac:dyDescent="0.25">
      <c r="A191" s="62" t="s">
        <v>310</v>
      </c>
      <c r="B191" s="4" t="s">
        <v>212</v>
      </c>
      <c r="C191" s="2">
        <v>11.24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64"/>
      <c r="J191" s="64"/>
      <c r="K191" s="64"/>
      <c r="L191" s="64"/>
      <c r="M191" s="64"/>
      <c r="N191" s="64"/>
    </row>
    <row r="192" spans="1:14" ht="15.75" x14ac:dyDescent="0.25">
      <c r="A192" s="62" t="s">
        <v>311</v>
      </c>
      <c r="B192" s="4" t="s">
        <v>213</v>
      </c>
      <c r="C192" s="2">
        <v>15.074999999999999</v>
      </c>
      <c r="D192" s="9">
        <v>3</v>
      </c>
      <c r="E192" s="9">
        <v>3</v>
      </c>
      <c r="F192" s="10">
        <f t="shared" si="8"/>
        <v>0.19900497512437812</v>
      </c>
      <c r="G192" s="64">
        <v>0</v>
      </c>
      <c r="H192" s="11">
        <v>0</v>
      </c>
      <c r="I192" s="64"/>
      <c r="J192" s="64"/>
      <c r="K192" s="64"/>
      <c r="L192" s="64"/>
      <c r="M192" s="64"/>
      <c r="N192" s="64"/>
    </row>
    <row r="193" spans="1:14" ht="15.75" x14ac:dyDescent="0.25">
      <c r="A193" s="62" t="s">
        <v>312</v>
      </c>
      <c r="B193" s="4" t="s">
        <v>214</v>
      </c>
      <c r="C193" s="2">
        <v>48.601999999999997</v>
      </c>
      <c r="D193" s="9">
        <v>19</v>
      </c>
      <c r="E193" s="9">
        <v>37</v>
      </c>
      <c r="F193" s="10">
        <f t="shared" si="8"/>
        <v>0.76128554380478175</v>
      </c>
      <c r="G193" s="64">
        <v>6</v>
      </c>
      <c r="H193" s="11">
        <f>G193*100/E193</f>
        <v>16.216216216216218</v>
      </c>
      <c r="I193" s="64"/>
      <c r="J193" s="64"/>
      <c r="K193" s="64"/>
      <c r="L193" s="64"/>
      <c r="M193" s="64"/>
      <c r="N193" s="64"/>
    </row>
    <row r="194" spans="1:14" ht="15.75" customHeight="1" x14ac:dyDescent="0.25">
      <c r="A194" s="135" t="s">
        <v>313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</row>
    <row r="195" spans="1:14" ht="15.75" x14ac:dyDescent="0.25">
      <c r="A195" s="62" t="s">
        <v>231</v>
      </c>
      <c r="B195" s="4" t="s">
        <v>37</v>
      </c>
      <c r="C195" s="2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</row>
    <row r="196" spans="1:14" ht="38.25" x14ac:dyDescent="0.25">
      <c r="A196" s="62" t="s">
        <v>232</v>
      </c>
      <c r="B196" s="4" t="s">
        <v>217</v>
      </c>
      <c r="C196" s="2">
        <v>384.79300000000001</v>
      </c>
      <c r="D196" s="9">
        <v>221</v>
      </c>
      <c r="E196" s="9">
        <v>234</v>
      </c>
      <c r="F196" s="10">
        <v>5.79</v>
      </c>
      <c r="G196" s="64">
        <v>35</v>
      </c>
      <c r="H196" s="64">
        <v>15</v>
      </c>
      <c r="I196" s="64"/>
      <c r="J196" s="64"/>
      <c r="K196" s="64"/>
      <c r="L196" s="64"/>
      <c r="M196" s="76"/>
      <c r="N196" s="76"/>
    </row>
    <row r="197" spans="1:14" ht="15.75" customHeight="1" x14ac:dyDescent="0.25">
      <c r="A197" s="135" t="s">
        <v>314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</row>
    <row r="198" spans="1:14" x14ac:dyDescent="0.25">
      <c r="A198" s="62" t="s">
        <v>238</v>
      </c>
      <c r="B198" s="4" t="s">
        <v>18</v>
      </c>
      <c r="C198" s="2">
        <v>247.73150000000001</v>
      </c>
      <c r="D198" s="14">
        <v>45</v>
      </c>
      <c r="E198" s="14">
        <v>50</v>
      </c>
      <c r="F198" s="14">
        <f>E198/C198</f>
        <v>0.20183141828955944</v>
      </c>
      <c r="G198" s="23">
        <v>17</v>
      </c>
      <c r="H198" s="21">
        <f>G198*100/E198</f>
        <v>34</v>
      </c>
      <c r="I198" s="23">
        <v>0</v>
      </c>
      <c r="J198" s="23">
        <v>0</v>
      </c>
      <c r="K198" s="23">
        <v>0</v>
      </c>
      <c r="L198" s="23">
        <v>0</v>
      </c>
      <c r="M198" s="23">
        <v>17</v>
      </c>
      <c r="N198" s="23">
        <v>0</v>
      </c>
    </row>
    <row r="199" spans="1:14" ht="38.25" x14ac:dyDescent="0.25">
      <c r="A199" s="62" t="s">
        <v>315</v>
      </c>
      <c r="B199" s="4" t="s">
        <v>220</v>
      </c>
      <c r="C199" s="2">
        <v>201.547</v>
      </c>
      <c r="D199" s="14">
        <v>15</v>
      </c>
      <c r="E199" s="14">
        <v>11</v>
      </c>
      <c r="F199" s="21">
        <f>E199/C199</f>
        <v>5.4577840404471417E-2</v>
      </c>
      <c r="G199" s="23">
        <v>1</v>
      </c>
      <c r="H199" s="21">
        <f>G199*100/E199</f>
        <v>9.0909090909090917</v>
      </c>
      <c r="I199" s="23"/>
      <c r="J199" s="23"/>
      <c r="K199" s="23"/>
      <c r="L199" s="23"/>
      <c r="M199" s="23"/>
      <c r="N199" s="23"/>
    </row>
    <row r="200" spans="1:14" ht="38.25" x14ac:dyDescent="0.25">
      <c r="A200" s="62" t="s">
        <v>316</v>
      </c>
      <c r="B200" s="4" t="s">
        <v>222</v>
      </c>
      <c r="C200" s="2">
        <v>131.56899999999999</v>
      </c>
      <c r="D200" s="14">
        <v>95</v>
      </c>
      <c r="E200" s="14">
        <v>75</v>
      </c>
      <c r="F200" s="14">
        <v>0.56999999999999995</v>
      </c>
      <c r="G200" s="23">
        <v>11</v>
      </c>
      <c r="H200" s="21">
        <f>G200*100/E200</f>
        <v>14.666666666666666</v>
      </c>
      <c r="I200" s="23"/>
      <c r="J200" s="23"/>
      <c r="K200" s="23"/>
      <c r="L200" s="23"/>
      <c r="M200" s="23"/>
      <c r="N200" s="23"/>
    </row>
    <row r="201" spans="1:14" x14ac:dyDescent="0.25">
      <c r="A201" s="62" t="s">
        <v>317</v>
      </c>
      <c r="B201" s="4" t="s">
        <v>224</v>
      </c>
      <c r="C201" s="2">
        <v>7.78</v>
      </c>
      <c r="D201" s="14">
        <v>0</v>
      </c>
      <c r="E201" s="14">
        <v>0</v>
      </c>
      <c r="F201" s="14">
        <f>E201/C201</f>
        <v>0</v>
      </c>
      <c r="G201" s="23">
        <v>0</v>
      </c>
      <c r="H201" s="21">
        <v>0</v>
      </c>
      <c r="I201" s="23"/>
      <c r="J201" s="23"/>
      <c r="K201" s="23"/>
      <c r="L201" s="23"/>
      <c r="M201" s="23"/>
      <c r="N201" s="23"/>
    </row>
    <row r="202" spans="1:14" x14ac:dyDescent="0.25">
      <c r="A202" s="62" t="s">
        <v>318</v>
      </c>
      <c r="B202" s="4" t="s">
        <v>225</v>
      </c>
      <c r="C202" s="2">
        <v>4.37</v>
      </c>
      <c r="D202" s="14">
        <v>0</v>
      </c>
      <c r="E202" s="14">
        <v>0</v>
      </c>
      <c r="F202" s="14">
        <f>E202/C202</f>
        <v>0</v>
      </c>
      <c r="G202" s="23">
        <v>0</v>
      </c>
      <c r="H202" s="21">
        <v>0</v>
      </c>
      <c r="I202" s="23"/>
      <c r="J202" s="23"/>
      <c r="K202" s="23"/>
      <c r="L202" s="23"/>
      <c r="M202" s="23"/>
      <c r="N202" s="23"/>
    </row>
    <row r="203" spans="1:14" ht="15" customHeight="1" x14ac:dyDescent="0.25">
      <c r="A203" s="147" t="s">
        <v>239</v>
      </c>
      <c r="B203" s="151"/>
      <c r="C203" s="27"/>
      <c r="D203" s="3"/>
      <c r="E203" s="3"/>
      <c r="F203" s="3"/>
      <c r="G203" s="76"/>
      <c r="H203" s="76"/>
      <c r="I203" s="76"/>
      <c r="J203" s="76"/>
      <c r="K203" s="76"/>
      <c r="L203" s="76"/>
      <c r="M203" s="76"/>
      <c r="N203" s="76"/>
    </row>
    <row r="204" spans="1:14" x14ac:dyDescent="0.25">
      <c r="A204" s="137" t="s">
        <v>240</v>
      </c>
      <c r="B204" s="138"/>
      <c r="C204" s="77">
        <f>C15+C16+C17+C19+C20+C21+C22+C23+C24+C25+C26+C28+C29+C30+C31+C33+C34+C35+C36+C38+C39+C40+C41+C42+C44+C45+C46+C47+C49+C50+C51+C52+C53+C54+C56+C57+C59+C60+C62+C63+C65+C66+C67+C68+C69+C70+C71+C72+C73+C75+C76+C77+C79+C80+C81+C82+C83+C85+C86+C87+C88+C89+C90+C91+C92+C94+C96+C97+C98+C99+C101+C102+C103+C104+C105+C107+C108+C109+C111+C112+C113+C114+C116+C117+C118+C120+C121+C122+C123+C124+C125+C126+C127+C128+C129+C130+C132+C133+C134+C136+C137+C138+C139+C140+C141+C142+C143+C145+C147+C148+C149+C150+C152+C153+C154+C155+C156+C157+C158+C159+C160+C161+C163+C164+C165+C166+C167+C168+C169+C170+C171+C172+C173+C174+C176+C177+C178+C179+C181+C182+C183+C184+C185+C186+C187+C188+C189+C190+C191+C192+C193+C195+C196+C198+C199+C200+C201+C202+C203</f>
        <v>38157.459200000005</v>
      </c>
      <c r="D204" s="78">
        <v>52561</v>
      </c>
      <c r="E204" s="78">
        <f>E15+E16+E17+E19+E20+E21+E22+E23+E24+E25+E26+E28+E29+E30+E31+E33+E34+E35+E36+E38+E39+E40+E41+E42+E44+E45+E46+E47+E49+E50+E51+E52+E53+E54+E56+E57+E59+E60+E62+E63+E65+E66+E67+E68+E69+E70+E71+E72+E73+E75+E76+E77+E79+E80+E81+E82+E83+E85+E86+E87+E88+E89+E90+E91+E92+E94+E96+E97+E98+E99+E101+E102+E103+E104+E105+E107+E108+E109+E111+E112+E113+E114+E116+E117+E118+E120+E121+E122+E123+E124+E125+E126+E127+E128+E129+E130+E132+E133+E134+E136+E137+E138+E139+E140+E141+E142+E143+E145+E147+E148+E149+E150+E152+E153+E154+E155+E156+E157+E158+E159+E160+E161+E163+E164+E165+E166+E167+E168+E169+E170+E171+E172+E173+E174+E176+E177+E178+E179+E181+E182+E183+E184+E185+E186+E187+E188+E189+E190+E191+E192+E193+E195+E196+E198+E199+E200+E201+E202+E203</f>
        <v>59902</v>
      </c>
      <c r="F204" s="81">
        <f>E204/C204</f>
        <v>1.5698634357709014</v>
      </c>
      <c r="G204" s="78">
        <f>G15+G16+G17+G19+G20+G21+G22+G23+G24+G25+G26+G29+G28+G30+G31+G33+G34+G35+G36+G38+G39+G40+G41+G42+G44+G45+G46+G47+G49+G50+G51+G52+G53+G54+G56+G57+G59+G60+G62+G63+G65+G66+G67+G68+G69+G70+G71+G72+G73+G75+G76+G77+G79+G80+G81+G82+G83+G85+G86+G87+G88+G89+G90+G91+G92+G94+G96+G97+G98+G99+G101+G102+G103+G104+G105+G107+G108+G109+G111+G112+G113+G114+G116+G117+G118+G120+G121+G122+G123+G124+G125+G126+G127+G128+G129+G130+G132+G133+G134+G136+G137+G138+G139+G140+G141+G142+G143+G145+G147+G148+G149+G150+G152+G153+G154+G155+G156+G157+G158+G159+G160+G161+G163+G164+G165+G166+G167+G168+G169+G170+G171+G172+G173+G174+G176+G177+G178+G179+G181+G182+G183+G184+G185+G186+G187+G188+G189+G190+G191+G192+G193+G195+G196+G198+G199+G200+G201+G202+G203</f>
        <v>20392</v>
      </c>
      <c r="H204" s="81">
        <f>G204*100/E204</f>
        <v>34.042269039431069</v>
      </c>
      <c r="I204" s="78">
        <f t="shared" ref="I204:N204" si="9">I15+I16+I17+I19+I20+I21+I22+I23+I24+I25+I26+I29+I28+I30+I31+I33+I34+I35+I36+I38+I39+I40+I41+I42+I44+I45+I46+I47+I49+I50+I51+I52+I53+I54+I56+I57+I59+I60+I62+I63+I65+I66+I67+I68+I69+I70+I71+I72+I73+I75+I76+I77+I79+I80+I81+I82+I83+I85+I86+I87+I88+I89+I90+I91+I92+I94+I96+I97+I98+I99+I101+I102+I103+I104+I105+I107+I108+I109+I111+I112+I113+I114+I116+I117+I118+I120+I121+I122+I123+I124+I125+I126+I127+I128+I129+I130+I132+I133+I134+I136+I137+I138+I139+I140+I141+I142+I143+I145+I147+I148+I149+I150+I152+I153+I154+I155+I156+I157+I158+I159+I160+I161+I163+I164+I165+I166+I167+I168+I169+I170+I171+I172+I173+I174+I176+I177+I178+I179+I181+I182+I183+I184+I185+I186+I187+I188+I189+I190+I191+I192+I193+I195+I196+I198+I199+I200+I201+I202+I203</f>
        <v>1796</v>
      </c>
      <c r="J204" s="78">
        <f t="shared" si="9"/>
        <v>0</v>
      </c>
      <c r="K204" s="78">
        <f t="shared" si="9"/>
        <v>0</v>
      </c>
      <c r="L204" s="78">
        <f t="shared" si="9"/>
        <v>0</v>
      </c>
      <c r="M204" s="78">
        <f t="shared" si="9"/>
        <v>10246</v>
      </c>
      <c r="N204" s="78">
        <f t="shared" si="9"/>
        <v>0</v>
      </c>
    </row>
    <row r="206" spans="1:14" x14ac:dyDescent="0.25">
      <c r="D206" s="82"/>
      <c r="G206" s="79">
        <f>G198+G195+G181+G176+G163+G152+G147+G145+G136+G132+G120+G116+G111+G107+G101+G96+G94+G85+G79+G75+G65+G62+G59+G56+G49+G44+G38+G33+G28+G19+G15</f>
        <v>12042</v>
      </c>
      <c r="H206" s="79"/>
      <c r="I206" s="79">
        <f t="shared" ref="I206:N206" si="10">I198+I195+I181+I176+I163+I152+I147+I145+I136+I132+I120+I116+I111+I107+I101+I96+I94+I85+I79+I75+I65+I62+I59+I56+I49+I44+I38+I33+I28+I19+I15</f>
        <v>1796</v>
      </c>
      <c r="J206" s="79">
        <f t="shared" si="10"/>
        <v>0</v>
      </c>
      <c r="K206" s="79">
        <f t="shared" si="10"/>
        <v>0</v>
      </c>
      <c r="L206" s="79">
        <f t="shared" si="10"/>
        <v>0</v>
      </c>
      <c r="M206" s="79">
        <f t="shared" si="10"/>
        <v>10246</v>
      </c>
      <c r="N206" s="79">
        <f t="shared" si="10"/>
        <v>0</v>
      </c>
    </row>
    <row r="207" spans="1:14" x14ac:dyDescent="0.25">
      <c r="G207" s="82">
        <f>G16+G17+G20+G21+G22+G23+G24+G25+G26+G29+G30+G31+G34+G35+G36+G39+G40+G41+G42+G45+G46+G47+G50+G51+G52+G53+G54+G57+G60+G63+G66+G67+G68+G69+G70+G71+G72+G73+G76+G77+G80+G81+G82+G83+G86+G87+G88+G89+G90+G91+G92+G97+G98+G99+G102+G103+G104+G105+G108+G109+G112+G113+G114+G117+G118+G121+G122+G123+G124+G125+G126+G127+G128+G129+G130+G133+G134+G137+G138+G139+G140+G141+G142+G143+G148+G149+G150+G153+G154+G155+G156+G157+G158+G159+G160+G161+G164+G165+G166+G167+G168+G169+G170+G171+G172+G173+G174+G177+G178+G179+G182+G183+G184+G185+G186+G187+G188+G189+G190+G191+G192+G193+G196+G199+G200+G201+G202</f>
        <v>8350</v>
      </c>
    </row>
    <row r="208" spans="1:14" x14ac:dyDescent="0.25">
      <c r="G208" s="82">
        <f>G206+G207</f>
        <v>20392</v>
      </c>
    </row>
  </sheetData>
  <mergeCells count="50">
    <mergeCell ref="A8:A12"/>
    <mergeCell ref="B8:B12"/>
    <mergeCell ref="C8:C12"/>
    <mergeCell ref="D8:E10"/>
    <mergeCell ref="F8:F12"/>
    <mergeCell ref="G8:N8"/>
    <mergeCell ref="G9:N9"/>
    <mergeCell ref="J10:N10"/>
    <mergeCell ref="C4:F4"/>
    <mergeCell ref="C6:F6"/>
    <mergeCell ref="D11:D12"/>
    <mergeCell ref="E11:E12"/>
    <mergeCell ref="J11:M11"/>
    <mergeCell ref="N11:N12"/>
    <mergeCell ref="G10:G12"/>
    <mergeCell ref="H10:H12"/>
    <mergeCell ref="I10:I12"/>
    <mergeCell ref="A74:N74"/>
    <mergeCell ref="A14:N14"/>
    <mergeCell ref="A18:N18"/>
    <mergeCell ref="A27:N27"/>
    <mergeCell ref="A32:N32"/>
    <mergeCell ref="A37:N37"/>
    <mergeCell ref="A43:N43"/>
    <mergeCell ref="A48:N48"/>
    <mergeCell ref="A55:N55"/>
    <mergeCell ref="A58:N58"/>
    <mergeCell ref="A61:N61"/>
    <mergeCell ref="A64:N64"/>
    <mergeCell ref="A144:N144"/>
    <mergeCell ref="A78:N78"/>
    <mergeCell ref="A84:N84"/>
    <mergeCell ref="A93:N93"/>
    <mergeCell ref="A95:N95"/>
    <mergeCell ref="A100:N100"/>
    <mergeCell ref="A106:N106"/>
    <mergeCell ref="A110:N110"/>
    <mergeCell ref="A115:N115"/>
    <mergeCell ref="A119:N119"/>
    <mergeCell ref="A131:N131"/>
    <mergeCell ref="A135:N135"/>
    <mergeCell ref="A197:N197"/>
    <mergeCell ref="A203:B203"/>
    <mergeCell ref="A204:B204"/>
    <mergeCell ref="A146:N146"/>
    <mergeCell ref="A151:N151"/>
    <mergeCell ref="A162:N162"/>
    <mergeCell ref="A175:N175"/>
    <mergeCell ref="A180:N180"/>
    <mergeCell ref="A194:N19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214"/>
  <sheetViews>
    <sheetView zoomScale="80" zoomScaleNormal="80" workbookViewId="0">
      <pane ySplit="12" topLeftCell="A13" activePane="bottomLeft" state="frozen"/>
      <selection pane="bottomLeft" activeCell="R19" sqref="R19"/>
    </sheetView>
  </sheetViews>
  <sheetFormatPr defaultRowHeight="15" x14ac:dyDescent="0.25"/>
  <cols>
    <col min="1" max="1" width="9.140625" style="20"/>
    <col min="2" max="2" width="21.7109375" style="20" customWidth="1"/>
    <col min="3" max="3" width="13.140625" style="20" customWidth="1"/>
    <col min="4" max="4" width="10.7109375" style="20" bestFit="1" customWidth="1"/>
    <col min="5" max="5" width="11" style="20" customWidth="1"/>
    <col min="6" max="6" width="9.140625" style="20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6" spans="1:14" x14ac:dyDescent="0.25">
      <c r="C6" s="145" t="s">
        <v>348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12.7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12.75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327</v>
      </c>
      <c r="E11" s="126" t="s">
        <v>328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8" t="s">
        <v>12</v>
      </c>
      <c r="K12" s="48" t="s">
        <v>13</v>
      </c>
      <c r="L12" s="48" t="s">
        <v>14</v>
      </c>
      <c r="M12" s="48" t="s">
        <v>15</v>
      </c>
      <c r="N12" s="120"/>
    </row>
    <row r="13" spans="1:14" s="24" customFormat="1" ht="12.75" x14ac:dyDescent="0.25">
      <c r="A13" s="60">
        <v>1</v>
      </c>
      <c r="B13" s="60">
        <v>2</v>
      </c>
      <c r="C13" s="60">
        <v>3</v>
      </c>
      <c r="D13" s="60">
        <v>4</v>
      </c>
      <c r="E13" s="60">
        <v>5</v>
      </c>
      <c r="F13" s="60">
        <v>6</v>
      </c>
      <c r="G13" s="60">
        <v>24</v>
      </c>
      <c r="H13" s="60">
        <v>25</v>
      </c>
      <c r="I13" s="60">
        <v>26</v>
      </c>
      <c r="J13" s="60">
        <v>27</v>
      </c>
      <c r="K13" s="60">
        <v>28</v>
      </c>
      <c r="L13" s="60">
        <v>29</v>
      </c>
      <c r="M13" s="60">
        <v>30</v>
      </c>
      <c r="N13" s="60">
        <v>31</v>
      </c>
    </row>
    <row r="14" spans="1:14" ht="15.75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x14ac:dyDescent="0.25">
      <c r="A15" s="62" t="s">
        <v>17</v>
      </c>
      <c r="B15" s="4" t="s">
        <v>37</v>
      </c>
      <c r="C15" s="2">
        <v>429.8143</v>
      </c>
      <c r="D15" s="8">
        <v>0</v>
      </c>
      <c r="E15" s="8">
        <v>0</v>
      </c>
      <c r="F15" s="18">
        <f>E15/C15</f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25.5" x14ac:dyDescent="0.25">
      <c r="A16" s="62" t="s">
        <v>21</v>
      </c>
      <c r="B16" s="4" t="s">
        <v>228</v>
      </c>
      <c r="C16" s="2">
        <v>101.61</v>
      </c>
      <c r="D16" s="8">
        <v>0</v>
      </c>
      <c r="E16" s="8">
        <v>0</v>
      </c>
      <c r="F16" s="18">
        <f>E16/C16</f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5.5</v>
      </c>
      <c r="D17" s="8">
        <v>0</v>
      </c>
      <c r="E17" s="8">
        <v>0</v>
      </c>
      <c r="F17" s="18">
        <f>E17/C17</f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</row>
    <row r="18" spans="1:14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5.75" x14ac:dyDescent="0.25">
      <c r="A19" s="62" t="s">
        <v>29</v>
      </c>
      <c r="B19" s="4" t="s">
        <v>18</v>
      </c>
      <c r="C19" s="2">
        <v>398.77</v>
      </c>
      <c r="D19" s="9">
        <v>10</v>
      </c>
      <c r="E19" s="9">
        <v>8</v>
      </c>
      <c r="F19" s="10">
        <f>E19/C19</f>
        <v>2.0061689695814632E-2</v>
      </c>
      <c r="G19" s="64">
        <v>1</v>
      </c>
      <c r="H19" s="11">
        <f>G19*100/E19</f>
        <v>12.5</v>
      </c>
      <c r="I19" s="64">
        <v>0</v>
      </c>
      <c r="J19" s="64">
        <v>0</v>
      </c>
      <c r="K19" s="64">
        <v>0</v>
      </c>
      <c r="L19" s="64">
        <v>0</v>
      </c>
      <c r="M19" s="64">
        <v>1</v>
      </c>
      <c r="N19" s="64">
        <v>0</v>
      </c>
    </row>
    <row r="20" spans="1:14" ht="63.75" x14ac:dyDescent="0.25">
      <c r="A20" s="62"/>
      <c r="B20" s="4" t="s">
        <v>340</v>
      </c>
      <c r="C20" s="2"/>
      <c r="D20" s="9"/>
      <c r="E20" s="9"/>
      <c r="F20" s="10"/>
      <c r="G20" s="64">
        <v>1</v>
      </c>
      <c r="H20" s="11">
        <f>G20*100/E19</f>
        <v>12.5</v>
      </c>
      <c r="I20" s="64"/>
      <c r="J20" s="64"/>
      <c r="K20" s="64"/>
      <c r="L20" s="64"/>
      <c r="M20" s="64">
        <v>1</v>
      </c>
      <c r="N20" s="64"/>
    </row>
    <row r="21" spans="1:14" ht="38.25" x14ac:dyDescent="0.25">
      <c r="A21" s="62" t="s">
        <v>30</v>
      </c>
      <c r="B21" s="4" t="s">
        <v>22</v>
      </c>
      <c r="C21" s="5">
        <v>77.67</v>
      </c>
      <c r="D21" s="9">
        <v>10</v>
      </c>
      <c r="E21" s="9">
        <v>12</v>
      </c>
      <c r="F21" s="10">
        <f t="shared" ref="F21:F28" si="0">E21/C21</f>
        <v>0.1544998068752414</v>
      </c>
      <c r="G21" s="64">
        <v>3</v>
      </c>
      <c r="H21" s="11">
        <f>G21*100/E21</f>
        <v>25</v>
      </c>
      <c r="I21" s="64"/>
      <c r="J21" s="64"/>
      <c r="K21" s="64"/>
      <c r="L21" s="64"/>
      <c r="M21" s="64"/>
      <c r="N21" s="64"/>
    </row>
    <row r="22" spans="1:14" ht="15.75" x14ac:dyDescent="0.25">
      <c r="A22" s="62" t="s">
        <v>32</v>
      </c>
      <c r="B22" s="4" t="s">
        <v>24</v>
      </c>
      <c r="C22" s="2">
        <v>24.202999999999999</v>
      </c>
      <c r="D22" s="9">
        <v>0</v>
      </c>
      <c r="E22" s="9">
        <v>0</v>
      </c>
      <c r="F22" s="10">
        <f t="shared" si="0"/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/>
    </row>
    <row r="23" spans="1:14" ht="15.75" x14ac:dyDescent="0.25">
      <c r="A23" s="62" t="s">
        <v>34</v>
      </c>
      <c r="B23" s="4" t="s">
        <v>25</v>
      </c>
      <c r="C23" s="2">
        <v>20.62</v>
      </c>
      <c r="D23" s="9">
        <v>0</v>
      </c>
      <c r="E23" s="9">
        <v>0</v>
      </c>
      <c r="F23" s="10">
        <f t="shared" si="0"/>
        <v>0</v>
      </c>
      <c r="G23" s="9">
        <v>0</v>
      </c>
      <c r="H23" s="9">
        <v>0</v>
      </c>
      <c r="I23" s="64"/>
      <c r="J23" s="64"/>
      <c r="K23" s="64"/>
      <c r="L23" s="64"/>
      <c r="M23" s="64"/>
      <c r="N23" s="64"/>
    </row>
    <row r="24" spans="1:14" ht="15.75" x14ac:dyDescent="0.25">
      <c r="A24" s="62" t="s">
        <v>244</v>
      </c>
      <c r="B24" s="4" t="s">
        <v>330</v>
      </c>
      <c r="C24" s="2">
        <v>21.3</v>
      </c>
      <c r="D24" s="9">
        <v>15</v>
      </c>
      <c r="E24" s="9">
        <v>16</v>
      </c>
      <c r="F24" s="10">
        <f t="shared" si="0"/>
        <v>0.75117370892018775</v>
      </c>
      <c r="G24" s="9">
        <v>3</v>
      </c>
      <c r="H24" s="11">
        <f>G24*100/E24</f>
        <v>18.75</v>
      </c>
      <c r="I24" s="9"/>
      <c r="J24" s="9"/>
      <c r="K24" s="9"/>
      <c r="L24" s="9"/>
      <c r="M24" s="9"/>
      <c r="N24" s="9"/>
    </row>
    <row r="25" spans="1:14" ht="38.25" x14ac:dyDescent="0.25">
      <c r="A25" s="62" t="s">
        <v>245</v>
      </c>
      <c r="B25" s="4" t="s">
        <v>26</v>
      </c>
      <c r="C25" s="2">
        <v>50</v>
      </c>
      <c r="D25" s="9">
        <v>26</v>
      </c>
      <c r="E25" s="9">
        <v>31</v>
      </c>
      <c r="F25" s="10">
        <f t="shared" si="0"/>
        <v>0.62</v>
      </c>
      <c r="G25" s="64">
        <v>7</v>
      </c>
      <c r="H25" s="11">
        <f>G25*100/E25</f>
        <v>22.580645161290324</v>
      </c>
      <c r="I25" s="64"/>
      <c r="J25" s="64"/>
      <c r="K25" s="64"/>
      <c r="L25" s="64"/>
      <c r="M25" s="64"/>
      <c r="N25" s="64"/>
    </row>
    <row r="26" spans="1:14" ht="63.75" x14ac:dyDescent="0.25">
      <c r="A26" s="62" t="s">
        <v>248</v>
      </c>
      <c r="B26" s="4" t="s">
        <v>340</v>
      </c>
      <c r="C26" s="2" t="s">
        <v>20</v>
      </c>
      <c r="D26" s="9"/>
      <c r="E26" s="9"/>
      <c r="F26" s="10"/>
      <c r="G26" s="64">
        <v>2</v>
      </c>
      <c r="H26" s="11"/>
      <c r="I26" s="64"/>
      <c r="J26" s="64"/>
      <c r="K26" s="64"/>
      <c r="L26" s="64"/>
      <c r="M26" s="64"/>
      <c r="N26" s="64"/>
    </row>
    <row r="27" spans="1:14" ht="15.75" x14ac:dyDescent="0.25">
      <c r="A27" s="62" t="s">
        <v>246</v>
      </c>
      <c r="B27" s="4" t="s">
        <v>27</v>
      </c>
      <c r="C27" s="2">
        <v>33.630000000000003</v>
      </c>
      <c r="D27" s="9">
        <v>15</v>
      </c>
      <c r="E27" s="9">
        <v>17</v>
      </c>
      <c r="F27" s="10">
        <f t="shared" si="0"/>
        <v>0.50550104073743674</v>
      </c>
      <c r="G27" s="64">
        <v>5</v>
      </c>
      <c r="H27" s="11">
        <f>G27*100/E27</f>
        <v>29.411764705882351</v>
      </c>
      <c r="I27" s="64"/>
      <c r="J27" s="64"/>
      <c r="K27" s="64"/>
      <c r="L27" s="64"/>
      <c r="M27" s="64"/>
      <c r="N27" s="64"/>
    </row>
    <row r="28" spans="1:14" ht="15.75" x14ac:dyDescent="0.25">
      <c r="A28" s="62" t="s">
        <v>247</v>
      </c>
      <c r="B28" s="4" t="s">
        <v>28</v>
      </c>
      <c r="C28" s="2">
        <v>36.83</v>
      </c>
      <c r="D28" s="9">
        <v>47</v>
      </c>
      <c r="E28" s="9">
        <v>43</v>
      </c>
      <c r="F28" s="10">
        <f t="shared" si="0"/>
        <v>1.1675264729839805</v>
      </c>
      <c r="G28" s="64">
        <v>12</v>
      </c>
      <c r="H28" s="11">
        <f>G28*100/E28</f>
        <v>27.906976744186046</v>
      </c>
      <c r="I28" s="64"/>
      <c r="J28" s="64"/>
      <c r="K28" s="64"/>
      <c r="L28" s="64"/>
      <c r="M28" s="64"/>
      <c r="N28" s="64"/>
    </row>
    <row r="29" spans="1:14" ht="15.75" x14ac:dyDescent="0.25">
      <c r="A29" s="135" t="s">
        <v>249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</row>
    <row r="30" spans="1:14" ht="15.75" x14ac:dyDescent="0.25">
      <c r="A30" s="62" t="s">
        <v>36</v>
      </c>
      <c r="B30" s="4" t="s">
        <v>18</v>
      </c>
      <c r="C30" s="2">
        <v>425.3</v>
      </c>
      <c r="D30" s="9">
        <v>0</v>
      </c>
      <c r="E30" s="9">
        <v>0</v>
      </c>
      <c r="F30" s="10">
        <f>E30/C30</f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 ht="25.5" x14ac:dyDescent="0.25">
      <c r="A31" s="62" t="s">
        <v>38</v>
      </c>
      <c r="B31" s="4" t="s">
        <v>31</v>
      </c>
      <c r="C31" s="2">
        <v>61.19</v>
      </c>
      <c r="D31" s="9">
        <v>0</v>
      </c>
      <c r="E31" s="9">
        <v>0</v>
      </c>
      <c r="F31" s="10">
        <f>E31/C31</f>
        <v>0</v>
      </c>
      <c r="G31" s="9">
        <v>0</v>
      </c>
      <c r="H31" s="9">
        <v>0</v>
      </c>
      <c r="I31" s="64"/>
      <c r="J31" s="64"/>
      <c r="K31" s="64"/>
      <c r="L31" s="64"/>
      <c r="M31" s="64"/>
      <c r="N31" s="64"/>
    </row>
    <row r="32" spans="1:14" ht="15.75" x14ac:dyDescent="0.25">
      <c r="A32" s="62" t="s">
        <v>40</v>
      </c>
      <c r="B32" s="4" t="s">
        <v>33</v>
      </c>
      <c r="C32" s="2">
        <v>79.22</v>
      </c>
      <c r="D32" s="9">
        <v>15</v>
      </c>
      <c r="E32" s="9">
        <v>14</v>
      </c>
      <c r="F32" s="10">
        <f>E32/C32</f>
        <v>0.17672304973491543</v>
      </c>
      <c r="G32" s="65">
        <v>3</v>
      </c>
      <c r="H32" s="65">
        <f>G32*100/E32</f>
        <v>21.428571428571427</v>
      </c>
      <c r="I32" s="65"/>
      <c r="J32" s="65"/>
      <c r="K32" s="65"/>
      <c r="L32" s="65"/>
      <c r="M32" s="65"/>
      <c r="N32" s="65"/>
    </row>
    <row r="33" spans="1:14" ht="15.75" x14ac:dyDescent="0.25">
      <c r="A33" s="62" t="s">
        <v>42</v>
      </c>
      <c r="B33" s="4" t="s">
        <v>35</v>
      </c>
      <c r="C33" s="2">
        <v>80.819999999999993</v>
      </c>
      <c r="D33" s="9">
        <v>12</v>
      </c>
      <c r="E33" s="9">
        <v>11</v>
      </c>
      <c r="F33" s="10">
        <f>E33/C33</f>
        <v>0.13610492452363276</v>
      </c>
      <c r="G33" s="65">
        <v>2</v>
      </c>
      <c r="H33" s="65">
        <f>G33*100/E33</f>
        <v>18.181818181818183</v>
      </c>
      <c r="I33" s="65"/>
      <c r="J33" s="65"/>
      <c r="K33" s="65"/>
      <c r="L33" s="65"/>
      <c r="M33" s="65"/>
      <c r="N33" s="65"/>
    </row>
    <row r="34" spans="1:14" ht="15.75" x14ac:dyDescent="0.25">
      <c r="A34" s="135" t="s">
        <v>319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</row>
    <row r="35" spans="1:14" ht="15.75" x14ac:dyDescent="0.25">
      <c r="A35" s="62" t="s">
        <v>44</v>
      </c>
      <c r="B35" s="4" t="s">
        <v>37</v>
      </c>
      <c r="C35" s="2">
        <v>222.18</v>
      </c>
      <c r="D35" s="9">
        <v>15</v>
      </c>
      <c r="E35" s="9">
        <v>48</v>
      </c>
      <c r="F35" s="10">
        <f>E35/C35</f>
        <v>0.21604104779908181</v>
      </c>
      <c r="G35" s="64">
        <v>13</v>
      </c>
      <c r="H35" s="11">
        <f>G35*100/E35</f>
        <v>27.083333333333332</v>
      </c>
      <c r="I35" s="64">
        <v>0</v>
      </c>
      <c r="J35" s="64">
        <v>0</v>
      </c>
      <c r="K35" s="64">
        <v>0</v>
      </c>
      <c r="L35" s="64">
        <v>0</v>
      </c>
      <c r="M35" s="64">
        <v>13</v>
      </c>
      <c r="N35" s="64">
        <v>0</v>
      </c>
    </row>
    <row r="36" spans="1:14" ht="63.75" x14ac:dyDescent="0.25">
      <c r="A36" s="62"/>
      <c r="B36" s="4" t="s">
        <v>340</v>
      </c>
      <c r="C36" s="2"/>
      <c r="D36" s="9"/>
      <c r="E36" s="9"/>
      <c r="F36" s="10"/>
      <c r="G36" s="64">
        <v>1</v>
      </c>
      <c r="H36" s="11">
        <f>G36*100/E35</f>
        <v>2.0833333333333335</v>
      </c>
      <c r="I36" s="64"/>
      <c r="J36" s="64"/>
      <c r="K36" s="64"/>
      <c r="L36" s="64"/>
      <c r="M36" s="64">
        <v>1</v>
      </c>
      <c r="N36" s="64"/>
    </row>
    <row r="37" spans="1:14" ht="38.25" x14ac:dyDescent="0.25">
      <c r="A37" s="62" t="s">
        <v>45</v>
      </c>
      <c r="B37" s="4" t="s">
        <v>39</v>
      </c>
      <c r="C37" s="2">
        <v>143.47</v>
      </c>
      <c r="D37" s="9">
        <v>16</v>
      </c>
      <c r="E37" s="9">
        <v>16</v>
      </c>
      <c r="F37" s="10">
        <f>E37/C37</f>
        <v>0.1115215724541716</v>
      </c>
      <c r="G37" s="64">
        <v>4</v>
      </c>
      <c r="H37" s="11">
        <f>G37*100/E37</f>
        <v>25</v>
      </c>
      <c r="I37" s="64"/>
      <c r="J37" s="64"/>
      <c r="K37" s="64"/>
      <c r="L37" s="64"/>
      <c r="M37" s="64"/>
      <c r="N37" s="64"/>
    </row>
    <row r="38" spans="1:14" ht="25.5" x14ac:dyDescent="0.25">
      <c r="A38" s="62" t="s">
        <v>47</v>
      </c>
      <c r="B38" s="4" t="s">
        <v>41</v>
      </c>
      <c r="C38" s="2">
        <v>12.04</v>
      </c>
      <c r="D38" s="9">
        <v>3</v>
      </c>
      <c r="E38" s="9">
        <v>5</v>
      </c>
      <c r="F38" s="10">
        <f>E38/C38</f>
        <v>0.41528239202657813</v>
      </c>
      <c r="G38" s="64">
        <v>0</v>
      </c>
      <c r="H38" s="11">
        <f>G38*100/E38</f>
        <v>0</v>
      </c>
      <c r="I38" s="64"/>
      <c r="J38" s="64"/>
      <c r="K38" s="64"/>
      <c r="L38" s="64"/>
      <c r="M38" s="64"/>
      <c r="N38" s="64"/>
    </row>
    <row r="39" spans="1:14" ht="15.75" x14ac:dyDescent="0.25">
      <c r="A39" s="62" t="s">
        <v>49</v>
      </c>
      <c r="B39" s="69" t="s">
        <v>359</v>
      </c>
      <c r="C39" s="5">
        <v>51.435000000000002</v>
      </c>
      <c r="D39" s="9">
        <v>12</v>
      </c>
      <c r="E39" s="9">
        <v>62</v>
      </c>
      <c r="F39" s="10">
        <f>E39/C39</f>
        <v>1.2054048799455623</v>
      </c>
      <c r="G39" s="64">
        <v>2</v>
      </c>
      <c r="H39" s="11">
        <f>G39*100/E39</f>
        <v>3.225806451612903</v>
      </c>
      <c r="I39" s="64"/>
      <c r="J39" s="64"/>
      <c r="K39" s="64"/>
      <c r="L39" s="64"/>
      <c r="M39" s="64"/>
      <c r="N39" s="64"/>
    </row>
    <row r="40" spans="1:14" ht="15.75" x14ac:dyDescent="0.25">
      <c r="A40" s="135" t="s">
        <v>250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ht="15.75" x14ac:dyDescent="0.25">
      <c r="A41" s="62" t="s">
        <v>51</v>
      </c>
      <c r="B41" s="4" t="s">
        <v>37</v>
      </c>
      <c r="C41" s="63">
        <v>163.22</v>
      </c>
      <c r="D41" s="12">
        <v>0</v>
      </c>
      <c r="E41" s="12">
        <v>0</v>
      </c>
      <c r="F41" s="83">
        <f>E41/C41</f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 ht="38.25" x14ac:dyDescent="0.25">
      <c r="A42" s="62" t="s">
        <v>52</v>
      </c>
      <c r="B42" s="4" t="s">
        <v>46</v>
      </c>
      <c r="C42" s="63">
        <v>279.41699999999997</v>
      </c>
      <c r="D42" s="12">
        <v>0</v>
      </c>
      <c r="E42" s="12">
        <v>0</v>
      </c>
      <c r="F42" s="83">
        <f>E42/C42</f>
        <v>0</v>
      </c>
      <c r="G42" s="12">
        <v>0</v>
      </c>
      <c r="H42" s="12">
        <v>0</v>
      </c>
      <c r="I42" s="12"/>
      <c r="J42" s="12"/>
      <c r="K42" s="12"/>
      <c r="L42" s="12"/>
      <c r="M42" s="12"/>
      <c r="N42" s="12"/>
    </row>
    <row r="43" spans="1:14" ht="38.25" x14ac:dyDescent="0.25">
      <c r="A43" s="62" t="s">
        <v>54</v>
      </c>
      <c r="B43" s="4" t="s">
        <v>48</v>
      </c>
      <c r="C43" s="63">
        <v>65.27</v>
      </c>
      <c r="D43" s="12">
        <v>0</v>
      </c>
      <c r="E43" s="12">
        <v>0</v>
      </c>
      <c r="F43" s="83">
        <f>E43/C43</f>
        <v>0</v>
      </c>
      <c r="G43" s="12">
        <v>0</v>
      </c>
      <c r="H43" s="12">
        <v>0</v>
      </c>
      <c r="I43" s="12"/>
      <c r="J43" s="12"/>
      <c r="K43" s="12"/>
      <c r="L43" s="12"/>
      <c r="M43" s="12"/>
      <c r="N43" s="12"/>
    </row>
    <row r="44" spans="1:14" ht="38.25" x14ac:dyDescent="0.25">
      <c r="A44" s="62" t="s">
        <v>55</v>
      </c>
      <c r="B44" s="4" t="s">
        <v>50</v>
      </c>
      <c r="C44" s="63">
        <v>33.369999999999997</v>
      </c>
      <c r="D44" s="12">
        <v>0</v>
      </c>
      <c r="E44" s="12">
        <v>0</v>
      </c>
      <c r="F44" s="83">
        <f>E44/C44</f>
        <v>0</v>
      </c>
      <c r="G44" s="12">
        <v>0</v>
      </c>
      <c r="H44" s="12">
        <v>0</v>
      </c>
      <c r="I44" s="12"/>
      <c r="J44" s="12"/>
      <c r="K44" s="12"/>
      <c r="L44" s="12"/>
      <c r="M44" s="12"/>
      <c r="N44" s="12"/>
    </row>
    <row r="45" spans="1:14" ht="15.75" x14ac:dyDescent="0.25">
      <c r="A45" s="62" t="s">
        <v>251</v>
      </c>
      <c r="B45" s="4" t="s">
        <v>351</v>
      </c>
      <c r="C45" s="2">
        <v>64.3</v>
      </c>
      <c r="D45" s="9">
        <v>14</v>
      </c>
      <c r="E45" s="9">
        <v>14</v>
      </c>
      <c r="F45" s="83">
        <f>E45/C45</f>
        <v>0.2177293934681182</v>
      </c>
      <c r="G45" s="64">
        <v>4</v>
      </c>
      <c r="H45" s="84">
        <f>G45*100/E45</f>
        <v>28.571428571428573</v>
      </c>
      <c r="I45" s="64"/>
      <c r="J45" s="64"/>
      <c r="K45" s="64"/>
      <c r="L45" s="64"/>
      <c r="M45" s="64"/>
      <c r="N45" s="64"/>
    </row>
    <row r="46" spans="1:14" ht="15.75" x14ac:dyDescent="0.25">
      <c r="A46" s="135" t="s">
        <v>320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</row>
    <row r="47" spans="1:14" ht="15.75" x14ac:dyDescent="0.25">
      <c r="A47" s="62" t="s">
        <v>57</v>
      </c>
      <c r="B47" s="4" t="s">
        <v>18</v>
      </c>
      <c r="C47" s="2">
        <v>817.66</v>
      </c>
      <c r="D47" s="9">
        <v>19</v>
      </c>
      <c r="E47" s="9">
        <v>20</v>
      </c>
      <c r="F47" s="10">
        <f>E47/C47</f>
        <v>2.4460044517281024E-2</v>
      </c>
      <c r="G47" s="64">
        <v>6</v>
      </c>
      <c r="H47" s="11">
        <f>G47*100/E47</f>
        <v>30</v>
      </c>
      <c r="I47" s="64">
        <v>0</v>
      </c>
      <c r="J47" s="64">
        <v>0</v>
      </c>
      <c r="K47" s="64">
        <v>0</v>
      </c>
      <c r="L47" s="64">
        <v>0</v>
      </c>
      <c r="M47" s="64">
        <v>6</v>
      </c>
      <c r="N47" s="64">
        <v>0</v>
      </c>
    </row>
    <row r="48" spans="1:14" ht="15.75" x14ac:dyDescent="0.25">
      <c r="A48" s="62" t="s">
        <v>58</v>
      </c>
      <c r="B48" s="4" t="s">
        <v>53</v>
      </c>
      <c r="C48" s="2">
        <v>120.74</v>
      </c>
      <c r="D48" s="9">
        <v>10</v>
      </c>
      <c r="E48" s="9">
        <v>32</v>
      </c>
      <c r="F48" s="10">
        <f>E48/C48</f>
        <v>0.26503230081166146</v>
      </c>
      <c r="G48" s="64">
        <v>5</v>
      </c>
      <c r="H48" s="11">
        <f>G48*100/E48</f>
        <v>15.625</v>
      </c>
      <c r="I48" s="64"/>
      <c r="J48" s="64"/>
      <c r="K48" s="64"/>
      <c r="L48" s="64"/>
      <c r="M48" s="64"/>
      <c r="N48" s="64"/>
    </row>
    <row r="49" spans="1:14" ht="15.75" x14ac:dyDescent="0.25">
      <c r="A49" s="62" t="s">
        <v>252</v>
      </c>
      <c r="B49" s="69" t="s">
        <v>357</v>
      </c>
      <c r="C49" s="2">
        <v>152.26</v>
      </c>
      <c r="D49" s="9">
        <v>0</v>
      </c>
      <c r="E49" s="9">
        <v>22</v>
      </c>
      <c r="F49" s="10">
        <f>E49/C49</f>
        <v>0.14448968869039802</v>
      </c>
      <c r="G49" s="9">
        <v>3</v>
      </c>
      <c r="H49" s="11">
        <f>G49*100/E49</f>
        <v>13.636363636363637</v>
      </c>
      <c r="I49" s="64"/>
      <c r="J49" s="64"/>
      <c r="K49" s="64"/>
      <c r="L49" s="64"/>
      <c r="M49" s="64"/>
      <c r="N49" s="64"/>
    </row>
    <row r="50" spans="1:14" ht="38.25" x14ac:dyDescent="0.25">
      <c r="A50" s="62" t="s">
        <v>253</v>
      </c>
      <c r="B50" s="4" t="s">
        <v>56</v>
      </c>
      <c r="C50" s="5">
        <v>269.19799999999998</v>
      </c>
      <c r="D50" s="9">
        <v>35</v>
      </c>
      <c r="E50" s="9">
        <v>21</v>
      </c>
      <c r="F50" s="10">
        <f>E50/C50</f>
        <v>7.800949486994703E-2</v>
      </c>
      <c r="G50" s="64">
        <v>3</v>
      </c>
      <c r="H50" s="11">
        <f>G50*100/E50</f>
        <v>14.285714285714286</v>
      </c>
      <c r="I50" s="64"/>
      <c r="J50" s="64"/>
      <c r="K50" s="64"/>
      <c r="L50" s="64"/>
      <c r="M50" s="64"/>
      <c r="N50" s="64"/>
    </row>
    <row r="51" spans="1:14" ht="15.75" x14ac:dyDescent="0.25">
      <c r="A51" s="135" t="s">
        <v>254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</row>
    <row r="52" spans="1:14" ht="15.75" x14ac:dyDescent="0.25">
      <c r="A52" s="62" t="s">
        <v>60</v>
      </c>
      <c r="B52" s="4" t="s">
        <v>18</v>
      </c>
      <c r="C52" s="2">
        <v>257.81</v>
      </c>
      <c r="D52" s="9">
        <v>50</v>
      </c>
      <c r="E52" s="9">
        <v>50</v>
      </c>
      <c r="F52" s="10">
        <f t="shared" ref="F52:F57" si="1">E52/C52</f>
        <v>0.19394127458205654</v>
      </c>
      <c r="G52" s="9">
        <v>15</v>
      </c>
      <c r="H52" s="70">
        <f>G52*100/E52</f>
        <v>30</v>
      </c>
      <c r="I52" s="9">
        <v>0</v>
      </c>
      <c r="J52" s="9">
        <v>0</v>
      </c>
      <c r="K52" s="9">
        <v>0</v>
      </c>
      <c r="L52" s="9">
        <v>0</v>
      </c>
      <c r="M52" s="9">
        <v>15</v>
      </c>
      <c r="N52" s="9">
        <v>0</v>
      </c>
    </row>
    <row r="53" spans="1:14" ht="38.25" x14ac:dyDescent="0.25">
      <c r="A53" s="62" t="s">
        <v>61</v>
      </c>
      <c r="B53" s="4" t="s">
        <v>233</v>
      </c>
      <c r="C53" s="2">
        <v>177.816</v>
      </c>
      <c r="D53" s="9">
        <v>24</v>
      </c>
      <c r="E53" s="9">
        <v>55</v>
      </c>
      <c r="F53" s="10">
        <f t="shared" si="1"/>
        <v>0.30930849867278537</v>
      </c>
      <c r="G53" s="64">
        <v>16</v>
      </c>
      <c r="H53" s="11">
        <f>G53*100/E53</f>
        <v>29.09090909090909</v>
      </c>
      <c r="I53" s="64"/>
      <c r="J53" s="64"/>
      <c r="K53" s="64"/>
      <c r="L53" s="64"/>
      <c r="M53" s="64"/>
      <c r="N53" s="64"/>
    </row>
    <row r="54" spans="1:14" ht="15.75" x14ac:dyDescent="0.25">
      <c r="A54" s="62" t="s">
        <v>255</v>
      </c>
      <c r="B54" s="4" t="s">
        <v>234</v>
      </c>
      <c r="C54" s="2">
        <v>17.88</v>
      </c>
      <c r="D54" s="9">
        <v>0</v>
      </c>
      <c r="E54" s="9">
        <v>0</v>
      </c>
      <c r="F54" s="10">
        <f t="shared" si="1"/>
        <v>0</v>
      </c>
      <c r="G54" s="64">
        <v>0</v>
      </c>
      <c r="H54" s="11">
        <v>0</v>
      </c>
      <c r="I54" s="64"/>
      <c r="J54" s="64"/>
      <c r="K54" s="64"/>
      <c r="L54" s="64"/>
      <c r="M54" s="64"/>
      <c r="N54" s="64"/>
    </row>
    <row r="55" spans="1:14" ht="25.5" x14ac:dyDescent="0.25">
      <c r="A55" s="62" t="s">
        <v>256</v>
      </c>
      <c r="B55" s="4" t="s">
        <v>235</v>
      </c>
      <c r="C55" s="2">
        <v>15.534000000000001</v>
      </c>
      <c r="D55" s="9">
        <v>0</v>
      </c>
      <c r="E55" s="9">
        <v>9</v>
      </c>
      <c r="F55" s="10">
        <f t="shared" si="1"/>
        <v>0.57937427578215528</v>
      </c>
      <c r="G55" s="64">
        <v>2</v>
      </c>
      <c r="H55" s="11">
        <f>G55*100/E55</f>
        <v>22.222222222222221</v>
      </c>
      <c r="I55" s="64"/>
      <c r="J55" s="64"/>
      <c r="K55" s="64"/>
      <c r="L55" s="64"/>
      <c r="M55" s="64"/>
      <c r="N55" s="64"/>
    </row>
    <row r="56" spans="1:14" ht="25.5" x14ac:dyDescent="0.25">
      <c r="A56" s="62" t="s">
        <v>257</v>
      </c>
      <c r="B56" s="4" t="s">
        <v>236</v>
      </c>
      <c r="C56" s="2">
        <v>14.592000000000001</v>
      </c>
      <c r="D56" s="9">
        <v>0</v>
      </c>
      <c r="E56" s="9">
        <v>8</v>
      </c>
      <c r="F56" s="10">
        <f t="shared" si="1"/>
        <v>0.54824561403508765</v>
      </c>
      <c r="G56" s="64">
        <v>2</v>
      </c>
      <c r="H56" s="11">
        <f>G56*100/E56</f>
        <v>25</v>
      </c>
      <c r="I56" s="64"/>
      <c r="J56" s="64"/>
      <c r="K56" s="64"/>
      <c r="L56" s="64"/>
      <c r="M56" s="64"/>
      <c r="N56" s="64"/>
    </row>
    <row r="57" spans="1:14" ht="15.75" x14ac:dyDescent="0.25">
      <c r="A57" s="62" t="s">
        <v>258</v>
      </c>
      <c r="B57" s="71" t="s">
        <v>237</v>
      </c>
      <c r="C57" s="5">
        <v>9.7159999999999993</v>
      </c>
      <c r="D57" s="9">
        <v>0</v>
      </c>
      <c r="E57" s="9">
        <v>11</v>
      </c>
      <c r="F57" s="10">
        <f t="shared" si="1"/>
        <v>1.1321531494442159</v>
      </c>
      <c r="G57" s="64">
        <v>3</v>
      </c>
      <c r="H57" s="11">
        <f>G57*100/E57</f>
        <v>27.272727272727273</v>
      </c>
      <c r="I57" s="64"/>
      <c r="J57" s="64"/>
      <c r="K57" s="64"/>
      <c r="L57" s="64"/>
      <c r="M57" s="64"/>
      <c r="N57" s="64"/>
    </row>
    <row r="58" spans="1:14" ht="15.75" x14ac:dyDescent="0.25">
      <c r="A58" s="140" t="s">
        <v>321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x14ac:dyDescent="0.25">
      <c r="A59" s="62" t="s">
        <v>63</v>
      </c>
      <c r="B59" s="4" t="s">
        <v>37</v>
      </c>
      <c r="C59" s="5">
        <v>189.94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x14ac:dyDescent="0.25">
      <c r="A60" s="62" t="s">
        <v>64</v>
      </c>
      <c r="B60" s="4" t="s">
        <v>59</v>
      </c>
      <c r="C60" s="5">
        <v>203.81</v>
      </c>
      <c r="D60" s="8">
        <v>0</v>
      </c>
      <c r="E60" s="8">
        <v>0</v>
      </c>
      <c r="F60" s="18">
        <f>E60/C60</f>
        <v>0</v>
      </c>
      <c r="G60" s="8">
        <v>0</v>
      </c>
      <c r="H60" s="8">
        <v>0</v>
      </c>
      <c r="I60" s="19"/>
      <c r="J60" s="19"/>
      <c r="K60" s="19"/>
      <c r="L60" s="19"/>
      <c r="M60" s="19"/>
      <c r="N60" s="19"/>
    </row>
    <row r="61" spans="1:14" ht="15.75" x14ac:dyDescent="0.25">
      <c r="A61" s="135" t="s">
        <v>259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ht="15.75" x14ac:dyDescent="0.25">
      <c r="A62" s="62" t="s">
        <v>66</v>
      </c>
      <c r="B62" s="4" t="s">
        <v>37</v>
      </c>
      <c r="C62" s="2">
        <v>4100.01</v>
      </c>
      <c r="D62" s="9">
        <v>603</v>
      </c>
      <c r="E62" s="9">
        <v>876</v>
      </c>
      <c r="F62" s="10">
        <f>E62/C62</f>
        <v>0.21365801546825494</v>
      </c>
      <c r="G62" s="65">
        <v>262</v>
      </c>
      <c r="H62" s="70">
        <f>G62*100/E62</f>
        <v>29.908675799086758</v>
      </c>
      <c r="I62" s="65">
        <v>15</v>
      </c>
      <c r="J62" s="65">
        <v>0</v>
      </c>
      <c r="K62" s="65">
        <v>0</v>
      </c>
      <c r="L62" s="65">
        <v>0</v>
      </c>
      <c r="M62" s="65">
        <v>247</v>
      </c>
      <c r="N62" s="65">
        <v>0</v>
      </c>
    </row>
    <row r="63" spans="1:14" ht="15.75" x14ac:dyDescent="0.25">
      <c r="A63" s="62" t="s">
        <v>67</v>
      </c>
      <c r="B63" s="4" t="s">
        <v>65</v>
      </c>
      <c r="C63" s="2">
        <v>1069.01</v>
      </c>
      <c r="D63" s="9">
        <v>63</v>
      </c>
      <c r="E63" s="9">
        <v>60</v>
      </c>
      <c r="F63" s="10">
        <f>E63/C63</f>
        <v>5.6126696663267882E-2</v>
      </c>
      <c r="G63" s="65">
        <v>8</v>
      </c>
      <c r="H63" s="65">
        <v>28.6</v>
      </c>
      <c r="I63" s="65"/>
      <c r="J63" s="65"/>
      <c r="K63" s="65"/>
      <c r="L63" s="65"/>
      <c r="M63" s="65"/>
      <c r="N63" s="65"/>
    </row>
    <row r="64" spans="1:14" ht="15.75" x14ac:dyDescent="0.25">
      <c r="A64" s="135" t="s">
        <v>322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62" t="s">
        <v>73</v>
      </c>
      <c r="B65" s="4" t="s">
        <v>18</v>
      </c>
      <c r="C65" s="2">
        <v>228.05840000000001</v>
      </c>
      <c r="D65" s="8">
        <v>34</v>
      </c>
      <c r="E65" s="8">
        <v>0</v>
      </c>
      <c r="F65" s="18">
        <f>E65/C65</f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</row>
    <row r="66" spans="1:14" ht="38.25" x14ac:dyDescent="0.25">
      <c r="A66" s="62" t="s">
        <v>74</v>
      </c>
      <c r="B66" s="4" t="s">
        <v>62</v>
      </c>
      <c r="C66" s="2">
        <v>80.239999999999995</v>
      </c>
      <c r="D66" s="8">
        <v>5</v>
      </c>
      <c r="E66" s="8">
        <v>3</v>
      </c>
      <c r="F66" s="18">
        <f>E66/C66</f>
        <v>3.7387836490528417E-2</v>
      </c>
      <c r="G66" s="23">
        <v>0</v>
      </c>
      <c r="H66" s="15">
        <f>G66*100/E66</f>
        <v>0</v>
      </c>
      <c r="I66" s="23"/>
      <c r="J66" s="23"/>
      <c r="K66" s="23"/>
      <c r="L66" s="23"/>
      <c r="M66" s="23"/>
      <c r="N66" s="23"/>
    </row>
    <row r="67" spans="1:14" ht="15.75" x14ac:dyDescent="0.25">
      <c r="A67" s="135" t="s">
        <v>260</v>
      </c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</row>
    <row r="68" spans="1:14" ht="15.75" x14ac:dyDescent="0.25">
      <c r="A68" s="62" t="s">
        <v>77</v>
      </c>
      <c r="B68" s="4" t="s">
        <v>37</v>
      </c>
      <c r="C68" s="2">
        <v>311.08</v>
      </c>
      <c r="D68" s="9">
        <v>17</v>
      </c>
      <c r="E68" s="9">
        <v>13</v>
      </c>
      <c r="F68" s="10">
        <f>E68/C68</f>
        <v>4.178989327504179E-2</v>
      </c>
      <c r="G68" s="64">
        <v>3</v>
      </c>
      <c r="H68" s="11">
        <f>G68*100/E68</f>
        <v>23.076923076923077</v>
      </c>
      <c r="I68" s="64">
        <v>0</v>
      </c>
      <c r="J68" s="64">
        <v>0</v>
      </c>
      <c r="K68" s="64">
        <v>0</v>
      </c>
      <c r="L68" s="64">
        <v>0</v>
      </c>
      <c r="M68" s="64">
        <v>3</v>
      </c>
      <c r="N68" s="64">
        <v>0</v>
      </c>
    </row>
    <row r="69" spans="1:14" ht="38.25" x14ac:dyDescent="0.25">
      <c r="A69" s="62" t="s">
        <v>78</v>
      </c>
      <c r="B69" s="4" t="s">
        <v>68</v>
      </c>
      <c r="C69" s="2">
        <v>291.77</v>
      </c>
      <c r="D69" s="9">
        <v>7</v>
      </c>
      <c r="E69" s="9">
        <v>9</v>
      </c>
      <c r="F69" s="10">
        <f t="shared" ref="F69:F76" si="2">E69/C69</f>
        <v>3.084621448401138E-2</v>
      </c>
      <c r="G69" s="64">
        <v>2</v>
      </c>
      <c r="H69" s="11">
        <f>G69*100/E69</f>
        <v>22.222222222222221</v>
      </c>
      <c r="I69" s="64"/>
      <c r="J69" s="64"/>
      <c r="K69" s="64"/>
      <c r="L69" s="64"/>
      <c r="M69" s="64"/>
      <c r="N69" s="64"/>
    </row>
    <row r="70" spans="1:14" ht="25.5" x14ac:dyDescent="0.25">
      <c r="A70" s="62" t="s">
        <v>80</v>
      </c>
      <c r="B70" s="4" t="s">
        <v>353</v>
      </c>
      <c r="C70" s="2">
        <v>16</v>
      </c>
      <c r="D70" s="9">
        <v>9</v>
      </c>
      <c r="E70" s="9">
        <v>10</v>
      </c>
      <c r="F70" s="10">
        <f t="shared" si="2"/>
        <v>0.625</v>
      </c>
      <c r="G70" s="64">
        <v>3</v>
      </c>
      <c r="H70" s="11">
        <f>G70*100/E70</f>
        <v>30</v>
      </c>
      <c r="I70" s="64"/>
      <c r="J70" s="64"/>
      <c r="K70" s="64"/>
      <c r="L70" s="64"/>
      <c r="M70" s="64"/>
      <c r="N70" s="64"/>
    </row>
    <row r="71" spans="1:14" ht="38.25" x14ac:dyDescent="0.25">
      <c r="A71" s="62" t="s">
        <v>82</v>
      </c>
      <c r="B71" s="4" t="s">
        <v>69</v>
      </c>
      <c r="C71" s="2">
        <v>25.46</v>
      </c>
      <c r="D71" s="9">
        <v>13</v>
      </c>
      <c r="E71" s="9">
        <v>30</v>
      </c>
      <c r="F71" s="10">
        <f t="shared" si="2"/>
        <v>1.178318931657502</v>
      </c>
      <c r="G71" s="64">
        <v>2</v>
      </c>
      <c r="H71" s="11">
        <f>G71*100/E71</f>
        <v>6.666666666666667</v>
      </c>
      <c r="I71" s="64"/>
      <c r="J71" s="64"/>
      <c r="K71" s="64"/>
      <c r="L71" s="64"/>
      <c r="M71" s="64"/>
      <c r="N71" s="64"/>
    </row>
    <row r="72" spans="1:14" ht="15.75" x14ac:dyDescent="0.25">
      <c r="A72" s="62" t="s">
        <v>84</v>
      </c>
      <c r="B72" s="4" t="s">
        <v>354</v>
      </c>
      <c r="C72" s="2">
        <v>8.7370000000000001</v>
      </c>
      <c r="D72" s="9">
        <v>1</v>
      </c>
      <c r="E72" s="9">
        <v>14</v>
      </c>
      <c r="F72" s="10">
        <f t="shared" si="2"/>
        <v>1.6023806798672313</v>
      </c>
      <c r="G72" s="9">
        <v>2</v>
      </c>
      <c r="H72" s="11">
        <f>G72*100/E72</f>
        <v>14.285714285714286</v>
      </c>
      <c r="I72" s="64"/>
      <c r="J72" s="64"/>
      <c r="K72" s="64"/>
      <c r="L72" s="64"/>
      <c r="M72" s="64"/>
      <c r="N72" s="64"/>
    </row>
    <row r="73" spans="1:14" ht="15.75" x14ac:dyDescent="0.25">
      <c r="A73" s="62" t="s">
        <v>261</v>
      </c>
      <c r="B73" s="4" t="s">
        <v>70</v>
      </c>
      <c r="C73" s="2">
        <v>11.28</v>
      </c>
      <c r="D73" s="9">
        <v>0</v>
      </c>
      <c r="E73" s="9">
        <v>9</v>
      </c>
      <c r="F73" s="10">
        <f t="shared" si="2"/>
        <v>0.79787234042553201</v>
      </c>
      <c r="G73" s="9">
        <v>2</v>
      </c>
      <c r="H73" s="11">
        <f>G73*100/E73</f>
        <v>22.222222222222221</v>
      </c>
      <c r="I73" s="64"/>
      <c r="J73" s="64"/>
      <c r="K73" s="64"/>
      <c r="L73" s="64"/>
      <c r="M73" s="64"/>
      <c r="N73" s="64"/>
    </row>
    <row r="74" spans="1:14" ht="15.75" x14ac:dyDescent="0.25">
      <c r="A74" s="62" t="s">
        <v>262</v>
      </c>
      <c r="B74" s="4" t="s">
        <v>71</v>
      </c>
      <c r="C74" s="2">
        <v>16.34</v>
      </c>
      <c r="D74" s="9">
        <v>0</v>
      </c>
      <c r="E74" s="9">
        <v>3</v>
      </c>
      <c r="F74" s="10">
        <f t="shared" si="2"/>
        <v>0.18359853121175032</v>
      </c>
      <c r="G74" s="9">
        <v>0</v>
      </c>
      <c r="H74" s="9">
        <v>0</v>
      </c>
      <c r="I74" s="64"/>
      <c r="J74" s="64"/>
      <c r="K74" s="64"/>
      <c r="L74" s="64"/>
      <c r="M74" s="64"/>
      <c r="N74" s="64"/>
    </row>
    <row r="75" spans="1:14" ht="15.75" x14ac:dyDescent="0.25">
      <c r="A75" s="62" t="s">
        <v>263</v>
      </c>
      <c r="B75" s="69" t="s">
        <v>72</v>
      </c>
      <c r="C75" s="2">
        <v>5.34</v>
      </c>
      <c r="D75" s="9">
        <v>0</v>
      </c>
      <c r="E75" s="9">
        <v>0</v>
      </c>
      <c r="F75" s="10">
        <f t="shared" si="2"/>
        <v>0</v>
      </c>
      <c r="G75" s="9">
        <v>0</v>
      </c>
      <c r="H75" s="9">
        <v>0</v>
      </c>
      <c r="I75" s="64"/>
      <c r="J75" s="64"/>
      <c r="K75" s="64"/>
      <c r="L75" s="64"/>
      <c r="M75" s="64"/>
      <c r="N75" s="64"/>
    </row>
    <row r="76" spans="1:14" ht="15.75" x14ac:dyDescent="0.25">
      <c r="A76" s="62" t="s">
        <v>331</v>
      </c>
      <c r="B76" s="69" t="s">
        <v>332</v>
      </c>
      <c r="C76" s="2">
        <v>58.078000000000003</v>
      </c>
      <c r="D76" s="9">
        <v>17</v>
      </c>
      <c r="E76" s="9">
        <v>12</v>
      </c>
      <c r="F76" s="10">
        <f t="shared" si="2"/>
        <v>0.20661868521643306</v>
      </c>
      <c r="G76" s="64">
        <v>2</v>
      </c>
      <c r="H76" s="11">
        <f>G76*100/E76</f>
        <v>16.666666666666668</v>
      </c>
      <c r="I76" s="64"/>
      <c r="J76" s="64"/>
      <c r="K76" s="64"/>
      <c r="L76" s="64"/>
      <c r="M76" s="64"/>
      <c r="N76" s="64"/>
    </row>
    <row r="77" spans="1:14" ht="15.75" x14ac:dyDescent="0.25">
      <c r="A77" s="139" t="s">
        <v>323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</row>
    <row r="78" spans="1:14" x14ac:dyDescent="0.25">
      <c r="A78" s="74" t="s">
        <v>86</v>
      </c>
      <c r="B78" s="4" t="s">
        <v>37</v>
      </c>
      <c r="C78" s="5">
        <v>109.7</v>
      </c>
      <c r="D78" s="8">
        <v>0</v>
      </c>
      <c r="E78" s="8">
        <v>0</v>
      </c>
      <c r="F78" s="18">
        <f>E78/C78</f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</row>
    <row r="79" spans="1:14" ht="38.25" x14ac:dyDescent="0.25">
      <c r="A79" s="74" t="s">
        <v>87</v>
      </c>
      <c r="B79" s="4" t="s">
        <v>75</v>
      </c>
      <c r="C79" s="5">
        <v>119.99</v>
      </c>
      <c r="D79" s="8">
        <v>0</v>
      </c>
      <c r="E79" s="8">
        <v>0</v>
      </c>
      <c r="F79" s="18">
        <f>E79/C79</f>
        <v>0</v>
      </c>
      <c r="G79" s="8">
        <v>0</v>
      </c>
      <c r="H79" s="8">
        <v>0</v>
      </c>
      <c r="I79" s="8"/>
      <c r="J79" s="8"/>
      <c r="K79" s="8"/>
      <c r="L79" s="8"/>
      <c r="M79" s="8"/>
      <c r="N79" s="8"/>
    </row>
    <row r="80" spans="1:14" x14ac:dyDescent="0.25">
      <c r="A80" s="74" t="s">
        <v>89</v>
      </c>
      <c r="B80" s="4" t="s">
        <v>76</v>
      </c>
      <c r="C80" s="5">
        <v>273.73</v>
      </c>
      <c r="D80" s="8">
        <v>0</v>
      </c>
      <c r="E80" s="8">
        <v>0</v>
      </c>
      <c r="F80" s="18">
        <f>E80/C80</f>
        <v>0</v>
      </c>
      <c r="G80" s="8">
        <v>0</v>
      </c>
      <c r="H80" s="8">
        <v>0</v>
      </c>
      <c r="I80" s="8"/>
      <c r="J80" s="8"/>
      <c r="K80" s="8"/>
      <c r="L80" s="8"/>
      <c r="M80" s="8"/>
      <c r="N80" s="8"/>
    </row>
    <row r="81" spans="1:14" ht="15.75" x14ac:dyDescent="0.25">
      <c r="A81" s="135" t="s">
        <v>264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</row>
    <row r="82" spans="1:14" ht="15.75" x14ac:dyDescent="0.25">
      <c r="A82" s="62" t="s">
        <v>96</v>
      </c>
      <c r="B82" s="4" t="s">
        <v>37</v>
      </c>
      <c r="C82" s="2">
        <v>204.64</v>
      </c>
      <c r="D82" s="9">
        <v>180</v>
      </c>
      <c r="E82" s="9">
        <v>110</v>
      </c>
      <c r="F82" s="10">
        <f>E82/C82</f>
        <v>0.53752931978107898</v>
      </c>
      <c r="G82" s="64">
        <v>32</v>
      </c>
      <c r="H82" s="11">
        <f>G82*100/E82</f>
        <v>29.09090909090909</v>
      </c>
      <c r="I82" s="64">
        <v>0</v>
      </c>
      <c r="J82" s="64">
        <v>0</v>
      </c>
      <c r="K82" s="64">
        <v>0</v>
      </c>
      <c r="L82" s="64">
        <v>0</v>
      </c>
      <c r="M82" s="64">
        <v>32</v>
      </c>
      <c r="N82" s="64">
        <v>0</v>
      </c>
    </row>
    <row r="83" spans="1:14" ht="63.75" x14ac:dyDescent="0.25">
      <c r="A83" s="62" t="s">
        <v>333</v>
      </c>
      <c r="B83" s="4" t="s">
        <v>340</v>
      </c>
      <c r="C83" s="2"/>
      <c r="D83" s="9"/>
      <c r="E83" s="9"/>
      <c r="F83" s="10"/>
      <c r="G83" s="64">
        <v>1</v>
      </c>
      <c r="H83" s="11"/>
      <c r="I83" s="64"/>
      <c r="J83" s="64"/>
      <c r="K83" s="64"/>
      <c r="L83" s="64"/>
      <c r="M83" s="64">
        <v>1</v>
      </c>
      <c r="N83" s="64"/>
    </row>
    <row r="84" spans="1:14" ht="15.75" x14ac:dyDescent="0.25">
      <c r="A84" s="62" t="s">
        <v>97</v>
      </c>
      <c r="B84" s="4" t="s">
        <v>79</v>
      </c>
      <c r="C84" s="2">
        <v>699.95899999999995</v>
      </c>
      <c r="D84" s="9">
        <v>145</v>
      </c>
      <c r="E84" s="9">
        <v>152</v>
      </c>
      <c r="F84" s="10">
        <f>E84/C84</f>
        <v>0.21715557625518067</v>
      </c>
      <c r="G84" s="64">
        <v>47</v>
      </c>
      <c r="H84" s="11">
        <f>G84*100/E84</f>
        <v>30.921052631578949</v>
      </c>
      <c r="I84" s="64"/>
      <c r="J84" s="64"/>
      <c r="K84" s="64"/>
      <c r="L84" s="64"/>
      <c r="M84" s="64"/>
      <c r="N84" s="64"/>
    </row>
    <row r="85" spans="1:14" ht="25.5" x14ac:dyDescent="0.25">
      <c r="A85" s="62" t="s">
        <v>99</v>
      </c>
      <c r="B85" s="4" t="s">
        <v>81</v>
      </c>
      <c r="C85" s="2">
        <v>354.61</v>
      </c>
      <c r="D85" s="9">
        <v>48</v>
      </c>
      <c r="E85" s="9">
        <v>47</v>
      </c>
      <c r="F85" s="10">
        <f>E85/C85</f>
        <v>0.1325399734920053</v>
      </c>
      <c r="G85" s="64">
        <v>10</v>
      </c>
      <c r="H85" s="11">
        <f>G85*100/E85</f>
        <v>21.276595744680851</v>
      </c>
      <c r="I85" s="64"/>
      <c r="J85" s="64"/>
      <c r="K85" s="64"/>
      <c r="L85" s="64"/>
      <c r="M85" s="64"/>
      <c r="N85" s="64"/>
    </row>
    <row r="86" spans="1:14" ht="15.75" x14ac:dyDescent="0.25">
      <c r="A86" s="62" t="s">
        <v>101</v>
      </c>
      <c r="B86" s="4" t="s">
        <v>83</v>
      </c>
      <c r="C86" s="2">
        <v>22.882999999999999</v>
      </c>
      <c r="D86" s="9">
        <v>25</v>
      </c>
      <c r="E86" s="9">
        <v>25</v>
      </c>
      <c r="F86" s="10">
        <f>E86/C86</f>
        <v>1.0925140934318054</v>
      </c>
      <c r="G86" s="64">
        <v>7</v>
      </c>
      <c r="H86" s="11">
        <f>G86*100/E86</f>
        <v>28</v>
      </c>
      <c r="I86" s="64"/>
      <c r="J86" s="64"/>
      <c r="K86" s="64"/>
      <c r="L86" s="64"/>
      <c r="M86" s="64"/>
      <c r="N86" s="64"/>
    </row>
    <row r="87" spans="1:14" ht="15.75" x14ac:dyDescent="0.25">
      <c r="A87" s="62" t="s">
        <v>265</v>
      </c>
      <c r="B87" s="4" t="s">
        <v>85</v>
      </c>
      <c r="C87" s="2">
        <v>812.9</v>
      </c>
      <c r="D87" s="9">
        <v>150</v>
      </c>
      <c r="E87" s="9">
        <v>157</v>
      </c>
      <c r="F87" s="10">
        <f>E87/C87</f>
        <v>0.19313568704637718</v>
      </c>
      <c r="G87" s="64">
        <v>41</v>
      </c>
      <c r="H87" s="11">
        <f>G87*100/E87</f>
        <v>26.114649681528661</v>
      </c>
      <c r="I87" s="64"/>
      <c r="J87" s="64"/>
      <c r="K87" s="64"/>
      <c r="L87" s="64"/>
      <c r="M87" s="64"/>
      <c r="N87" s="64"/>
    </row>
    <row r="88" spans="1:14" ht="15.75" x14ac:dyDescent="0.25">
      <c r="A88" s="135" t="s">
        <v>266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</row>
    <row r="89" spans="1:14" ht="15.75" x14ac:dyDescent="0.25">
      <c r="A89" s="62" t="s">
        <v>103</v>
      </c>
      <c r="B89" s="4" t="s">
        <v>37</v>
      </c>
      <c r="C89" s="2">
        <v>592.41</v>
      </c>
      <c r="D89" s="9">
        <v>30</v>
      </c>
      <c r="E89" s="9">
        <v>43</v>
      </c>
      <c r="F89" s="10">
        <f>E89/C89</f>
        <v>7.2584865211593325E-2</v>
      </c>
      <c r="G89" s="64">
        <v>12</v>
      </c>
      <c r="H89" s="11">
        <f>G89*100/E89</f>
        <v>27.906976744186046</v>
      </c>
      <c r="I89" s="64">
        <v>0</v>
      </c>
      <c r="J89" s="64">
        <v>0</v>
      </c>
      <c r="K89" s="64">
        <v>0</v>
      </c>
      <c r="L89" s="64">
        <v>0</v>
      </c>
      <c r="M89" s="64">
        <v>12</v>
      </c>
      <c r="N89" s="64">
        <v>0</v>
      </c>
    </row>
    <row r="90" spans="1:14" ht="15.75" x14ac:dyDescent="0.25">
      <c r="A90" s="62" t="s">
        <v>104</v>
      </c>
      <c r="B90" s="4" t="s">
        <v>88</v>
      </c>
      <c r="C90" s="2">
        <v>396.81</v>
      </c>
      <c r="D90" s="9">
        <v>145</v>
      </c>
      <c r="E90" s="9">
        <v>145</v>
      </c>
      <c r="F90" s="10">
        <f t="shared" ref="F90:F96" si="3">E90/C90</f>
        <v>0.36541417807010912</v>
      </c>
      <c r="G90" s="64">
        <v>43</v>
      </c>
      <c r="H90" s="11">
        <f>G90*100/E90</f>
        <v>29.655172413793103</v>
      </c>
      <c r="I90" s="64"/>
      <c r="J90" s="64"/>
      <c r="K90" s="64"/>
      <c r="L90" s="64"/>
      <c r="M90" s="64"/>
      <c r="N90" s="64"/>
    </row>
    <row r="91" spans="1:14" ht="15.75" x14ac:dyDescent="0.25">
      <c r="A91" s="62" t="s">
        <v>363</v>
      </c>
      <c r="B91" s="4" t="s">
        <v>90</v>
      </c>
      <c r="C91" s="2">
        <v>143.51</v>
      </c>
      <c r="D91" s="9">
        <v>40</v>
      </c>
      <c r="E91" s="9">
        <v>40</v>
      </c>
      <c r="F91" s="10">
        <f t="shared" si="3"/>
        <v>0.27872622116925649</v>
      </c>
      <c r="G91" s="64">
        <v>12</v>
      </c>
      <c r="H91" s="11">
        <f>G91*100/E91</f>
        <v>30</v>
      </c>
      <c r="I91" s="64"/>
      <c r="J91" s="64"/>
      <c r="K91" s="64"/>
      <c r="L91" s="64"/>
      <c r="M91" s="64"/>
      <c r="N91" s="64"/>
    </row>
    <row r="92" spans="1:14" ht="15.75" x14ac:dyDescent="0.25">
      <c r="A92" s="62" t="s">
        <v>107</v>
      </c>
      <c r="B92" s="4" t="s">
        <v>91</v>
      </c>
      <c r="C92" s="2">
        <v>29.94</v>
      </c>
      <c r="D92" s="9">
        <v>10</v>
      </c>
      <c r="E92" s="9">
        <v>15</v>
      </c>
      <c r="F92" s="10">
        <f t="shared" si="3"/>
        <v>0.50100200400801598</v>
      </c>
      <c r="G92" s="64">
        <v>3</v>
      </c>
      <c r="H92" s="11">
        <f>G92*100/E92</f>
        <v>20</v>
      </c>
      <c r="I92" s="64"/>
      <c r="J92" s="64"/>
      <c r="K92" s="64"/>
      <c r="L92" s="64"/>
      <c r="M92" s="64"/>
      <c r="N92" s="64"/>
    </row>
    <row r="93" spans="1:14" ht="15.75" x14ac:dyDescent="0.25">
      <c r="A93" s="62" t="s">
        <v>109</v>
      </c>
      <c r="B93" s="4" t="s">
        <v>92</v>
      </c>
      <c r="C93" s="2">
        <v>39.04</v>
      </c>
      <c r="D93" s="9">
        <v>0</v>
      </c>
      <c r="E93" s="9">
        <v>0</v>
      </c>
      <c r="F93" s="10">
        <f t="shared" si="3"/>
        <v>0</v>
      </c>
      <c r="G93" s="11">
        <v>0</v>
      </c>
      <c r="H93" s="11">
        <v>0</v>
      </c>
      <c r="I93" s="64"/>
      <c r="J93" s="64"/>
      <c r="K93" s="64"/>
      <c r="L93" s="64"/>
      <c r="M93" s="64"/>
      <c r="N93" s="64"/>
    </row>
    <row r="94" spans="1:14" ht="15.75" x14ac:dyDescent="0.25">
      <c r="A94" s="62" t="s">
        <v>111</v>
      </c>
      <c r="B94" s="4" t="s">
        <v>93</v>
      </c>
      <c r="C94" s="2">
        <v>21.24</v>
      </c>
      <c r="D94" s="9">
        <v>6</v>
      </c>
      <c r="E94" s="9">
        <v>6</v>
      </c>
      <c r="F94" s="10">
        <f t="shared" si="3"/>
        <v>0.2824858757062147</v>
      </c>
      <c r="G94" s="64">
        <v>1</v>
      </c>
      <c r="H94" s="11">
        <f>G94*100/E94</f>
        <v>16.666666666666668</v>
      </c>
      <c r="I94" s="64"/>
      <c r="J94" s="64"/>
      <c r="K94" s="64"/>
      <c r="L94" s="64"/>
      <c r="M94" s="64"/>
      <c r="N94" s="64"/>
    </row>
    <row r="95" spans="1:14" ht="15.75" x14ac:dyDescent="0.25">
      <c r="A95" s="62" t="s">
        <v>267</v>
      </c>
      <c r="B95" s="4" t="s">
        <v>94</v>
      </c>
      <c r="C95" s="2">
        <v>95.58</v>
      </c>
      <c r="D95" s="9">
        <v>20</v>
      </c>
      <c r="E95" s="9">
        <v>20</v>
      </c>
      <c r="F95" s="10">
        <f t="shared" si="3"/>
        <v>0.2092487968194183</v>
      </c>
      <c r="G95" s="64">
        <v>6</v>
      </c>
      <c r="H95" s="11">
        <f>G95*100/E95</f>
        <v>30</v>
      </c>
      <c r="I95" s="64"/>
      <c r="J95" s="64"/>
      <c r="K95" s="64"/>
      <c r="L95" s="64"/>
      <c r="M95" s="64"/>
      <c r="N95" s="64"/>
    </row>
    <row r="96" spans="1:14" ht="25.5" customHeight="1" x14ac:dyDescent="0.25">
      <c r="A96" s="62" t="s">
        <v>268</v>
      </c>
      <c r="B96" s="4" t="s">
        <v>95</v>
      </c>
      <c r="C96" s="2">
        <v>140.62</v>
      </c>
      <c r="D96" s="9">
        <v>35</v>
      </c>
      <c r="E96" s="9">
        <v>35</v>
      </c>
      <c r="F96" s="10">
        <f t="shared" si="3"/>
        <v>0.24889773858626082</v>
      </c>
      <c r="G96" s="64">
        <v>10</v>
      </c>
      <c r="H96" s="11">
        <f>G96*100/E96</f>
        <v>28.571428571428573</v>
      </c>
      <c r="I96" s="64"/>
      <c r="J96" s="64"/>
      <c r="K96" s="64"/>
      <c r="L96" s="64"/>
      <c r="M96" s="64"/>
      <c r="N96" s="64"/>
    </row>
    <row r="97" spans="1:14" ht="15.75" x14ac:dyDescent="0.25">
      <c r="A97" s="139" t="s">
        <v>269</v>
      </c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</row>
    <row r="98" spans="1:14" x14ac:dyDescent="0.25">
      <c r="A98" s="74" t="s">
        <v>112</v>
      </c>
      <c r="B98" s="4" t="s">
        <v>37</v>
      </c>
      <c r="C98" s="5">
        <v>572.79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</row>
    <row r="99" spans="1:14" ht="15.75" customHeight="1" x14ac:dyDescent="0.25">
      <c r="A99" s="135" t="s">
        <v>324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</row>
    <row r="100" spans="1:14" ht="15.75" x14ac:dyDescent="0.25">
      <c r="A100" s="62" t="s">
        <v>115</v>
      </c>
      <c r="B100" s="4" t="s">
        <v>37</v>
      </c>
      <c r="C100" s="75">
        <v>1591.999</v>
      </c>
      <c r="D100" s="9">
        <v>197</v>
      </c>
      <c r="E100" s="9">
        <v>197</v>
      </c>
      <c r="F100" s="10">
        <f>E100/C100</f>
        <v>0.1237437963214801</v>
      </c>
      <c r="G100" s="64">
        <v>59</v>
      </c>
      <c r="H100" s="11">
        <f>G100*100/E100</f>
        <v>29.949238578680202</v>
      </c>
      <c r="I100" s="64">
        <v>0</v>
      </c>
      <c r="J100" s="64">
        <v>0</v>
      </c>
      <c r="K100" s="64">
        <v>0</v>
      </c>
      <c r="L100" s="64">
        <v>0</v>
      </c>
      <c r="M100" s="64">
        <v>59</v>
      </c>
      <c r="N100" s="64">
        <v>0</v>
      </c>
    </row>
    <row r="101" spans="1:14" ht="15.75" x14ac:dyDescent="0.25">
      <c r="A101" s="62" t="s">
        <v>116</v>
      </c>
      <c r="B101" s="4" t="s">
        <v>98</v>
      </c>
      <c r="C101" s="2">
        <v>400</v>
      </c>
      <c r="D101" s="9">
        <v>45</v>
      </c>
      <c r="E101" s="9">
        <v>20</v>
      </c>
      <c r="F101" s="10">
        <f>E101/C101</f>
        <v>0.05</v>
      </c>
      <c r="G101" s="64">
        <v>6</v>
      </c>
      <c r="H101" s="11">
        <f>G101*100/E101</f>
        <v>30</v>
      </c>
      <c r="I101" s="64"/>
      <c r="J101" s="64"/>
      <c r="K101" s="64"/>
      <c r="L101" s="64"/>
      <c r="M101" s="64"/>
      <c r="N101" s="64"/>
    </row>
    <row r="102" spans="1:14" ht="15.75" x14ac:dyDescent="0.25">
      <c r="A102" s="62" t="s">
        <v>118</v>
      </c>
      <c r="B102" s="4" t="s">
        <v>100</v>
      </c>
      <c r="C102" s="2">
        <v>17.489000000000001</v>
      </c>
      <c r="D102" s="9">
        <v>19</v>
      </c>
      <c r="E102" s="9">
        <v>20</v>
      </c>
      <c r="F102" s="10">
        <f>E102/C102</f>
        <v>1.1435759620332779</v>
      </c>
      <c r="G102" s="64">
        <v>6</v>
      </c>
      <c r="H102" s="11">
        <f>G102*100/E102</f>
        <v>30</v>
      </c>
      <c r="I102" s="64"/>
      <c r="J102" s="64"/>
      <c r="K102" s="64"/>
      <c r="L102" s="64"/>
      <c r="M102" s="64"/>
      <c r="N102" s="64"/>
    </row>
    <row r="103" spans="1:14" ht="15.75" x14ac:dyDescent="0.25">
      <c r="A103" s="62" t="s">
        <v>120</v>
      </c>
      <c r="B103" s="4" t="s">
        <v>102</v>
      </c>
      <c r="C103" s="2">
        <v>210.33</v>
      </c>
      <c r="D103" s="9">
        <v>36</v>
      </c>
      <c r="E103" s="9">
        <v>40</v>
      </c>
      <c r="F103" s="10">
        <f>E103/C103</f>
        <v>0.19017734036989492</v>
      </c>
      <c r="G103" s="64">
        <v>4</v>
      </c>
      <c r="H103" s="11">
        <f>G103*100/E103</f>
        <v>10</v>
      </c>
      <c r="I103" s="64"/>
      <c r="J103" s="64"/>
      <c r="K103" s="64"/>
      <c r="L103" s="64"/>
      <c r="M103" s="64"/>
      <c r="N103" s="64"/>
    </row>
    <row r="104" spans="1:14" ht="15.75" customHeight="1" x14ac:dyDescent="0.25">
      <c r="A104" s="135" t="s">
        <v>270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</row>
    <row r="105" spans="1:14" ht="15.75" x14ac:dyDescent="0.25">
      <c r="A105" s="62" t="s">
        <v>122</v>
      </c>
      <c r="B105" s="4" t="s">
        <v>37</v>
      </c>
      <c r="C105" s="2">
        <v>249.48</v>
      </c>
      <c r="D105" s="9">
        <v>0</v>
      </c>
      <c r="E105" s="9">
        <v>0</v>
      </c>
      <c r="F105" s="10">
        <f>E105/C105</f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</row>
    <row r="106" spans="1:14" ht="38.25" x14ac:dyDescent="0.25">
      <c r="A106" s="62" t="s">
        <v>123</v>
      </c>
      <c r="B106" s="4" t="s">
        <v>105</v>
      </c>
      <c r="C106" s="2">
        <v>98.5</v>
      </c>
      <c r="D106" s="9">
        <v>28</v>
      </c>
      <c r="E106" s="9">
        <v>22</v>
      </c>
      <c r="F106" s="10">
        <f>E106/C106</f>
        <v>0.2233502538071066</v>
      </c>
      <c r="G106" s="64">
        <v>5</v>
      </c>
      <c r="H106" s="11">
        <f>G106*100/E106</f>
        <v>22.727272727272727</v>
      </c>
      <c r="I106" s="64"/>
      <c r="J106" s="64"/>
      <c r="K106" s="64"/>
      <c r="L106" s="64"/>
      <c r="M106" s="64"/>
      <c r="N106" s="64"/>
    </row>
    <row r="107" spans="1:14" ht="38.25" x14ac:dyDescent="0.25">
      <c r="A107" s="62" t="s">
        <v>125</v>
      </c>
      <c r="B107" s="4" t="s">
        <v>106</v>
      </c>
      <c r="C107" s="2">
        <v>164.62899999999999</v>
      </c>
      <c r="D107" s="9">
        <v>37</v>
      </c>
      <c r="E107" s="9">
        <v>26</v>
      </c>
      <c r="F107" s="10">
        <f>E107/C107</f>
        <v>0.15793086272770898</v>
      </c>
      <c r="G107" s="64">
        <v>3</v>
      </c>
      <c r="H107" s="11">
        <f>G107*100/E107</f>
        <v>11.538461538461538</v>
      </c>
      <c r="I107" s="64"/>
      <c r="J107" s="64"/>
      <c r="K107" s="64"/>
      <c r="L107" s="64"/>
      <c r="M107" s="64"/>
      <c r="N107" s="64"/>
    </row>
    <row r="108" spans="1:14" ht="15.75" x14ac:dyDescent="0.25">
      <c r="A108" s="62" t="s">
        <v>271</v>
      </c>
      <c r="B108" s="4" t="s">
        <v>108</v>
      </c>
      <c r="C108" s="2">
        <v>7.07</v>
      </c>
      <c r="D108" s="9">
        <v>5</v>
      </c>
      <c r="E108" s="9">
        <v>7</v>
      </c>
      <c r="F108" s="10">
        <f>E108/C108</f>
        <v>0.99009900990099009</v>
      </c>
      <c r="G108" s="64">
        <v>2</v>
      </c>
      <c r="H108" s="11">
        <f>G108*100/E108</f>
        <v>28.571428571428573</v>
      </c>
      <c r="I108" s="64"/>
      <c r="J108" s="64"/>
      <c r="K108" s="64"/>
      <c r="L108" s="64"/>
      <c r="M108" s="64"/>
      <c r="N108" s="64"/>
    </row>
    <row r="109" spans="1:14" ht="15.75" x14ac:dyDescent="0.25">
      <c r="A109" s="62" t="s">
        <v>272</v>
      </c>
      <c r="B109" s="4" t="s">
        <v>110</v>
      </c>
      <c r="C109" s="2">
        <v>11.88</v>
      </c>
      <c r="D109" s="9">
        <v>0</v>
      </c>
      <c r="E109" s="9">
        <v>0</v>
      </c>
      <c r="F109" s="10">
        <f>E109/C109</f>
        <v>0</v>
      </c>
      <c r="G109" s="9">
        <v>0</v>
      </c>
      <c r="H109" s="9">
        <v>0</v>
      </c>
      <c r="I109" s="64"/>
      <c r="J109" s="64"/>
      <c r="K109" s="64"/>
      <c r="L109" s="64"/>
      <c r="M109" s="64"/>
      <c r="N109" s="64"/>
    </row>
    <row r="110" spans="1:14" ht="15.75" customHeight="1" x14ac:dyDescent="0.25">
      <c r="A110" s="135" t="s">
        <v>273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14" ht="15.75" x14ac:dyDescent="0.25">
      <c r="A111" s="62" t="s">
        <v>127</v>
      </c>
      <c r="B111" s="4" t="s">
        <v>37</v>
      </c>
      <c r="C111" s="2">
        <v>498.62</v>
      </c>
      <c r="D111" s="9">
        <v>0</v>
      </c>
      <c r="E111" s="9">
        <v>16</v>
      </c>
      <c r="F111" s="10">
        <f>E111/C111</f>
        <v>3.2088564437848459E-2</v>
      </c>
      <c r="G111" s="9">
        <v>4</v>
      </c>
      <c r="H111" s="9">
        <v>30</v>
      </c>
      <c r="I111" s="9">
        <v>0</v>
      </c>
      <c r="J111" s="9">
        <v>0</v>
      </c>
      <c r="K111" s="9">
        <v>0</v>
      </c>
      <c r="L111" s="9">
        <v>0</v>
      </c>
      <c r="M111" s="9">
        <v>4</v>
      </c>
      <c r="N111" s="9">
        <v>0</v>
      </c>
    </row>
    <row r="112" spans="1:14" ht="15.75" x14ac:dyDescent="0.25">
      <c r="A112" s="62" t="s">
        <v>128</v>
      </c>
      <c r="B112" s="4" t="s">
        <v>113</v>
      </c>
      <c r="C112" s="2">
        <v>200.97</v>
      </c>
      <c r="D112" s="9">
        <v>55</v>
      </c>
      <c r="E112" s="9">
        <v>32</v>
      </c>
      <c r="F112" s="10">
        <f>E112/C112</f>
        <v>0.15922774543464199</v>
      </c>
      <c r="G112" s="64">
        <v>3</v>
      </c>
      <c r="H112" s="11">
        <f>G112*100/E112</f>
        <v>9.375</v>
      </c>
      <c r="I112" s="64"/>
      <c r="J112" s="64"/>
      <c r="K112" s="64"/>
      <c r="L112" s="64"/>
      <c r="M112" s="64"/>
      <c r="N112" s="64"/>
    </row>
    <row r="113" spans="1:14" ht="15.75" x14ac:dyDescent="0.25">
      <c r="A113" s="62" t="s">
        <v>130</v>
      </c>
      <c r="B113" s="4" t="s">
        <v>114</v>
      </c>
      <c r="C113" s="2">
        <v>177.53</v>
      </c>
      <c r="D113" s="9">
        <v>30</v>
      </c>
      <c r="E113" s="9">
        <v>0</v>
      </c>
      <c r="F113" s="10">
        <f>E113/C113</f>
        <v>0</v>
      </c>
      <c r="G113" s="64">
        <v>0</v>
      </c>
      <c r="H113" s="64">
        <v>0</v>
      </c>
      <c r="I113" s="64"/>
      <c r="J113" s="64"/>
      <c r="K113" s="64"/>
      <c r="L113" s="64"/>
      <c r="M113" s="64"/>
      <c r="N113" s="64"/>
    </row>
    <row r="114" spans="1:14" ht="15.75" x14ac:dyDescent="0.25">
      <c r="A114" s="135" t="s">
        <v>274</v>
      </c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</row>
    <row r="115" spans="1:14" x14ac:dyDescent="0.25">
      <c r="A115" s="62" t="s">
        <v>138</v>
      </c>
      <c r="B115" s="4" t="s">
        <v>18</v>
      </c>
      <c r="C115" s="2">
        <v>186.63</v>
      </c>
      <c r="D115" s="14">
        <v>0</v>
      </c>
      <c r="E115" s="14">
        <v>0</v>
      </c>
      <c r="F115" s="15">
        <f>E115/C115</f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</row>
    <row r="116" spans="1:14" ht="38.25" x14ac:dyDescent="0.25">
      <c r="A116" s="62" t="s">
        <v>139</v>
      </c>
      <c r="B116" s="4" t="s">
        <v>117</v>
      </c>
      <c r="C116" s="2">
        <v>332.44099999999997</v>
      </c>
      <c r="D116" s="14">
        <v>7</v>
      </c>
      <c r="E116" s="14">
        <v>7</v>
      </c>
      <c r="F116" s="15">
        <f>E116/C116</f>
        <v>2.1056367896859895E-2</v>
      </c>
      <c r="G116" s="23">
        <v>2</v>
      </c>
      <c r="H116" s="21">
        <f>G116*100/E116</f>
        <v>28.571428571428573</v>
      </c>
      <c r="I116" s="23"/>
      <c r="J116" s="23"/>
      <c r="K116" s="23"/>
      <c r="L116" s="23"/>
      <c r="M116" s="23"/>
      <c r="N116" s="23"/>
    </row>
    <row r="117" spans="1:14" x14ac:dyDescent="0.25">
      <c r="A117" s="62" t="s">
        <v>141</v>
      </c>
      <c r="B117" s="4" t="s">
        <v>119</v>
      </c>
      <c r="C117" s="2">
        <v>33.372999999999998</v>
      </c>
      <c r="D117" s="14">
        <v>0</v>
      </c>
      <c r="E117" s="14">
        <v>0</v>
      </c>
      <c r="F117" s="15">
        <f>E117/C117</f>
        <v>0</v>
      </c>
      <c r="G117" s="14">
        <v>0</v>
      </c>
      <c r="H117" s="14">
        <v>0</v>
      </c>
      <c r="I117" s="23"/>
      <c r="J117" s="23"/>
      <c r="K117" s="23"/>
      <c r="L117" s="23"/>
      <c r="M117" s="23"/>
      <c r="N117" s="23"/>
    </row>
    <row r="118" spans="1:14" x14ac:dyDescent="0.25">
      <c r="A118" s="62" t="s">
        <v>275</v>
      </c>
      <c r="B118" s="4" t="s">
        <v>121</v>
      </c>
      <c r="C118" s="2">
        <v>20.67</v>
      </c>
      <c r="D118" s="14">
        <v>0</v>
      </c>
      <c r="E118" s="14">
        <v>0</v>
      </c>
      <c r="F118" s="15">
        <f>E118/C118</f>
        <v>0</v>
      </c>
      <c r="G118" s="14">
        <v>0</v>
      </c>
      <c r="H118" s="14">
        <v>0</v>
      </c>
      <c r="I118" s="23"/>
      <c r="J118" s="23"/>
      <c r="K118" s="23"/>
      <c r="L118" s="23"/>
      <c r="M118" s="23"/>
      <c r="N118" s="23"/>
    </row>
    <row r="119" spans="1:14" ht="15.75" x14ac:dyDescent="0.25">
      <c r="A119" s="139" t="s">
        <v>325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</row>
    <row r="120" spans="1:14" ht="15.75" x14ac:dyDescent="0.25">
      <c r="A120" s="74" t="s">
        <v>143</v>
      </c>
      <c r="B120" s="4" t="s">
        <v>37</v>
      </c>
      <c r="C120" s="5">
        <v>347.41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</row>
    <row r="121" spans="1:14" ht="25.5" x14ac:dyDescent="0.25">
      <c r="A121" s="74" t="s">
        <v>144</v>
      </c>
      <c r="B121" s="4" t="s">
        <v>124</v>
      </c>
      <c r="C121" s="5">
        <v>36.19</v>
      </c>
      <c r="D121" s="9">
        <v>0</v>
      </c>
      <c r="E121" s="9">
        <v>0</v>
      </c>
      <c r="F121" s="10">
        <f>E121/C121</f>
        <v>0</v>
      </c>
      <c r="G121" s="9">
        <v>0</v>
      </c>
      <c r="H121" s="9">
        <v>0</v>
      </c>
      <c r="I121" s="64"/>
      <c r="J121" s="64"/>
      <c r="K121" s="64"/>
      <c r="L121" s="64"/>
      <c r="M121" s="64"/>
      <c r="N121" s="64"/>
    </row>
    <row r="122" spans="1:14" ht="25.5" x14ac:dyDescent="0.25">
      <c r="A122" s="74" t="s">
        <v>146</v>
      </c>
      <c r="B122" s="4" t="s">
        <v>126</v>
      </c>
      <c r="C122" s="5">
        <v>21.42</v>
      </c>
      <c r="D122" s="9">
        <v>0</v>
      </c>
      <c r="E122" s="9">
        <v>0</v>
      </c>
      <c r="F122" s="10">
        <f>E122/C122</f>
        <v>0</v>
      </c>
      <c r="G122" s="9">
        <v>0</v>
      </c>
      <c r="H122" s="9">
        <v>0</v>
      </c>
      <c r="I122" s="64"/>
      <c r="J122" s="64"/>
      <c r="K122" s="64"/>
      <c r="L122" s="64"/>
      <c r="M122" s="64"/>
      <c r="N122" s="64"/>
    </row>
    <row r="123" spans="1:14" ht="15.75" x14ac:dyDescent="0.25">
      <c r="A123" s="139" t="s">
        <v>326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</row>
    <row r="124" spans="1:14" ht="15.75" x14ac:dyDescent="0.25">
      <c r="A124" s="62" t="s">
        <v>152</v>
      </c>
      <c r="B124" s="4" t="s">
        <v>18</v>
      </c>
      <c r="C124" s="2">
        <v>273.83</v>
      </c>
      <c r="D124" s="9">
        <v>59</v>
      </c>
      <c r="E124" s="9">
        <v>22</v>
      </c>
      <c r="F124" s="10">
        <f>E124/C124</f>
        <v>8.0341817916225397E-2</v>
      </c>
      <c r="G124" s="64">
        <v>6</v>
      </c>
      <c r="H124" s="11">
        <f>G124*100/E124</f>
        <v>27.272727272727273</v>
      </c>
      <c r="I124" s="64">
        <v>0</v>
      </c>
      <c r="J124" s="64">
        <v>0</v>
      </c>
      <c r="K124" s="64">
        <v>0</v>
      </c>
      <c r="L124" s="64">
        <v>0</v>
      </c>
      <c r="M124" s="64">
        <v>6</v>
      </c>
      <c r="N124" s="64">
        <v>0</v>
      </c>
    </row>
    <row r="125" spans="1:14" ht="38.25" x14ac:dyDescent="0.25">
      <c r="A125" s="62" t="s">
        <v>153</v>
      </c>
      <c r="B125" s="4" t="s">
        <v>129</v>
      </c>
      <c r="C125" s="2">
        <v>40.784999999999997</v>
      </c>
      <c r="D125" s="9">
        <v>8</v>
      </c>
      <c r="E125" s="9">
        <v>11</v>
      </c>
      <c r="F125" s="10">
        <f t="shared" ref="F125:F134" si="4">E125/C125</f>
        <v>0.26970700012259413</v>
      </c>
      <c r="G125" s="64">
        <v>3</v>
      </c>
      <c r="H125" s="11">
        <f>G125*100/E125</f>
        <v>27.272727272727273</v>
      </c>
      <c r="I125" s="64"/>
      <c r="J125" s="64"/>
      <c r="K125" s="64"/>
      <c r="L125" s="64"/>
      <c r="M125" s="64"/>
      <c r="N125" s="64"/>
    </row>
    <row r="126" spans="1:14" ht="38.25" x14ac:dyDescent="0.25">
      <c r="A126" s="62" t="s">
        <v>155</v>
      </c>
      <c r="B126" s="4" t="s">
        <v>131</v>
      </c>
      <c r="C126" s="2">
        <v>83.35</v>
      </c>
      <c r="D126" s="9">
        <v>19</v>
      </c>
      <c r="E126" s="9">
        <v>20</v>
      </c>
      <c r="F126" s="10">
        <f t="shared" si="4"/>
        <v>0.23995200959808041</v>
      </c>
      <c r="G126" s="64">
        <v>5</v>
      </c>
      <c r="H126" s="11">
        <f>G126*100/E126</f>
        <v>25</v>
      </c>
      <c r="I126" s="64"/>
      <c r="J126" s="64"/>
      <c r="K126" s="64"/>
      <c r="L126" s="64"/>
      <c r="M126" s="64"/>
      <c r="N126" s="64"/>
    </row>
    <row r="127" spans="1:14" ht="38.25" x14ac:dyDescent="0.25">
      <c r="A127" s="62" t="s">
        <v>157</v>
      </c>
      <c r="B127" s="4" t="s">
        <v>132</v>
      </c>
      <c r="C127" s="2">
        <v>71.564999999999998</v>
      </c>
      <c r="D127" s="9">
        <v>9</v>
      </c>
      <c r="E127" s="9">
        <v>9</v>
      </c>
      <c r="F127" s="10">
        <f t="shared" si="4"/>
        <v>0.12575979878432195</v>
      </c>
      <c r="G127" s="64">
        <v>2</v>
      </c>
      <c r="H127" s="11">
        <f>G127*100/E127</f>
        <v>22.222222222222221</v>
      </c>
      <c r="I127" s="64"/>
      <c r="J127" s="64"/>
      <c r="K127" s="64"/>
      <c r="L127" s="64"/>
      <c r="M127" s="64"/>
      <c r="N127" s="64"/>
    </row>
    <row r="128" spans="1:14" ht="15.75" x14ac:dyDescent="0.25">
      <c r="A128" s="62" t="s">
        <v>276</v>
      </c>
      <c r="B128" s="4" t="s">
        <v>133</v>
      </c>
      <c r="C128" s="2">
        <v>33.872999999999998</v>
      </c>
      <c r="D128" s="9">
        <v>12</v>
      </c>
      <c r="E128" s="9">
        <v>12</v>
      </c>
      <c r="F128" s="10">
        <f t="shared" si="4"/>
        <v>0.35426445841820919</v>
      </c>
      <c r="G128" s="64">
        <v>3</v>
      </c>
      <c r="H128" s="11">
        <f>G128*100/E128</f>
        <v>25</v>
      </c>
      <c r="I128" s="64"/>
      <c r="J128" s="64"/>
      <c r="K128" s="64"/>
      <c r="L128" s="64"/>
      <c r="M128" s="64"/>
      <c r="N128" s="64"/>
    </row>
    <row r="129" spans="1:14" ht="15.75" x14ac:dyDescent="0.25">
      <c r="A129" s="62" t="s">
        <v>277</v>
      </c>
      <c r="B129" s="4" t="s">
        <v>134</v>
      </c>
      <c r="C129" s="2">
        <v>35.130000000000003</v>
      </c>
      <c r="D129" s="9">
        <v>0</v>
      </c>
      <c r="E129" s="9">
        <v>8</v>
      </c>
      <c r="F129" s="10">
        <f t="shared" si="4"/>
        <v>0.22772559066325077</v>
      </c>
      <c r="G129" s="64">
        <v>0</v>
      </c>
      <c r="H129" s="11">
        <v>0</v>
      </c>
      <c r="I129" s="64"/>
      <c r="J129" s="64"/>
      <c r="K129" s="64"/>
      <c r="L129" s="64"/>
      <c r="M129" s="64"/>
      <c r="N129" s="64"/>
    </row>
    <row r="130" spans="1:14" ht="15.75" x14ac:dyDescent="0.25">
      <c r="A130" s="62" t="s">
        <v>278</v>
      </c>
      <c r="B130" s="4" t="s">
        <v>135</v>
      </c>
      <c r="C130" s="2">
        <v>119.288</v>
      </c>
      <c r="D130" s="9">
        <v>20</v>
      </c>
      <c r="E130" s="9">
        <v>25</v>
      </c>
      <c r="F130" s="10">
        <f t="shared" si="4"/>
        <v>0.2095768224800483</v>
      </c>
      <c r="G130" s="64">
        <v>7</v>
      </c>
      <c r="H130" s="11">
        <f>G130*100/E130</f>
        <v>28</v>
      </c>
      <c r="I130" s="64"/>
      <c r="J130" s="64"/>
      <c r="K130" s="64"/>
      <c r="L130" s="64"/>
      <c r="M130" s="64"/>
      <c r="N130" s="64"/>
    </row>
    <row r="131" spans="1:14" ht="15.75" x14ac:dyDescent="0.25">
      <c r="A131" s="62" t="s">
        <v>279</v>
      </c>
      <c r="B131" s="4" t="s">
        <v>136</v>
      </c>
      <c r="C131" s="2">
        <v>28.207000000000001</v>
      </c>
      <c r="D131" s="9">
        <v>40</v>
      </c>
      <c r="E131" s="9">
        <v>40</v>
      </c>
      <c r="F131" s="10">
        <f t="shared" si="4"/>
        <v>1.4180877087247845</v>
      </c>
      <c r="G131" s="64">
        <v>12</v>
      </c>
      <c r="H131" s="11">
        <f>G131*100/E131</f>
        <v>30</v>
      </c>
      <c r="I131" s="64"/>
      <c r="J131" s="64"/>
      <c r="K131" s="64"/>
      <c r="L131" s="64"/>
      <c r="M131" s="64"/>
      <c r="N131" s="64"/>
    </row>
    <row r="132" spans="1:14" ht="15.75" x14ac:dyDescent="0.25">
      <c r="A132" s="62" t="s">
        <v>280</v>
      </c>
      <c r="B132" s="4" t="s">
        <v>137</v>
      </c>
      <c r="C132" s="2">
        <v>24.41</v>
      </c>
      <c r="D132" s="9">
        <v>10</v>
      </c>
      <c r="E132" s="9">
        <v>10</v>
      </c>
      <c r="F132" s="10">
        <f t="shared" si="4"/>
        <v>0.40966816878328555</v>
      </c>
      <c r="G132" s="64">
        <v>3</v>
      </c>
      <c r="H132" s="64">
        <f>G132*100/E132</f>
        <v>30</v>
      </c>
      <c r="I132" s="64"/>
      <c r="J132" s="64"/>
      <c r="K132" s="64"/>
      <c r="L132" s="64"/>
      <c r="M132" s="64"/>
      <c r="N132" s="64"/>
    </row>
    <row r="133" spans="1:14" ht="30.75" customHeight="1" x14ac:dyDescent="0.25">
      <c r="A133" s="62" t="s">
        <v>281</v>
      </c>
      <c r="B133" s="4" t="s">
        <v>360</v>
      </c>
      <c r="C133" s="2">
        <v>30.28</v>
      </c>
      <c r="D133" s="9">
        <v>15</v>
      </c>
      <c r="E133" s="9">
        <v>15</v>
      </c>
      <c r="F133" s="10">
        <f t="shared" si="4"/>
        <v>0.49537648612945839</v>
      </c>
      <c r="G133" s="64">
        <v>4</v>
      </c>
      <c r="H133" s="11">
        <f>G133*100/E133</f>
        <v>26.666666666666668</v>
      </c>
      <c r="I133" s="64"/>
      <c r="J133" s="64"/>
      <c r="K133" s="64"/>
      <c r="L133" s="64"/>
      <c r="M133" s="64"/>
      <c r="N133" s="64"/>
    </row>
    <row r="134" spans="1:14" ht="15.75" x14ac:dyDescent="0.25">
      <c r="A134" s="62" t="s">
        <v>282</v>
      </c>
      <c r="B134" s="4" t="s">
        <v>28</v>
      </c>
      <c r="C134" s="2">
        <v>35.409999999999997</v>
      </c>
      <c r="D134" s="9">
        <v>15</v>
      </c>
      <c r="E134" s="9">
        <v>15</v>
      </c>
      <c r="F134" s="10">
        <f t="shared" si="4"/>
        <v>0.42360914995763915</v>
      </c>
      <c r="G134" s="64">
        <v>2</v>
      </c>
      <c r="H134" s="11">
        <f>G134*100/E134</f>
        <v>13.333333333333334</v>
      </c>
      <c r="I134" s="64"/>
      <c r="J134" s="64"/>
      <c r="K134" s="64"/>
      <c r="L134" s="64"/>
      <c r="M134" s="64"/>
      <c r="N134" s="64"/>
    </row>
    <row r="135" spans="1:14" ht="15.75" x14ac:dyDescent="0.25">
      <c r="A135" s="139" t="s">
        <v>283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</row>
    <row r="136" spans="1:14" x14ac:dyDescent="0.25">
      <c r="A136" s="74" t="s">
        <v>159</v>
      </c>
      <c r="B136" s="4" t="s">
        <v>37</v>
      </c>
      <c r="C136" s="5">
        <v>223.19</v>
      </c>
      <c r="D136" s="8">
        <v>0</v>
      </c>
      <c r="E136" s="8">
        <v>0</v>
      </c>
      <c r="F136" s="8">
        <f>E136/C136</f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</row>
    <row r="137" spans="1:14" ht="38.25" x14ac:dyDescent="0.25">
      <c r="A137" s="74" t="s">
        <v>284</v>
      </c>
      <c r="B137" s="4" t="s">
        <v>140</v>
      </c>
      <c r="C137" s="5">
        <v>146.21</v>
      </c>
      <c r="D137" s="8">
        <v>0</v>
      </c>
      <c r="E137" s="8">
        <v>0</v>
      </c>
      <c r="F137" s="17">
        <f>E137/C137</f>
        <v>0</v>
      </c>
      <c r="G137" s="8">
        <v>0</v>
      </c>
      <c r="H137" s="8">
        <v>0</v>
      </c>
      <c r="I137" s="72"/>
      <c r="J137" s="72"/>
      <c r="K137" s="72"/>
      <c r="L137" s="72"/>
      <c r="M137" s="72"/>
      <c r="N137" s="72"/>
    </row>
    <row r="138" spans="1:14" x14ac:dyDescent="0.25">
      <c r="A138" s="74" t="s">
        <v>285</v>
      </c>
      <c r="B138" s="4" t="s">
        <v>142</v>
      </c>
      <c r="C138" s="5">
        <v>125.91</v>
      </c>
      <c r="D138" s="8">
        <v>0</v>
      </c>
      <c r="E138" s="8">
        <v>0</v>
      </c>
      <c r="F138" s="17">
        <f>E138/C138</f>
        <v>0</v>
      </c>
      <c r="G138" s="8">
        <v>0</v>
      </c>
      <c r="H138" s="8">
        <v>0</v>
      </c>
      <c r="I138" s="72"/>
      <c r="J138" s="72"/>
      <c r="K138" s="72"/>
      <c r="L138" s="72"/>
      <c r="M138" s="72"/>
      <c r="N138" s="72"/>
    </row>
    <row r="139" spans="1:14" ht="15.75" x14ac:dyDescent="0.25">
      <c r="A139" s="139" t="s">
        <v>286</v>
      </c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</row>
    <row r="140" spans="1:14" ht="15.75" x14ac:dyDescent="0.25">
      <c r="A140" s="62" t="s">
        <v>160</v>
      </c>
      <c r="B140" s="4" t="s">
        <v>37</v>
      </c>
      <c r="C140" s="2">
        <v>768.25</v>
      </c>
      <c r="D140" s="9">
        <v>381</v>
      </c>
      <c r="E140" s="9">
        <v>381</v>
      </c>
      <c r="F140" s="10">
        <f>E140/C140</f>
        <v>0.49593231369996743</v>
      </c>
      <c r="G140" s="64">
        <v>100</v>
      </c>
      <c r="H140" s="11">
        <f>G140*100/E140</f>
        <v>26.246719160104988</v>
      </c>
      <c r="I140" s="64">
        <v>0</v>
      </c>
      <c r="J140" s="64">
        <v>0</v>
      </c>
      <c r="K140" s="64">
        <v>0</v>
      </c>
      <c r="L140" s="64">
        <v>0</v>
      </c>
      <c r="M140" s="64">
        <v>100</v>
      </c>
      <c r="N140" s="64">
        <v>0</v>
      </c>
    </row>
    <row r="141" spans="1:14" ht="38.25" x14ac:dyDescent="0.25">
      <c r="A141" s="62" t="s">
        <v>161</v>
      </c>
      <c r="B141" s="4" t="s">
        <v>145</v>
      </c>
      <c r="C141" s="2">
        <v>191.41800000000001</v>
      </c>
      <c r="D141" s="9">
        <v>35</v>
      </c>
      <c r="E141" s="9">
        <v>35</v>
      </c>
      <c r="F141" s="10">
        <f t="shared" ref="F141:F147" si="5">E141/C141</f>
        <v>0.18284591835668537</v>
      </c>
      <c r="G141" s="64">
        <v>10</v>
      </c>
      <c r="H141" s="11">
        <f>G141*100/E141</f>
        <v>28.571428571428573</v>
      </c>
      <c r="I141" s="64"/>
      <c r="J141" s="64"/>
      <c r="K141" s="64"/>
      <c r="L141" s="64"/>
      <c r="M141" s="64"/>
      <c r="N141" s="64"/>
    </row>
    <row r="142" spans="1:14" ht="38.25" x14ac:dyDescent="0.25">
      <c r="A142" s="62" t="s">
        <v>163</v>
      </c>
      <c r="B142" s="4" t="s">
        <v>147</v>
      </c>
      <c r="C142" s="2">
        <v>164.13</v>
      </c>
      <c r="D142" s="9">
        <v>16</v>
      </c>
      <c r="E142" s="9">
        <v>19</v>
      </c>
      <c r="F142" s="10">
        <f t="shared" si="5"/>
        <v>0.1157618960580028</v>
      </c>
      <c r="G142" s="64">
        <v>5</v>
      </c>
      <c r="H142" s="11">
        <f>G142*100/E142</f>
        <v>26.315789473684209</v>
      </c>
      <c r="I142" s="64"/>
      <c r="J142" s="64"/>
      <c r="K142" s="64"/>
      <c r="L142" s="64"/>
      <c r="M142" s="64"/>
      <c r="N142" s="64"/>
    </row>
    <row r="143" spans="1:14" ht="25.5" x14ac:dyDescent="0.25">
      <c r="A143" s="62" t="s">
        <v>165</v>
      </c>
      <c r="B143" s="4" t="s">
        <v>148</v>
      </c>
      <c r="C143" s="2">
        <v>258.22300000000001</v>
      </c>
      <c r="D143" s="9">
        <v>14</v>
      </c>
      <c r="E143" s="9">
        <v>14</v>
      </c>
      <c r="F143" s="10">
        <f t="shared" si="5"/>
        <v>5.4216704166553713E-2</v>
      </c>
      <c r="G143" s="64">
        <v>4</v>
      </c>
      <c r="H143" s="11">
        <f>G143*100/E143</f>
        <v>28.571428571428573</v>
      </c>
      <c r="I143" s="64"/>
      <c r="J143" s="64"/>
      <c r="K143" s="64"/>
      <c r="L143" s="64"/>
      <c r="M143" s="64"/>
      <c r="N143" s="64"/>
    </row>
    <row r="144" spans="1:14" ht="15.75" x14ac:dyDescent="0.25">
      <c r="A144" s="62" t="s">
        <v>166</v>
      </c>
      <c r="B144" s="4" t="s">
        <v>149</v>
      </c>
      <c r="C144" s="2">
        <v>31.01</v>
      </c>
      <c r="D144" s="9">
        <v>78</v>
      </c>
      <c r="E144" s="9">
        <v>94</v>
      </c>
      <c r="F144" s="10">
        <f t="shared" si="5"/>
        <v>3.0312802321831667</v>
      </c>
      <c r="G144" s="64">
        <v>10</v>
      </c>
      <c r="H144" s="11">
        <f>G144*100/E144</f>
        <v>10.638297872340425</v>
      </c>
      <c r="I144" s="64"/>
      <c r="J144" s="64"/>
      <c r="K144" s="64"/>
      <c r="L144" s="64"/>
      <c r="M144" s="64"/>
      <c r="N144" s="64"/>
    </row>
    <row r="145" spans="1:14" ht="25.5" x14ac:dyDescent="0.25">
      <c r="A145" s="62" t="s">
        <v>168</v>
      </c>
      <c r="B145" s="4" t="s">
        <v>150</v>
      </c>
      <c r="C145" s="2">
        <v>45.381</v>
      </c>
      <c r="D145" s="9">
        <v>18</v>
      </c>
      <c r="E145" s="9">
        <v>19</v>
      </c>
      <c r="F145" s="10">
        <f t="shared" si="5"/>
        <v>0.41867742006566627</v>
      </c>
      <c r="G145" s="64">
        <v>2</v>
      </c>
      <c r="H145" s="11">
        <f>G145*100/E145</f>
        <v>10.526315789473685</v>
      </c>
      <c r="I145" s="64"/>
      <c r="J145" s="64"/>
      <c r="K145" s="64"/>
      <c r="L145" s="64"/>
      <c r="M145" s="64"/>
      <c r="N145" s="64"/>
    </row>
    <row r="146" spans="1:14" ht="15.75" x14ac:dyDescent="0.25">
      <c r="A146" s="62" t="s">
        <v>170</v>
      </c>
      <c r="B146" s="4" t="s">
        <v>43</v>
      </c>
      <c r="C146" s="2">
        <v>20.49</v>
      </c>
      <c r="D146" s="9">
        <v>124</v>
      </c>
      <c r="E146" s="9">
        <v>78</v>
      </c>
      <c r="F146" s="10">
        <f t="shared" si="5"/>
        <v>3.8067349926793561</v>
      </c>
      <c r="G146" s="64">
        <v>10</v>
      </c>
      <c r="H146" s="11">
        <f>G146*100/E146</f>
        <v>12.820512820512821</v>
      </c>
      <c r="I146" s="64"/>
      <c r="J146" s="64"/>
      <c r="K146" s="64"/>
      <c r="L146" s="64"/>
      <c r="M146" s="64"/>
      <c r="N146" s="64"/>
    </row>
    <row r="147" spans="1:14" ht="15.75" x14ac:dyDescent="0.25">
      <c r="A147" s="62" t="s">
        <v>172</v>
      </c>
      <c r="B147" s="69" t="s">
        <v>151</v>
      </c>
      <c r="C147" s="2">
        <v>73.016999999999996</v>
      </c>
      <c r="D147" s="9">
        <v>22</v>
      </c>
      <c r="E147" s="9">
        <v>23</v>
      </c>
      <c r="F147" s="10">
        <f t="shared" si="5"/>
        <v>0.31499513811852037</v>
      </c>
      <c r="G147" s="64">
        <v>6</v>
      </c>
      <c r="H147" s="11">
        <f>G147*100/E147</f>
        <v>26.086956521739129</v>
      </c>
      <c r="I147" s="64"/>
      <c r="J147" s="64"/>
      <c r="K147" s="64"/>
      <c r="L147" s="64"/>
      <c r="M147" s="64"/>
      <c r="N147" s="64"/>
    </row>
    <row r="148" spans="1:14" ht="15.75" x14ac:dyDescent="0.25">
      <c r="A148" s="135" t="s">
        <v>288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</row>
    <row r="149" spans="1:14" x14ac:dyDescent="0.25">
      <c r="A149" s="62" t="s">
        <v>176</v>
      </c>
      <c r="B149" s="4" t="s">
        <v>18</v>
      </c>
      <c r="C149" s="2">
        <v>4284.8</v>
      </c>
      <c r="D149" s="8">
        <v>222</v>
      </c>
      <c r="E149" s="8">
        <v>222</v>
      </c>
      <c r="F149" s="66">
        <f>E149/C149</f>
        <v>5.1811053024645254E-2</v>
      </c>
      <c r="G149" s="8">
        <v>66</v>
      </c>
      <c r="H149" s="17">
        <f>G149*100/E149</f>
        <v>29.72972972972973</v>
      </c>
      <c r="I149" s="8">
        <v>8</v>
      </c>
      <c r="J149" s="8">
        <v>0</v>
      </c>
      <c r="K149" s="8">
        <v>0</v>
      </c>
      <c r="L149" s="8">
        <v>0</v>
      </c>
      <c r="M149" s="8">
        <v>58</v>
      </c>
      <c r="N149" s="8">
        <v>0</v>
      </c>
    </row>
    <row r="150" spans="1:14" ht="15.75" x14ac:dyDescent="0.25">
      <c r="A150" s="135" t="s">
        <v>289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</row>
    <row r="151" spans="1:14" x14ac:dyDescent="0.25">
      <c r="A151" s="62" t="s">
        <v>187</v>
      </c>
      <c r="B151" s="4" t="s">
        <v>37</v>
      </c>
      <c r="C151" s="2">
        <v>2410.6999999999998</v>
      </c>
      <c r="D151" s="14">
        <v>207</v>
      </c>
      <c r="E151" s="14">
        <v>207</v>
      </c>
      <c r="F151" s="15">
        <f>E151/C151</f>
        <v>8.5867175509188209E-2</v>
      </c>
      <c r="G151" s="19">
        <v>62</v>
      </c>
      <c r="H151" s="49">
        <f>G151*100/E151</f>
        <v>29.95169082125604</v>
      </c>
      <c r="I151" s="19">
        <v>6</v>
      </c>
      <c r="J151" s="19">
        <v>0</v>
      </c>
      <c r="K151" s="19">
        <v>0</v>
      </c>
      <c r="L151" s="19">
        <v>0</v>
      </c>
      <c r="M151" s="19">
        <v>56</v>
      </c>
      <c r="N151" s="19">
        <v>0</v>
      </c>
    </row>
    <row r="152" spans="1:14" s="91" customFormat="1" ht="38.25" x14ac:dyDescent="0.25">
      <c r="A152" s="62" t="s">
        <v>188</v>
      </c>
      <c r="B152" s="4" t="s">
        <v>154</v>
      </c>
      <c r="C152" s="2">
        <v>150.298</v>
      </c>
      <c r="D152" s="14">
        <v>16</v>
      </c>
      <c r="E152" s="14">
        <v>16</v>
      </c>
      <c r="F152" s="15">
        <f>E152/C152</f>
        <v>0.10645517571757442</v>
      </c>
      <c r="G152" s="23">
        <v>4</v>
      </c>
      <c r="H152" s="21">
        <f>G152*100/E152</f>
        <v>25</v>
      </c>
      <c r="I152" s="23"/>
      <c r="J152" s="23"/>
      <c r="K152" s="23"/>
      <c r="L152" s="23"/>
      <c r="M152" s="23"/>
      <c r="N152" s="23"/>
    </row>
    <row r="153" spans="1:14" x14ac:dyDescent="0.25">
      <c r="A153" s="62" t="s">
        <v>190</v>
      </c>
      <c r="B153" s="4" t="s">
        <v>156</v>
      </c>
      <c r="C153" s="2">
        <v>1607.29</v>
      </c>
      <c r="D153" s="14">
        <v>98</v>
      </c>
      <c r="E153" s="14">
        <v>125</v>
      </c>
      <c r="F153" s="15">
        <f>E153/C153</f>
        <v>7.7770657442029753E-2</v>
      </c>
      <c r="G153" s="19">
        <v>15</v>
      </c>
      <c r="H153" s="49">
        <f>G153*100/E153</f>
        <v>12</v>
      </c>
      <c r="I153" s="19"/>
      <c r="J153" s="19"/>
      <c r="K153" s="19"/>
      <c r="L153" s="19"/>
      <c r="M153" s="19"/>
      <c r="N153" s="19"/>
    </row>
    <row r="154" spans="1:14" x14ac:dyDescent="0.25">
      <c r="A154" s="62" t="s">
        <v>192</v>
      </c>
      <c r="B154" s="4" t="s">
        <v>158</v>
      </c>
      <c r="C154" s="2">
        <v>252.64</v>
      </c>
      <c r="D154" s="14">
        <v>0</v>
      </c>
      <c r="E154" s="14">
        <v>0</v>
      </c>
      <c r="F154" s="15">
        <f>E154/C154</f>
        <v>0</v>
      </c>
      <c r="G154" s="19">
        <v>0</v>
      </c>
      <c r="H154" s="19">
        <v>0</v>
      </c>
      <c r="I154" s="19"/>
      <c r="J154" s="19"/>
      <c r="K154" s="19"/>
      <c r="L154" s="19"/>
      <c r="M154" s="19"/>
      <c r="N154" s="19"/>
    </row>
    <row r="155" spans="1:14" ht="15.75" x14ac:dyDescent="0.25">
      <c r="A155" s="135" t="s">
        <v>287</v>
      </c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</row>
    <row r="156" spans="1:14" ht="15.75" x14ac:dyDescent="0.25">
      <c r="A156" s="62" t="s">
        <v>193</v>
      </c>
      <c r="B156" s="4" t="s">
        <v>37</v>
      </c>
      <c r="C156" s="2">
        <v>466.86</v>
      </c>
      <c r="D156" s="9">
        <v>20</v>
      </c>
      <c r="E156" s="9">
        <v>23</v>
      </c>
      <c r="F156" s="10">
        <f>E156/C156</f>
        <v>4.9265304373902238E-2</v>
      </c>
      <c r="G156" s="65">
        <v>6</v>
      </c>
      <c r="H156" s="70">
        <f>G156*100/E156</f>
        <v>26.086956521739129</v>
      </c>
      <c r="I156" s="65">
        <v>0</v>
      </c>
      <c r="J156" s="65">
        <v>0</v>
      </c>
      <c r="K156" s="65">
        <v>0</v>
      </c>
      <c r="L156" s="65">
        <v>0</v>
      </c>
      <c r="M156" s="65">
        <v>6</v>
      </c>
      <c r="N156" s="65">
        <v>0</v>
      </c>
    </row>
    <row r="157" spans="1:14" ht="38.25" x14ac:dyDescent="0.25">
      <c r="A157" s="62" t="s">
        <v>194</v>
      </c>
      <c r="B157" s="4" t="s">
        <v>162</v>
      </c>
      <c r="C157" s="2">
        <v>369.51</v>
      </c>
      <c r="D157" s="9">
        <v>61</v>
      </c>
      <c r="E157" s="9">
        <v>61</v>
      </c>
      <c r="F157" s="10">
        <f t="shared" ref="F157:F165" si="6">E157/C157</f>
        <v>0.16508348894481881</v>
      </c>
      <c r="G157" s="64">
        <v>18</v>
      </c>
      <c r="H157" s="11">
        <f>G157*100/E157</f>
        <v>29.508196721311474</v>
      </c>
      <c r="I157" s="65"/>
      <c r="J157" s="65"/>
      <c r="K157" s="65"/>
      <c r="L157" s="65"/>
      <c r="M157" s="65"/>
      <c r="N157" s="65"/>
    </row>
    <row r="158" spans="1:14" ht="15.75" x14ac:dyDescent="0.25">
      <c r="A158" s="62" t="s">
        <v>196</v>
      </c>
      <c r="B158" s="4" t="s">
        <v>164</v>
      </c>
      <c r="C158" s="2">
        <v>30.57</v>
      </c>
      <c r="D158" s="9">
        <v>15</v>
      </c>
      <c r="E158" s="9">
        <v>15</v>
      </c>
      <c r="F158" s="10">
        <f t="shared" si="6"/>
        <v>0.49067713444553485</v>
      </c>
      <c r="G158" s="65">
        <v>1</v>
      </c>
      <c r="H158" s="70">
        <f>G158*100/E158</f>
        <v>6.666666666666667</v>
      </c>
      <c r="I158" s="65"/>
      <c r="J158" s="65"/>
      <c r="K158" s="65"/>
      <c r="L158" s="65"/>
      <c r="M158" s="65"/>
      <c r="N158" s="65"/>
    </row>
    <row r="159" spans="1:14" ht="15.75" x14ac:dyDescent="0.25">
      <c r="A159" s="62" t="s">
        <v>198</v>
      </c>
      <c r="B159" s="4" t="s">
        <v>334</v>
      </c>
      <c r="C159" s="2">
        <v>47.12</v>
      </c>
      <c r="D159" s="9">
        <v>0</v>
      </c>
      <c r="E159" s="9">
        <v>0</v>
      </c>
      <c r="F159" s="10">
        <f t="shared" si="6"/>
        <v>0</v>
      </c>
      <c r="G159" s="9">
        <v>0</v>
      </c>
      <c r="H159" s="9">
        <v>0</v>
      </c>
      <c r="I159" s="65"/>
      <c r="J159" s="65"/>
      <c r="K159" s="65"/>
      <c r="L159" s="65"/>
      <c r="M159" s="65"/>
      <c r="N159" s="65"/>
    </row>
    <row r="160" spans="1:14" ht="25.5" x14ac:dyDescent="0.25">
      <c r="A160" s="62" t="s">
        <v>200</v>
      </c>
      <c r="B160" s="4" t="s">
        <v>167</v>
      </c>
      <c r="C160" s="2">
        <v>299.57100000000003</v>
      </c>
      <c r="D160" s="9">
        <v>0</v>
      </c>
      <c r="E160" s="9">
        <v>0</v>
      </c>
      <c r="F160" s="10">
        <f t="shared" si="6"/>
        <v>0</v>
      </c>
      <c r="G160" s="9">
        <v>0</v>
      </c>
      <c r="H160" s="9">
        <v>0</v>
      </c>
      <c r="I160" s="65"/>
      <c r="J160" s="65"/>
      <c r="K160" s="65"/>
      <c r="L160" s="65"/>
      <c r="M160" s="65"/>
      <c r="N160" s="65"/>
    </row>
    <row r="161" spans="1:14" ht="28.5" customHeight="1" x14ac:dyDescent="0.25">
      <c r="A161" s="62" t="s">
        <v>202</v>
      </c>
      <c r="B161" s="4" t="s">
        <v>352</v>
      </c>
      <c r="C161" s="2">
        <v>58.94</v>
      </c>
      <c r="D161" s="9">
        <v>0</v>
      </c>
      <c r="E161" s="9">
        <v>28</v>
      </c>
      <c r="F161" s="10">
        <f t="shared" si="6"/>
        <v>0.47505938242280288</v>
      </c>
      <c r="G161" s="9">
        <v>8</v>
      </c>
      <c r="H161" s="70">
        <f>G161*100/E161</f>
        <v>28.571428571428573</v>
      </c>
      <c r="I161" s="65"/>
      <c r="J161" s="65"/>
      <c r="K161" s="65"/>
      <c r="L161" s="65"/>
      <c r="M161" s="65"/>
      <c r="N161" s="65"/>
    </row>
    <row r="162" spans="1:14" ht="15.75" x14ac:dyDescent="0.25">
      <c r="A162" s="62" t="s">
        <v>204</v>
      </c>
      <c r="B162" s="4" t="s">
        <v>171</v>
      </c>
      <c r="C162" s="2">
        <v>54.54</v>
      </c>
      <c r="D162" s="9">
        <v>9</v>
      </c>
      <c r="E162" s="9">
        <v>11</v>
      </c>
      <c r="F162" s="10">
        <f t="shared" si="6"/>
        <v>0.20168683535020168</v>
      </c>
      <c r="G162" s="65">
        <v>3</v>
      </c>
      <c r="H162" s="70">
        <f>G162*100/E162</f>
        <v>27.272727272727273</v>
      </c>
      <c r="I162" s="65"/>
      <c r="J162" s="65"/>
      <c r="K162" s="65"/>
      <c r="L162" s="65"/>
      <c r="M162" s="65"/>
      <c r="N162" s="65"/>
    </row>
    <row r="163" spans="1:14" ht="15.75" x14ac:dyDescent="0.25">
      <c r="A163" s="62" t="s">
        <v>206</v>
      </c>
      <c r="B163" s="4" t="s">
        <v>173</v>
      </c>
      <c r="C163" s="2">
        <v>35.200000000000003</v>
      </c>
      <c r="D163" s="9">
        <v>31</v>
      </c>
      <c r="E163" s="9">
        <v>31</v>
      </c>
      <c r="F163" s="10">
        <f t="shared" si="6"/>
        <v>0.88068181818181812</v>
      </c>
      <c r="G163" s="65">
        <v>9</v>
      </c>
      <c r="H163" s="70">
        <f>G163*100/E163</f>
        <v>29.032258064516128</v>
      </c>
      <c r="I163" s="65"/>
      <c r="J163" s="65"/>
      <c r="K163" s="65"/>
      <c r="L163" s="65"/>
      <c r="M163" s="65"/>
      <c r="N163" s="65"/>
    </row>
    <row r="164" spans="1:14" ht="15.75" x14ac:dyDescent="0.25">
      <c r="A164" s="62" t="s">
        <v>208</v>
      </c>
      <c r="B164" s="69" t="s">
        <v>174</v>
      </c>
      <c r="C164" s="2">
        <v>27.66</v>
      </c>
      <c r="D164" s="9">
        <v>6</v>
      </c>
      <c r="E164" s="9">
        <v>7</v>
      </c>
      <c r="F164" s="10">
        <f t="shared" si="6"/>
        <v>0.25307302964569778</v>
      </c>
      <c r="G164" s="65">
        <v>2</v>
      </c>
      <c r="H164" s="70">
        <f>G164*100/E164</f>
        <v>28.571428571428573</v>
      </c>
      <c r="I164" s="65"/>
      <c r="J164" s="65"/>
      <c r="K164" s="65"/>
      <c r="L164" s="65"/>
      <c r="M164" s="65"/>
      <c r="N164" s="65"/>
    </row>
    <row r="165" spans="1:14" ht="15.75" x14ac:dyDescent="0.25">
      <c r="A165" s="62" t="s">
        <v>210</v>
      </c>
      <c r="B165" s="69" t="s">
        <v>175</v>
      </c>
      <c r="C165" s="2">
        <v>91.3</v>
      </c>
      <c r="D165" s="9">
        <v>30</v>
      </c>
      <c r="E165" s="9">
        <v>25</v>
      </c>
      <c r="F165" s="10">
        <f t="shared" si="6"/>
        <v>0.2738225629791895</v>
      </c>
      <c r="G165" s="65">
        <v>7</v>
      </c>
      <c r="H165" s="70">
        <f>G165*100/E165</f>
        <v>28</v>
      </c>
      <c r="I165" s="65"/>
      <c r="J165" s="65"/>
      <c r="K165" s="65"/>
      <c r="L165" s="65"/>
      <c r="M165" s="65"/>
      <c r="N165" s="65"/>
    </row>
    <row r="166" spans="1:14" ht="15.75" x14ac:dyDescent="0.25">
      <c r="A166" s="135" t="s">
        <v>290</v>
      </c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</row>
    <row r="167" spans="1:14" x14ac:dyDescent="0.25">
      <c r="A167" s="62" t="s">
        <v>215</v>
      </c>
      <c r="B167" s="4" t="s">
        <v>37</v>
      </c>
      <c r="C167" s="2">
        <v>865.98</v>
      </c>
      <c r="D167" s="14">
        <v>76</v>
      </c>
      <c r="E167" s="14">
        <v>76</v>
      </c>
      <c r="F167" s="15">
        <f>E167/C167</f>
        <v>8.776184207487471E-2</v>
      </c>
      <c r="G167" s="23">
        <v>22</v>
      </c>
      <c r="H167" s="21">
        <f>G167*100/E167</f>
        <v>28.94736842105263</v>
      </c>
      <c r="I167" s="23">
        <v>0</v>
      </c>
      <c r="J167" s="23">
        <v>0</v>
      </c>
      <c r="K167" s="23">
        <v>0</v>
      </c>
      <c r="L167" s="23">
        <v>0</v>
      </c>
      <c r="M167" s="23">
        <v>22</v>
      </c>
      <c r="N167" s="23">
        <v>0</v>
      </c>
    </row>
    <row r="168" spans="1:14" ht="25.5" x14ac:dyDescent="0.25">
      <c r="A168" s="62" t="s">
        <v>216</v>
      </c>
      <c r="B168" s="6" t="s">
        <v>177</v>
      </c>
      <c r="C168" s="2">
        <v>40.64</v>
      </c>
      <c r="D168" s="14">
        <v>7</v>
      </c>
      <c r="E168" s="14">
        <v>5</v>
      </c>
      <c r="F168" s="15">
        <f t="shared" ref="F168:F178" si="7">E168/C168</f>
        <v>0.12303149606299213</v>
      </c>
      <c r="G168" s="23">
        <v>1</v>
      </c>
      <c r="H168" s="21">
        <f>G168*100/E168</f>
        <v>20</v>
      </c>
      <c r="I168" s="23"/>
      <c r="J168" s="23"/>
      <c r="K168" s="23"/>
      <c r="L168" s="23"/>
      <c r="M168" s="23"/>
      <c r="N168" s="23"/>
    </row>
    <row r="169" spans="1:14" x14ac:dyDescent="0.25">
      <c r="A169" s="62" t="s">
        <v>291</v>
      </c>
      <c r="B169" s="6" t="s">
        <v>178</v>
      </c>
      <c r="C169" s="2">
        <v>54.3</v>
      </c>
      <c r="D169" s="14">
        <v>23</v>
      </c>
      <c r="E169" s="14">
        <v>24</v>
      </c>
      <c r="F169" s="15">
        <f t="shared" si="7"/>
        <v>0.44198895027624313</v>
      </c>
      <c r="G169" s="23">
        <v>7</v>
      </c>
      <c r="H169" s="21">
        <f>G169*100/E169</f>
        <v>29.166666666666668</v>
      </c>
      <c r="I169" s="23"/>
      <c r="J169" s="23"/>
      <c r="K169" s="23"/>
      <c r="L169" s="23"/>
      <c r="M169" s="23"/>
      <c r="N169" s="23"/>
    </row>
    <row r="170" spans="1:14" x14ac:dyDescent="0.25">
      <c r="A170" s="62" t="s">
        <v>292</v>
      </c>
      <c r="B170" s="6" t="s">
        <v>179</v>
      </c>
      <c r="C170" s="2">
        <v>96.99</v>
      </c>
      <c r="D170" s="14">
        <v>62</v>
      </c>
      <c r="E170" s="14">
        <v>62</v>
      </c>
      <c r="F170" s="15">
        <f t="shared" si="7"/>
        <v>0.639241158882359</v>
      </c>
      <c r="G170" s="23">
        <v>6</v>
      </c>
      <c r="H170" s="21">
        <f>G170*100/E170</f>
        <v>9.67741935483871</v>
      </c>
      <c r="I170" s="23"/>
      <c r="J170" s="23"/>
      <c r="K170" s="23"/>
      <c r="L170" s="23"/>
      <c r="M170" s="23"/>
      <c r="N170" s="23"/>
    </row>
    <row r="171" spans="1:14" x14ac:dyDescent="0.25">
      <c r="A171" s="62" t="s">
        <v>293</v>
      </c>
      <c r="B171" s="6" t="s">
        <v>180</v>
      </c>
      <c r="C171" s="2">
        <v>31.17</v>
      </c>
      <c r="D171" s="14">
        <v>8</v>
      </c>
      <c r="E171" s="14">
        <v>20</v>
      </c>
      <c r="F171" s="15">
        <f t="shared" si="7"/>
        <v>0.64164260506897652</v>
      </c>
      <c r="G171" s="23">
        <v>2</v>
      </c>
      <c r="H171" s="21">
        <f>G171*100/E171</f>
        <v>10</v>
      </c>
      <c r="I171" s="23"/>
      <c r="J171" s="23"/>
      <c r="K171" s="23"/>
      <c r="L171" s="23"/>
      <c r="M171" s="23"/>
      <c r="N171" s="23"/>
    </row>
    <row r="172" spans="1:14" x14ac:dyDescent="0.25">
      <c r="A172" s="62" t="s">
        <v>294</v>
      </c>
      <c r="B172" s="6" t="s">
        <v>181</v>
      </c>
      <c r="C172" s="2">
        <v>15.47</v>
      </c>
      <c r="D172" s="14">
        <v>5</v>
      </c>
      <c r="E172" s="14">
        <v>5</v>
      </c>
      <c r="F172" s="15">
        <f t="shared" si="7"/>
        <v>0.3232062055591467</v>
      </c>
      <c r="G172" s="23">
        <v>1</v>
      </c>
      <c r="H172" s="21">
        <f>G172*100/E172</f>
        <v>20</v>
      </c>
      <c r="I172" s="23"/>
      <c r="J172" s="23"/>
      <c r="K172" s="23"/>
      <c r="L172" s="23"/>
      <c r="M172" s="23"/>
      <c r="N172" s="23"/>
    </row>
    <row r="173" spans="1:14" x14ac:dyDescent="0.25">
      <c r="A173" s="62" t="s">
        <v>295</v>
      </c>
      <c r="B173" s="6" t="s">
        <v>182</v>
      </c>
      <c r="C173" s="2">
        <v>52.087000000000003</v>
      </c>
      <c r="D173" s="14">
        <v>15</v>
      </c>
      <c r="E173" s="14">
        <v>19</v>
      </c>
      <c r="F173" s="15">
        <f t="shared" si="7"/>
        <v>0.36477431988787989</v>
      </c>
      <c r="G173" s="23">
        <v>5</v>
      </c>
      <c r="H173" s="21">
        <f>G173*100/E173</f>
        <v>26.315789473684209</v>
      </c>
      <c r="I173" s="23"/>
      <c r="J173" s="23"/>
      <c r="K173" s="23"/>
      <c r="L173" s="23"/>
      <c r="M173" s="23"/>
      <c r="N173" s="23"/>
    </row>
    <row r="174" spans="1:14" x14ac:dyDescent="0.25">
      <c r="A174" s="62" t="s">
        <v>296</v>
      </c>
      <c r="B174" s="6" t="s">
        <v>183</v>
      </c>
      <c r="C174" s="5">
        <v>59.41</v>
      </c>
      <c r="D174" s="14">
        <v>0</v>
      </c>
      <c r="E174" s="14">
        <v>0</v>
      </c>
      <c r="F174" s="15">
        <f t="shared" si="7"/>
        <v>0</v>
      </c>
      <c r="G174" s="23">
        <v>0</v>
      </c>
      <c r="H174" s="21">
        <v>0</v>
      </c>
      <c r="I174" s="23"/>
      <c r="J174" s="23"/>
      <c r="K174" s="23"/>
      <c r="L174" s="23"/>
      <c r="M174" s="23"/>
      <c r="N174" s="23"/>
    </row>
    <row r="175" spans="1:14" x14ac:dyDescent="0.25">
      <c r="A175" s="62" t="s">
        <v>297</v>
      </c>
      <c r="B175" s="6" t="s">
        <v>184</v>
      </c>
      <c r="C175" s="2">
        <v>56.618000000000002</v>
      </c>
      <c r="D175" s="14">
        <v>10</v>
      </c>
      <c r="E175" s="14">
        <v>10</v>
      </c>
      <c r="F175" s="15">
        <f t="shared" si="7"/>
        <v>0.17662227560139884</v>
      </c>
      <c r="G175" s="23">
        <v>3</v>
      </c>
      <c r="H175" s="21">
        <f>G175*100/E175</f>
        <v>30</v>
      </c>
      <c r="I175" s="23"/>
      <c r="J175" s="23"/>
      <c r="K175" s="23"/>
      <c r="L175" s="23"/>
      <c r="M175" s="23"/>
      <c r="N175" s="23"/>
    </row>
    <row r="176" spans="1:14" x14ac:dyDescent="0.25">
      <c r="A176" s="62" t="s">
        <v>298</v>
      </c>
      <c r="B176" s="6" t="s">
        <v>185</v>
      </c>
      <c r="C176" s="2">
        <v>40.75</v>
      </c>
      <c r="D176" s="14">
        <v>15</v>
      </c>
      <c r="E176" s="14">
        <v>16</v>
      </c>
      <c r="F176" s="15">
        <f t="shared" si="7"/>
        <v>0.39263803680981596</v>
      </c>
      <c r="G176" s="23">
        <v>4</v>
      </c>
      <c r="H176" s="21">
        <f>G176*100/E176</f>
        <v>25</v>
      </c>
      <c r="I176" s="23"/>
      <c r="J176" s="23"/>
      <c r="K176" s="23"/>
      <c r="L176" s="23"/>
      <c r="M176" s="23"/>
      <c r="N176" s="23"/>
    </row>
    <row r="177" spans="1:14" x14ac:dyDescent="0.25">
      <c r="A177" s="62" t="s">
        <v>299</v>
      </c>
      <c r="B177" s="3" t="s">
        <v>186</v>
      </c>
      <c r="C177" s="2">
        <v>57.71</v>
      </c>
      <c r="D177" s="14">
        <v>0</v>
      </c>
      <c r="E177" s="14">
        <v>0</v>
      </c>
      <c r="F177" s="15">
        <f t="shared" si="7"/>
        <v>0</v>
      </c>
      <c r="G177" s="23">
        <v>0</v>
      </c>
      <c r="H177" s="21">
        <v>0</v>
      </c>
      <c r="I177" s="23"/>
      <c r="J177" s="23"/>
      <c r="K177" s="23"/>
      <c r="L177" s="23"/>
      <c r="M177" s="23"/>
      <c r="N177" s="23"/>
    </row>
    <row r="178" spans="1:14" x14ac:dyDescent="0.25">
      <c r="A178" s="62" t="s">
        <v>300</v>
      </c>
      <c r="B178" s="3" t="s">
        <v>376</v>
      </c>
      <c r="C178" s="2">
        <v>69.009</v>
      </c>
      <c r="D178" s="14">
        <v>15</v>
      </c>
      <c r="E178" s="14">
        <v>14</v>
      </c>
      <c r="F178" s="15">
        <f t="shared" si="7"/>
        <v>0.20287208914779231</v>
      </c>
      <c r="G178" s="23">
        <v>2</v>
      </c>
      <c r="H178" s="21">
        <f>G178*100/E178</f>
        <v>14.285714285714286</v>
      </c>
      <c r="I178" s="23"/>
      <c r="J178" s="23"/>
      <c r="K178" s="23"/>
      <c r="L178" s="23"/>
      <c r="M178" s="23"/>
      <c r="N178" s="23"/>
    </row>
    <row r="179" spans="1:14" ht="15.75" x14ac:dyDescent="0.25">
      <c r="A179" s="135" t="s">
        <v>301</v>
      </c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</row>
    <row r="180" spans="1:14" x14ac:dyDescent="0.25">
      <c r="A180" s="62" t="s">
        <v>218</v>
      </c>
      <c r="B180" s="4" t="s">
        <v>18</v>
      </c>
      <c r="C180" s="2">
        <v>937.18</v>
      </c>
      <c r="D180" s="14">
        <v>512</v>
      </c>
      <c r="E180" s="14">
        <v>292</v>
      </c>
      <c r="F180" s="15">
        <f>E180/C180</f>
        <v>0.31157301692310979</v>
      </c>
      <c r="G180" s="23">
        <v>87</v>
      </c>
      <c r="H180" s="21">
        <f>G180*100/E180</f>
        <v>29.794520547945204</v>
      </c>
      <c r="I180" s="23">
        <v>0</v>
      </c>
      <c r="J180" s="23">
        <v>0</v>
      </c>
      <c r="K180" s="23">
        <v>0</v>
      </c>
      <c r="L180" s="23">
        <v>0</v>
      </c>
      <c r="M180" s="23">
        <v>87</v>
      </c>
      <c r="N180" s="23">
        <v>0</v>
      </c>
    </row>
    <row r="181" spans="1:14" ht="38.25" x14ac:dyDescent="0.25">
      <c r="A181" s="62" t="s">
        <v>219</v>
      </c>
      <c r="B181" s="4" t="s">
        <v>189</v>
      </c>
      <c r="C181" s="2">
        <v>194.708</v>
      </c>
      <c r="D181" s="14">
        <v>22</v>
      </c>
      <c r="E181" s="14">
        <v>22</v>
      </c>
      <c r="F181" s="15">
        <f>E181/C181</f>
        <v>0.1129897076648109</v>
      </c>
      <c r="G181" s="23">
        <v>6</v>
      </c>
      <c r="H181" s="21">
        <f>G181*100/E181</f>
        <v>27.272727272727273</v>
      </c>
      <c r="I181" s="23"/>
      <c r="J181" s="23"/>
      <c r="K181" s="23"/>
      <c r="L181" s="23"/>
      <c r="M181" s="23"/>
      <c r="N181" s="23"/>
    </row>
    <row r="182" spans="1:14" ht="38.25" x14ac:dyDescent="0.25">
      <c r="A182" s="62" t="s">
        <v>221</v>
      </c>
      <c r="B182" s="4" t="s">
        <v>191</v>
      </c>
      <c r="C182" s="2">
        <v>79.358000000000004</v>
      </c>
      <c r="D182" s="14">
        <v>18</v>
      </c>
      <c r="E182" s="14">
        <v>18</v>
      </c>
      <c r="F182" s="15">
        <f>E182/C182</f>
        <v>0.22682023236472693</v>
      </c>
      <c r="G182" s="23">
        <v>5</v>
      </c>
      <c r="H182" s="21">
        <f>G182*100/E182</f>
        <v>27.777777777777779</v>
      </c>
      <c r="I182" s="23"/>
      <c r="J182" s="23"/>
      <c r="K182" s="23"/>
      <c r="L182" s="23"/>
      <c r="M182" s="23"/>
      <c r="N182" s="23"/>
    </row>
    <row r="183" spans="1:14" ht="24" customHeight="1" x14ac:dyDescent="0.25">
      <c r="A183" s="62" t="s">
        <v>223</v>
      </c>
      <c r="B183" s="4" t="s">
        <v>95</v>
      </c>
      <c r="C183" s="2">
        <v>69.006</v>
      </c>
      <c r="D183" s="14">
        <v>270</v>
      </c>
      <c r="E183" s="14">
        <v>181</v>
      </c>
      <c r="F183" s="15">
        <f>E183/C183</f>
        <v>2.6229603222908153</v>
      </c>
      <c r="G183" s="23">
        <v>10</v>
      </c>
      <c r="H183" s="21">
        <f>G183*100/E183</f>
        <v>5.5248618784530388</v>
      </c>
      <c r="I183" s="23"/>
      <c r="J183" s="23"/>
      <c r="K183" s="23"/>
      <c r="L183" s="23"/>
      <c r="M183" s="23"/>
      <c r="N183" s="23"/>
    </row>
    <row r="184" spans="1:14" ht="15.75" x14ac:dyDescent="0.25">
      <c r="A184" s="135" t="s">
        <v>302</v>
      </c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</row>
    <row r="185" spans="1:14" ht="15.75" x14ac:dyDescent="0.25">
      <c r="A185" s="62" t="s">
        <v>226</v>
      </c>
      <c r="B185" s="4" t="s">
        <v>37</v>
      </c>
      <c r="C185" s="2">
        <v>191.70400000000001</v>
      </c>
      <c r="D185" s="9">
        <v>11</v>
      </c>
      <c r="E185" s="9">
        <v>39</v>
      </c>
      <c r="F185" s="10">
        <f>E185/C185</f>
        <v>0.20343863456161582</v>
      </c>
      <c r="G185" s="64">
        <v>11</v>
      </c>
      <c r="H185" s="11">
        <f>G185*100/E185</f>
        <v>28.205128205128204</v>
      </c>
      <c r="I185" s="64">
        <v>0</v>
      </c>
      <c r="J185" s="64">
        <v>0</v>
      </c>
      <c r="K185" s="64">
        <v>0</v>
      </c>
      <c r="L185" s="64">
        <v>0</v>
      </c>
      <c r="M185" s="64">
        <v>11</v>
      </c>
      <c r="N185" s="64">
        <v>0</v>
      </c>
    </row>
    <row r="186" spans="1:14" ht="38.25" x14ac:dyDescent="0.25">
      <c r="A186" s="62" t="s">
        <v>227</v>
      </c>
      <c r="B186" s="4" t="s">
        <v>195</v>
      </c>
      <c r="C186" s="2">
        <v>89.71</v>
      </c>
      <c r="D186" s="9">
        <v>25</v>
      </c>
      <c r="E186" s="9">
        <v>22</v>
      </c>
      <c r="F186" s="10">
        <f t="shared" ref="F186:F197" si="8">E186/C186</f>
        <v>0.24523464496711628</v>
      </c>
      <c r="G186" s="64">
        <v>6</v>
      </c>
      <c r="H186" s="11">
        <f>G186*100/E186</f>
        <v>27.272727272727273</v>
      </c>
      <c r="I186" s="64"/>
      <c r="J186" s="64"/>
      <c r="K186" s="64"/>
      <c r="L186" s="64"/>
      <c r="M186" s="64"/>
      <c r="N186" s="64"/>
    </row>
    <row r="187" spans="1:14" ht="38.25" x14ac:dyDescent="0.25">
      <c r="A187" s="62" t="s">
        <v>229</v>
      </c>
      <c r="B187" s="4" t="s">
        <v>197</v>
      </c>
      <c r="C187" s="5">
        <v>105.1</v>
      </c>
      <c r="D187" s="9">
        <v>15</v>
      </c>
      <c r="E187" s="9">
        <v>14</v>
      </c>
      <c r="F187" s="10">
        <f t="shared" si="8"/>
        <v>0.13320647002854424</v>
      </c>
      <c r="G187" s="64">
        <v>4</v>
      </c>
      <c r="H187" s="11">
        <f>G187*100/E187</f>
        <v>28.571428571428573</v>
      </c>
      <c r="I187" s="64"/>
      <c r="J187" s="64"/>
      <c r="K187" s="64"/>
      <c r="L187" s="64"/>
      <c r="M187" s="64"/>
      <c r="N187" s="64"/>
    </row>
    <row r="188" spans="1:14" ht="38.25" x14ac:dyDescent="0.25">
      <c r="A188" s="62" t="s">
        <v>303</v>
      </c>
      <c r="B188" s="4" t="s">
        <v>199</v>
      </c>
      <c r="C188" s="5">
        <v>122.196</v>
      </c>
      <c r="D188" s="9">
        <v>22</v>
      </c>
      <c r="E188" s="9">
        <v>24</v>
      </c>
      <c r="F188" s="10">
        <f t="shared" si="8"/>
        <v>0.1964057743297653</v>
      </c>
      <c r="G188" s="64">
        <v>7</v>
      </c>
      <c r="H188" s="11">
        <f>G188*100/E188</f>
        <v>29.166666666666668</v>
      </c>
      <c r="I188" s="64"/>
      <c r="J188" s="64"/>
      <c r="K188" s="64"/>
      <c r="L188" s="64"/>
      <c r="M188" s="64"/>
      <c r="N188" s="64"/>
    </row>
    <row r="189" spans="1:14" ht="38.25" x14ac:dyDescent="0.25">
      <c r="A189" s="62" t="s">
        <v>304</v>
      </c>
      <c r="B189" s="4" t="s">
        <v>201</v>
      </c>
      <c r="C189" s="2">
        <v>78.5</v>
      </c>
      <c r="D189" s="9">
        <v>14</v>
      </c>
      <c r="E189" s="9">
        <v>16</v>
      </c>
      <c r="F189" s="10">
        <f t="shared" si="8"/>
        <v>0.20382165605095542</v>
      </c>
      <c r="G189" s="64">
        <v>3</v>
      </c>
      <c r="H189" s="11">
        <f>G189*100/E189</f>
        <v>18.75</v>
      </c>
      <c r="I189" s="64"/>
      <c r="J189" s="64"/>
      <c r="K189" s="64"/>
      <c r="L189" s="64"/>
      <c r="M189" s="64"/>
      <c r="N189" s="64"/>
    </row>
    <row r="190" spans="1:14" ht="38.25" x14ac:dyDescent="0.25">
      <c r="A190" s="62" t="s">
        <v>305</v>
      </c>
      <c r="B190" s="4" t="s">
        <v>203</v>
      </c>
      <c r="C190" s="2">
        <v>81</v>
      </c>
      <c r="D190" s="9">
        <v>24</v>
      </c>
      <c r="E190" s="9">
        <v>23</v>
      </c>
      <c r="F190" s="10">
        <f t="shared" si="8"/>
        <v>0.2839506172839506</v>
      </c>
      <c r="G190" s="64">
        <v>6</v>
      </c>
      <c r="H190" s="11">
        <f>G190*100/E190</f>
        <v>26.086956521739129</v>
      </c>
      <c r="I190" s="64"/>
      <c r="J190" s="64"/>
      <c r="K190" s="64"/>
      <c r="L190" s="64"/>
      <c r="M190" s="64"/>
      <c r="N190" s="64"/>
    </row>
    <row r="191" spans="1:14" ht="25.5" x14ac:dyDescent="0.25">
      <c r="A191" s="62" t="s">
        <v>306</v>
      </c>
      <c r="B191" s="4" t="s">
        <v>205</v>
      </c>
      <c r="C191" s="2">
        <v>49.628</v>
      </c>
      <c r="D191" s="9">
        <v>35</v>
      </c>
      <c r="E191" s="9">
        <v>25</v>
      </c>
      <c r="F191" s="10">
        <f t="shared" si="8"/>
        <v>0.50374788425888606</v>
      </c>
      <c r="G191" s="64">
        <v>3</v>
      </c>
      <c r="H191" s="11">
        <f>G191*100/E191</f>
        <v>12</v>
      </c>
      <c r="I191" s="64"/>
      <c r="J191" s="64"/>
      <c r="K191" s="64"/>
      <c r="L191" s="64"/>
      <c r="M191" s="64"/>
      <c r="N191" s="64"/>
    </row>
    <row r="192" spans="1:14" ht="38.25" x14ac:dyDescent="0.25">
      <c r="A192" s="62" t="s">
        <v>307</v>
      </c>
      <c r="B192" s="4" t="s">
        <v>207</v>
      </c>
      <c r="C192" s="2">
        <v>66.254999999999995</v>
      </c>
      <c r="D192" s="9">
        <v>7</v>
      </c>
      <c r="E192" s="9">
        <v>7</v>
      </c>
      <c r="F192" s="10">
        <f t="shared" si="8"/>
        <v>0.10565240359218173</v>
      </c>
      <c r="G192" s="64">
        <v>1</v>
      </c>
      <c r="H192" s="11">
        <f>G192*100/E192</f>
        <v>14.285714285714286</v>
      </c>
      <c r="I192" s="64"/>
      <c r="J192" s="64"/>
      <c r="K192" s="64"/>
      <c r="L192" s="64"/>
      <c r="M192" s="64"/>
      <c r="N192" s="64"/>
    </row>
    <row r="193" spans="1:14" ht="25.5" x14ac:dyDescent="0.25">
      <c r="A193" s="62" t="s">
        <v>308</v>
      </c>
      <c r="B193" s="4" t="s">
        <v>209</v>
      </c>
      <c r="C193" s="2">
        <v>34.520000000000003</v>
      </c>
      <c r="D193" s="9">
        <v>40</v>
      </c>
      <c r="E193" s="9">
        <v>40</v>
      </c>
      <c r="F193" s="10">
        <f t="shared" si="8"/>
        <v>1.1587485515643103</v>
      </c>
      <c r="G193" s="64">
        <v>12</v>
      </c>
      <c r="H193" s="11">
        <f>G193*100/E193</f>
        <v>30</v>
      </c>
      <c r="I193" s="64"/>
      <c r="J193" s="64"/>
      <c r="K193" s="64"/>
      <c r="L193" s="64"/>
      <c r="M193" s="64"/>
      <c r="N193" s="64"/>
    </row>
    <row r="194" spans="1:14" ht="15.75" x14ac:dyDescent="0.25">
      <c r="A194" s="62" t="s">
        <v>309</v>
      </c>
      <c r="B194" s="4" t="s">
        <v>211</v>
      </c>
      <c r="C194" s="2">
        <v>12.46</v>
      </c>
      <c r="D194" s="9">
        <v>26</v>
      </c>
      <c r="E194" s="9">
        <v>26</v>
      </c>
      <c r="F194" s="10">
        <f t="shared" si="8"/>
        <v>2.086677367576244</v>
      </c>
      <c r="G194" s="64">
        <v>7</v>
      </c>
      <c r="H194" s="11">
        <f>G194*100/E194</f>
        <v>26.923076923076923</v>
      </c>
      <c r="I194" s="64"/>
      <c r="J194" s="64"/>
      <c r="K194" s="64"/>
      <c r="L194" s="64"/>
      <c r="M194" s="64"/>
      <c r="N194" s="64"/>
    </row>
    <row r="195" spans="1:14" ht="15.75" x14ac:dyDescent="0.25">
      <c r="A195" s="62" t="s">
        <v>310</v>
      </c>
      <c r="B195" s="4" t="s">
        <v>212</v>
      </c>
      <c r="C195" s="2">
        <v>11.24</v>
      </c>
      <c r="D195" s="9">
        <v>26</v>
      </c>
      <c r="E195" s="9">
        <v>22</v>
      </c>
      <c r="F195" s="10">
        <f t="shared" si="8"/>
        <v>1.9572953736654803</v>
      </c>
      <c r="G195" s="64">
        <v>6</v>
      </c>
      <c r="H195" s="11">
        <f>G195*100/E195</f>
        <v>27.272727272727273</v>
      </c>
      <c r="I195" s="64"/>
      <c r="J195" s="64"/>
      <c r="K195" s="64"/>
      <c r="L195" s="64"/>
      <c r="M195" s="64"/>
      <c r="N195" s="64"/>
    </row>
    <row r="196" spans="1:14" ht="15.75" x14ac:dyDescent="0.25">
      <c r="A196" s="62" t="s">
        <v>311</v>
      </c>
      <c r="B196" s="4" t="s">
        <v>213</v>
      </c>
      <c r="C196" s="2">
        <v>15.074999999999999</v>
      </c>
      <c r="D196" s="9">
        <v>6</v>
      </c>
      <c r="E196" s="9">
        <v>6</v>
      </c>
      <c r="F196" s="10">
        <f t="shared" si="8"/>
        <v>0.39800995024875624</v>
      </c>
      <c r="G196" s="64">
        <v>1</v>
      </c>
      <c r="H196" s="11">
        <f>G196*100/E196</f>
        <v>16.666666666666668</v>
      </c>
      <c r="I196" s="64"/>
      <c r="J196" s="64"/>
      <c r="K196" s="64"/>
      <c r="L196" s="64"/>
      <c r="M196" s="64"/>
      <c r="N196" s="64"/>
    </row>
    <row r="197" spans="1:14" ht="15.75" x14ac:dyDescent="0.25">
      <c r="A197" s="62" t="s">
        <v>312</v>
      </c>
      <c r="B197" s="4" t="s">
        <v>214</v>
      </c>
      <c r="C197" s="2">
        <v>48.601999999999997</v>
      </c>
      <c r="D197" s="9">
        <v>11</v>
      </c>
      <c r="E197" s="9">
        <v>13</v>
      </c>
      <c r="F197" s="10">
        <f t="shared" si="8"/>
        <v>0.26747870458005846</v>
      </c>
      <c r="G197" s="64">
        <v>3</v>
      </c>
      <c r="H197" s="11">
        <f>G197*100/E197</f>
        <v>23.076923076923077</v>
      </c>
      <c r="I197" s="64"/>
      <c r="J197" s="64"/>
      <c r="K197" s="64"/>
      <c r="L197" s="64"/>
      <c r="M197" s="64"/>
      <c r="N197" s="64"/>
    </row>
    <row r="198" spans="1:14" ht="15.75" x14ac:dyDescent="0.25">
      <c r="A198" s="135" t="s">
        <v>313</v>
      </c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</row>
    <row r="199" spans="1:14" ht="15.75" x14ac:dyDescent="0.25">
      <c r="A199" s="62" t="s">
        <v>231</v>
      </c>
      <c r="B199" s="4" t="s">
        <v>37</v>
      </c>
      <c r="C199" s="2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</row>
    <row r="200" spans="1:14" ht="38.25" x14ac:dyDescent="0.25">
      <c r="A200" s="62" t="s">
        <v>232</v>
      </c>
      <c r="B200" s="4" t="s">
        <v>217</v>
      </c>
      <c r="C200" s="2">
        <v>384.79300000000001</v>
      </c>
      <c r="D200" s="9">
        <v>28</v>
      </c>
      <c r="E200" s="9">
        <v>26</v>
      </c>
      <c r="F200" s="10">
        <f>E200/C200</f>
        <v>6.7568796729670241E-2</v>
      </c>
      <c r="G200" s="64">
        <v>6</v>
      </c>
      <c r="H200" s="11">
        <f>G200*100/E200</f>
        <v>23.076923076923077</v>
      </c>
      <c r="I200" s="64"/>
      <c r="J200" s="64"/>
      <c r="K200" s="64"/>
      <c r="L200" s="64"/>
      <c r="M200" s="76"/>
      <c r="N200" s="76"/>
    </row>
    <row r="201" spans="1:14" ht="15.75" x14ac:dyDescent="0.25">
      <c r="A201" s="135" t="s">
        <v>314</v>
      </c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</row>
    <row r="202" spans="1:14" x14ac:dyDescent="0.25">
      <c r="A202" s="62" t="s">
        <v>238</v>
      </c>
      <c r="B202" s="4" t="s">
        <v>18</v>
      </c>
      <c r="C202" s="2">
        <v>247.73150000000001</v>
      </c>
      <c r="D202" s="14">
        <v>0</v>
      </c>
      <c r="E202" s="14">
        <v>15</v>
      </c>
      <c r="F202" s="15">
        <f>E202/C202</f>
        <v>6.0549425486867835E-2</v>
      </c>
      <c r="G202" s="14">
        <v>4</v>
      </c>
      <c r="H202" s="21">
        <f>G202*100/E202</f>
        <v>26.666666666666668</v>
      </c>
      <c r="I202" s="14">
        <v>0</v>
      </c>
      <c r="J202" s="14">
        <v>0</v>
      </c>
      <c r="K202" s="14">
        <v>0</v>
      </c>
      <c r="L202" s="14">
        <v>0</v>
      </c>
      <c r="M202" s="14">
        <v>4</v>
      </c>
      <c r="N202" s="14">
        <v>0</v>
      </c>
    </row>
    <row r="203" spans="1:14" ht="38.25" x14ac:dyDescent="0.25">
      <c r="A203" s="62" t="s">
        <v>315</v>
      </c>
      <c r="B203" s="4" t="s">
        <v>220</v>
      </c>
      <c r="C203" s="2">
        <v>201.547</v>
      </c>
      <c r="D203" s="14">
        <v>0</v>
      </c>
      <c r="E203" s="14">
        <v>0</v>
      </c>
      <c r="F203" s="15">
        <f>E203/C203</f>
        <v>0</v>
      </c>
      <c r="G203" s="14">
        <v>0</v>
      </c>
      <c r="H203" s="21">
        <v>0</v>
      </c>
      <c r="I203" s="23"/>
      <c r="J203" s="23"/>
      <c r="K203" s="23"/>
      <c r="L203" s="23"/>
      <c r="M203" s="23"/>
      <c r="N203" s="23"/>
    </row>
    <row r="204" spans="1:14" ht="38.25" x14ac:dyDescent="0.25">
      <c r="A204" s="62" t="s">
        <v>316</v>
      </c>
      <c r="B204" s="4" t="s">
        <v>222</v>
      </c>
      <c r="C204" s="2">
        <v>131.56899999999999</v>
      </c>
      <c r="D204" s="14">
        <v>6</v>
      </c>
      <c r="E204" s="14">
        <v>5</v>
      </c>
      <c r="F204" s="15">
        <f>E204/C204</f>
        <v>3.8002873017200102E-2</v>
      </c>
      <c r="G204" s="23">
        <v>1</v>
      </c>
      <c r="H204" s="21">
        <f>G204*100/E204</f>
        <v>20</v>
      </c>
      <c r="I204" s="23"/>
      <c r="J204" s="23"/>
      <c r="K204" s="23"/>
      <c r="L204" s="23"/>
      <c r="M204" s="23"/>
      <c r="N204" s="23"/>
    </row>
    <row r="205" spans="1:14" x14ac:dyDescent="0.25">
      <c r="A205" s="62" t="s">
        <v>317</v>
      </c>
      <c r="B205" s="4" t="s">
        <v>224</v>
      </c>
      <c r="C205" s="2">
        <v>7.78</v>
      </c>
      <c r="D205" s="14">
        <v>15</v>
      </c>
      <c r="E205" s="14">
        <v>0</v>
      </c>
      <c r="F205" s="15">
        <f>E205/C205</f>
        <v>0</v>
      </c>
      <c r="G205" s="23">
        <v>0</v>
      </c>
      <c r="H205" s="21">
        <v>0</v>
      </c>
      <c r="I205" s="23"/>
      <c r="J205" s="23"/>
      <c r="K205" s="23"/>
      <c r="L205" s="23"/>
      <c r="M205" s="23"/>
      <c r="N205" s="23"/>
    </row>
    <row r="206" spans="1:14" x14ac:dyDescent="0.25">
      <c r="A206" s="62" t="s">
        <v>318</v>
      </c>
      <c r="B206" s="4" t="s">
        <v>225</v>
      </c>
      <c r="C206" s="2">
        <v>4.37</v>
      </c>
      <c r="D206" s="14">
        <v>4</v>
      </c>
      <c r="E206" s="14">
        <v>5</v>
      </c>
      <c r="F206" s="15">
        <f>E206/C206</f>
        <v>1.1441647597254003</v>
      </c>
      <c r="G206" s="23">
        <v>1</v>
      </c>
      <c r="H206" s="21">
        <f>G206*100/E206</f>
        <v>20</v>
      </c>
      <c r="I206" s="23"/>
      <c r="J206" s="23"/>
      <c r="K206" s="23"/>
      <c r="L206" s="23"/>
      <c r="M206" s="23"/>
      <c r="N206" s="23"/>
    </row>
    <row r="207" spans="1:14" x14ac:dyDescent="0.25">
      <c r="A207" s="136" t="s">
        <v>239</v>
      </c>
      <c r="B207" s="136"/>
      <c r="C207" s="136"/>
      <c r="D207" s="3"/>
      <c r="E207" s="3"/>
      <c r="F207" s="3"/>
      <c r="G207" s="76"/>
      <c r="H207" s="76"/>
      <c r="I207" s="76"/>
      <c r="J207" s="76"/>
      <c r="K207" s="76"/>
      <c r="L207" s="76"/>
      <c r="M207" s="76"/>
      <c r="N207" s="76"/>
    </row>
    <row r="208" spans="1:14" x14ac:dyDescent="0.25">
      <c r="A208" s="92" t="s">
        <v>362</v>
      </c>
      <c r="B208" s="93"/>
      <c r="C208" s="18">
        <f t="shared" ref="C208" si="9">SUM(C15:C17,C19:C28,C30:C33,C35:C39,C41:C45,C47:C50,C52:C57,C59:C60,C62:C63,C65:C66,C68:C76,C78:C80,C82:C87,C89:C96,C98,C100:C103,C105:C109,C111:C113,C115:C118,C120:C122,C124:C134,C136:C138,C140:C147,C149,C151:C154,C156:C165,C167:C178,C180:C183,C185:C197,C199:C200,C202:C206)</f>
        <v>38201.044200000004</v>
      </c>
      <c r="D208" s="8">
        <v>5260</v>
      </c>
      <c r="E208" s="8">
        <f>SUM(E15:E17,E19:E28,E30:E33,E35:E39,E41:E45,E47:E50,E52:E57,E59:E60,E62:E63,E65:E66,E68:E76,E78:E80,E82:E87,E89:E96,E98,E100:E103,E105:E109,E111:E113,E115:E118,E120:E122,E124:E134,E136:E138,E140:E147,E149,E151:E154,E156:E165,E167:E178,E180:E183,E185:E197,E199:E200,E202:E206)</f>
        <v>5459</v>
      </c>
      <c r="F208" s="18">
        <f>E208/C208</f>
        <v>0.14290185292893118</v>
      </c>
      <c r="G208" s="78">
        <f>SUM(G15:G17,G19:G28,G30:G33,G35:G39,G41:G45,G47:G50,G52:G57,G59:G60,G62:G63,G65:G66,G68:G76,G78:G80,G82:G87,G89:G96,G98,G100:G103,G105:G109,G111:G113,G115:G118,G120:G122,G124:G134,G136:G138,G140:G147,G149,G151:G154,G156:G165,G167:G178,G180:G183,G185:G197,G199:G200,G202:G206)</f>
        <v>1361</v>
      </c>
      <c r="H208" s="17">
        <f>G208*100/E208</f>
        <v>24.931306100018318</v>
      </c>
      <c r="I208" s="8">
        <f t="shared" ref="I208:N208" si="10">SUM(I15:I17,I19:I28,I30:I33,I35:I39,I41:I45,I47:I50,I52:I57,I59:I60,I62:I63,I65:I66,I68:I76,I78:I80,I82:I87,I89:I96,I98,I100:I103,I105:I109,I111:I113,I115:I118,I120:I122,I124:I134,I136:I138,I140:I147,I149,I151:I154,I156:I165,I167:I178,I180:I183,I185:I197,I199:I200,I202:I206)</f>
        <v>29</v>
      </c>
      <c r="J208" s="8">
        <f t="shared" si="10"/>
        <v>0</v>
      </c>
      <c r="K208" s="8">
        <f t="shared" si="10"/>
        <v>0</v>
      </c>
      <c r="L208" s="8">
        <f t="shared" si="10"/>
        <v>0</v>
      </c>
      <c r="M208" s="8">
        <f>SUM(M15:M17,M19:M28,M30:M33,M35:M39,M41:M45,M47:M50,M52:M57,M59:M60,M62:M63,M65:M66,M68:M76,M78:M80,M82:M87,M89:M96,M98,M100:M103,M105:M109,M111:M113,M115:M118,M120:M122,M124:M134,M136:M138,M140:M147,M149,M151:M154,M156:M165,M167:M178,M180:M183,M185:M197,M199:M200,M202:M206)</f>
        <v>745</v>
      </c>
      <c r="N208" s="8">
        <f t="shared" si="10"/>
        <v>0</v>
      </c>
    </row>
    <row r="210" spans="4:16" x14ac:dyDescent="0.25">
      <c r="D210" s="82"/>
      <c r="G210" s="79">
        <f>G202+G199+G185+G180+G167+G156+G151+G149+G140+G136+G124+G120+G115+G111+G105+G100+G98+G89+G82+G78+G68+G65+G62+G59+G52+G47+G41+G35+G30+G19+G15+G83+G36+G20</f>
        <v>774</v>
      </c>
      <c r="H210" s="79"/>
      <c r="I210" s="79">
        <f t="shared" ref="I210:N210" si="11">I202+I199+I185+I180+I167+I156+I151+I149+I140+I136+I124+I120+I115+I111+I105+I100+I98+I89+I82+I78+I68+I65+I62+I59+I52+I47+I41+I35+I30+I19+I15+I83+I36+I20</f>
        <v>29</v>
      </c>
      <c r="J210" s="79">
        <f t="shared" si="11"/>
        <v>0</v>
      </c>
      <c r="K210" s="79">
        <f t="shared" si="11"/>
        <v>0</v>
      </c>
      <c r="L210" s="79">
        <f t="shared" si="11"/>
        <v>0</v>
      </c>
      <c r="M210" s="79">
        <f>M202+M199+M185+M180+M167+M156+M151+M149+M140+M136+M124+M120+M115+M111+M105+M100+M98+M89+M82+M78+M68+M65+M62+M59+M52+M47+M41+M35+M30+M19+M15+M83+M36+M20</f>
        <v>745</v>
      </c>
      <c r="N210" s="79">
        <f t="shared" si="11"/>
        <v>0</v>
      </c>
      <c r="P210" s="82"/>
    </row>
    <row r="211" spans="4:16" x14ac:dyDescent="0.25">
      <c r="D211" s="82"/>
      <c r="G211" s="80" t="s">
        <v>367</v>
      </c>
      <c r="H211" s="80"/>
      <c r="I211" s="80"/>
      <c r="J211" s="80"/>
      <c r="K211" s="80"/>
      <c r="L211" s="80"/>
      <c r="M211" s="80"/>
      <c r="N211" s="80"/>
    </row>
    <row r="212" spans="4:16" x14ac:dyDescent="0.25">
      <c r="G212" s="82">
        <f>G21++G24+G25+G26+G27+G28+G32+G33+G37+G39+G45+G48+G49+G50+G53+G55+G56+G57+G63+G69+G70+G71+G72+G73+G76+G84+G85+G86+G87+G90+G91+G92+G93+G94+G95+G96+G101+G102+G103+G106+G107+G108+G112+G116+G125+G126+G127+G128+G130+G131+G132+G133+G134+G141+G142+G143+G144+G145+G146+G147+G152+G153+G157+G158+G161+G162+G163+G164+G165+G168+G169+G170+G171+G172+G173+G175+G176+G178+G181+G182+G183+G186+G187+G188+G189+G190+G191+G192+G193+G194+G195+G196+G197+G200+G203+G204+G206</f>
        <v>587</v>
      </c>
    </row>
    <row r="213" spans="4:16" x14ac:dyDescent="0.25">
      <c r="G213" s="82" t="s">
        <v>374</v>
      </c>
    </row>
    <row r="214" spans="4:16" x14ac:dyDescent="0.25">
      <c r="G214" s="82">
        <f>G210+G212</f>
        <v>1361</v>
      </c>
    </row>
  </sheetData>
  <mergeCells count="49">
    <mergeCell ref="C4:F4"/>
    <mergeCell ref="C6:F6"/>
    <mergeCell ref="A8:A12"/>
    <mergeCell ref="B8:B12"/>
    <mergeCell ref="C8:C12"/>
    <mergeCell ref="D8:E10"/>
    <mergeCell ref="F8:F12"/>
    <mergeCell ref="G8:N8"/>
    <mergeCell ref="G9:N9"/>
    <mergeCell ref="A46:N46"/>
    <mergeCell ref="J10:N10"/>
    <mergeCell ref="D11:D12"/>
    <mergeCell ref="E11:E12"/>
    <mergeCell ref="J11:M11"/>
    <mergeCell ref="N11:N12"/>
    <mergeCell ref="G10:G12"/>
    <mergeCell ref="H10:H12"/>
    <mergeCell ref="I10:I12"/>
    <mergeCell ref="A14:N14"/>
    <mergeCell ref="A18:N18"/>
    <mergeCell ref="A29:N29"/>
    <mergeCell ref="A34:N34"/>
    <mergeCell ref="A40:N40"/>
    <mergeCell ref="A110:N110"/>
    <mergeCell ref="A51:N51"/>
    <mergeCell ref="A58:N58"/>
    <mergeCell ref="A61:N61"/>
    <mergeCell ref="A64:N64"/>
    <mergeCell ref="A67:N67"/>
    <mergeCell ref="A77:N77"/>
    <mergeCell ref="A81:N81"/>
    <mergeCell ref="A88:N88"/>
    <mergeCell ref="A97:N97"/>
    <mergeCell ref="A99:N99"/>
    <mergeCell ref="A104:N104"/>
    <mergeCell ref="A198:N198"/>
    <mergeCell ref="A114:N114"/>
    <mergeCell ref="A119:N119"/>
    <mergeCell ref="A123:N123"/>
    <mergeCell ref="A135:N135"/>
    <mergeCell ref="A139:N139"/>
    <mergeCell ref="A148:N148"/>
    <mergeCell ref="A150:N150"/>
    <mergeCell ref="A155:N155"/>
    <mergeCell ref="A166:N166"/>
    <mergeCell ref="A179:N179"/>
    <mergeCell ref="A184:N184"/>
    <mergeCell ref="A201:N201"/>
    <mergeCell ref="A207:C2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10"/>
  <sheetViews>
    <sheetView topLeftCell="A2" zoomScale="90" zoomScaleNormal="90" workbookViewId="0">
      <pane ySplit="11" topLeftCell="A13" activePane="bottomLeft" state="frozen"/>
      <selection activeCell="A2" sqref="A2"/>
      <selection pane="bottomLeft" activeCell="T48" sqref="T48"/>
    </sheetView>
  </sheetViews>
  <sheetFormatPr defaultRowHeight="15" x14ac:dyDescent="0.25"/>
  <cols>
    <col min="1" max="1" width="9.140625" style="20"/>
    <col min="2" max="2" width="20.140625" style="20" customWidth="1"/>
    <col min="3" max="3" width="13.140625" style="20" customWidth="1"/>
    <col min="4" max="4" width="10.7109375" style="20" bestFit="1" customWidth="1"/>
    <col min="5" max="5" width="9.140625" style="20"/>
    <col min="6" max="6" width="10.7109375" style="20" bestFit="1" customWidth="1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5" spans="1:14" ht="7.5" customHeight="1" x14ac:dyDescent="0.25"/>
    <row r="6" spans="1:14" x14ac:dyDescent="0.25">
      <c r="C6" s="145" t="s">
        <v>339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53.2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33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customHeight="1" x14ac:dyDescent="0.25">
      <c r="A14" s="156" t="s">
        <v>241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8"/>
    </row>
    <row r="15" spans="1:14" x14ac:dyDescent="0.25">
      <c r="A15" s="62" t="s">
        <v>17</v>
      </c>
      <c r="B15" s="4" t="s">
        <v>37</v>
      </c>
      <c r="C15" s="2">
        <v>429.8143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38.25" x14ac:dyDescent="0.25">
      <c r="A16" s="62" t="s">
        <v>21</v>
      </c>
      <c r="B16" s="4" t="s">
        <v>228</v>
      </c>
      <c r="C16" s="2">
        <v>101.61</v>
      </c>
      <c r="D16" s="8">
        <v>4</v>
      </c>
      <c r="E16" s="8">
        <v>5</v>
      </c>
      <c r="F16" s="18">
        <v>0.06</v>
      </c>
      <c r="G16" s="8">
        <v>0</v>
      </c>
      <c r="H16" s="8">
        <v>0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5.5</v>
      </c>
      <c r="D17" s="8">
        <v>3</v>
      </c>
      <c r="E17" s="8">
        <v>1</v>
      </c>
      <c r="F17" s="18">
        <v>0.33</v>
      </c>
      <c r="G17" s="8">
        <v>0</v>
      </c>
      <c r="H17" s="8">
        <v>0</v>
      </c>
      <c r="I17" s="8"/>
      <c r="J17" s="8"/>
      <c r="K17" s="8"/>
      <c r="L17" s="8"/>
      <c r="M17" s="8"/>
      <c r="N17" s="8"/>
    </row>
    <row r="18" spans="1:14" x14ac:dyDescent="0.25">
      <c r="A18" s="155" t="s">
        <v>242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</row>
    <row r="19" spans="1:14" x14ac:dyDescent="0.25">
      <c r="A19" s="62" t="s">
        <v>29</v>
      </c>
      <c r="B19" s="4" t="s">
        <v>18</v>
      </c>
      <c r="C19" s="2">
        <v>398.77</v>
      </c>
      <c r="D19" s="8">
        <v>23</v>
      </c>
      <c r="E19" s="8">
        <v>24</v>
      </c>
      <c r="F19" s="18">
        <f>E19/C19</f>
        <v>6.0185069087443893E-2</v>
      </c>
      <c r="G19" s="98">
        <v>1</v>
      </c>
      <c r="H19" s="17">
        <f>G19*100/E19</f>
        <v>4.166666666666667</v>
      </c>
      <c r="I19" s="98">
        <v>0</v>
      </c>
      <c r="J19" s="98">
        <v>0</v>
      </c>
      <c r="K19" s="98">
        <v>0</v>
      </c>
      <c r="L19" s="98">
        <v>0</v>
      </c>
      <c r="M19" s="98">
        <v>1</v>
      </c>
      <c r="N19" s="98">
        <v>0</v>
      </c>
    </row>
    <row r="20" spans="1:14" ht="89.25" x14ac:dyDescent="0.25">
      <c r="A20" s="62"/>
      <c r="B20" s="4" t="s">
        <v>19</v>
      </c>
      <c r="C20" s="2"/>
      <c r="D20" s="8"/>
      <c r="E20" s="8"/>
      <c r="F20" s="18"/>
      <c r="G20" s="98">
        <v>1</v>
      </c>
      <c r="H20" s="17">
        <f>G20*100/E19</f>
        <v>4.166666666666667</v>
      </c>
      <c r="I20" s="98"/>
      <c r="J20" s="98"/>
      <c r="K20" s="98"/>
      <c r="L20" s="98"/>
      <c r="M20" s="98"/>
      <c r="N20" s="98"/>
    </row>
    <row r="21" spans="1:14" ht="38.25" x14ac:dyDescent="0.25">
      <c r="A21" s="62" t="s">
        <v>30</v>
      </c>
      <c r="B21" s="4" t="s">
        <v>22</v>
      </c>
      <c r="C21" s="5">
        <v>77.67</v>
      </c>
      <c r="D21" s="8">
        <v>18</v>
      </c>
      <c r="E21" s="8">
        <v>23</v>
      </c>
      <c r="F21" s="18">
        <f t="shared" ref="F21:F27" si="0">E21/C21</f>
        <v>0.29612462984421267</v>
      </c>
      <c r="G21" s="98">
        <v>2</v>
      </c>
      <c r="H21" s="17">
        <f>G21*100/E21</f>
        <v>8.695652173913043</v>
      </c>
      <c r="I21" s="98"/>
      <c r="J21" s="98"/>
      <c r="K21" s="98"/>
      <c r="L21" s="98"/>
      <c r="M21" s="98"/>
      <c r="N21" s="98"/>
    </row>
    <row r="22" spans="1:14" x14ac:dyDescent="0.25">
      <c r="A22" s="62" t="s">
        <v>32</v>
      </c>
      <c r="B22" s="4" t="s">
        <v>24</v>
      </c>
      <c r="C22" s="2">
        <v>24.202999999999999</v>
      </c>
      <c r="D22" s="8">
        <v>2</v>
      </c>
      <c r="E22" s="8">
        <v>1</v>
      </c>
      <c r="F22" s="18">
        <f t="shared" si="0"/>
        <v>4.1317192083625998E-2</v>
      </c>
      <c r="G22" s="8">
        <v>0</v>
      </c>
      <c r="H22" s="8">
        <v>0</v>
      </c>
      <c r="I22" s="8"/>
      <c r="J22" s="8"/>
      <c r="K22" s="8"/>
      <c r="L22" s="8"/>
      <c r="M22" s="8"/>
      <c r="N22" s="8"/>
    </row>
    <row r="23" spans="1:14" x14ac:dyDescent="0.25">
      <c r="A23" s="62" t="s">
        <v>34</v>
      </c>
      <c r="B23" s="4" t="s">
        <v>25</v>
      </c>
      <c r="C23" s="2">
        <v>20.62</v>
      </c>
      <c r="D23" s="8">
        <v>4</v>
      </c>
      <c r="E23" s="8">
        <v>4</v>
      </c>
      <c r="F23" s="18">
        <f t="shared" si="0"/>
        <v>0.19398642095053345</v>
      </c>
      <c r="G23" s="8">
        <v>0</v>
      </c>
      <c r="H23" s="8">
        <v>0</v>
      </c>
      <c r="I23" s="98"/>
      <c r="J23" s="98"/>
      <c r="K23" s="98"/>
      <c r="L23" s="98"/>
      <c r="M23" s="98"/>
      <c r="N23" s="98"/>
    </row>
    <row r="24" spans="1:14" x14ac:dyDescent="0.25">
      <c r="A24" s="62" t="s">
        <v>244</v>
      </c>
      <c r="B24" s="4" t="s">
        <v>330</v>
      </c>
      <c r="C24" s="2">
        <v>21.3</v>
      </c>
      <c r="D24" s="8">
        <v>4</v>
      </c>
      <c r="E24" s="8">
        <v>4</v>
      </c>
      <c r="F24" s="18">
        <f t="shared" si="0"/>
        <v>0.18779342723004694</v>
      </c>
      <c r="G24" s="8">
        <v>0</v>
      </c>
      <c r="H24" s="8">
        <v>0</v>
      </c>
      <c r="I24" s="8"/>
      <c r="J24" s="8"/>
      <c r="K24" s="8"/>
      <c r="L24" s="8"/>
      <c r="M24" s="8"/>
      <c r="N24" s="8"/>
    </row>
    <row r="25" spans="1:14" ht="38.25" x14ac:dyDescent="0.25">
      <c r="A25" s="62" t="s">
        <v>245</v>
      </c>
      <c r="B25" s="4" t="s">
        <v>26</v>
      </c>
      <c r="C25" s="2">
        <v>50</v>
      </c>
      <c r="D25" s="8">
        <v>11</v>
      </c>
      <c r="E25" s="8">
        <v>11</v>
      </c>
      <c r="F25" s="18">
        <f t="shared" si="0"/>
        <v>0.22</v>
      </c>
      <c r="G25" s="98">
        <v>1</v>
      </c>
      <c r="H25" s="17">
        <f>G25*100/E25</f>
        <v>9.0909090909090917</v>
      </c>
      <c r="I25" s="98"/>
      <c r="J25" s="98"/>
      <c r="K25" s="98"/>
      <c r="L25" s="98"/>
      <c r="M25" s="98"/>
      <c r="N25" s="98"/>
    </row>
    <row r="26" spans="1:14" x14ac:dyDescent="0.25">
      <c r="A26" s="62" t="s">
        <v>246</v>
      </c>
      <c r="B26" s="4" t="s">
        <v>27</v>
      </c>
      <c r="C26" s="2">
        <v>33.630000000000003</v>
      </c>
      <c r="D26" s="8">
        <v>5</v>
      </c>
      <c r="E26" s="8">
        <v>8</v>
      </c>
      <c r="F26" s="18">
        <f t="shared" si="0"/>
        <v>0.23788284269997026</v>
      </c>
      <c r="G26" s="98">
        <v>0</v>
      </c>
      <c r="H26" s="98">
        <f>G26*100/E26</f>
        <v>0</v>
      </c>
      <c r="I26" s="98"/>
      <c r="J26" s="98"/>
      <c r="K26" s="98"/>
      <c r="L26" s="98"/>
      <c r="M26" s="98"/>
      <c r="N26" s="98"/>
    </row>
    <row r="27" spans="1:14" x14ac:dyDescent="0.25">
      <c r="A27" s="62" t="s">
        <v>247</v>
      </c>
      <c r="B27" s="4" t="s">
        <v>28</v>
      </c>
      <c r="C27" s="2">
        <v>36.83</v>
      </c>
      <c r="D27" s="8">
        <v>14</v>
      </c>
      <c r="E27" s="8">
        <v>6</v>
      </c>
      <c r="F27" s="18">
        <f t="shared" si="0"/>
        <v>0.1629106706489275</v>
      </c>
      <c r="G27" s="98">
        <v>0</v>
      </c>
      <c r="H27" s="17">
        <f>G27*100/E27</f>
        <v>0</v>
      </c>
      <c r="I27" s="98"/>
      <c r="J27" s="98"/>
      <c r="K27" s="98"/>
      <c r="L27" s="98"/>
      <c r="M27" s="98"/>
      <c r="N27" s="98"/>
    </row>
    <row r="28" spans="1:14" ht="15.75" customHeight="1" x14ac:dyDescent="0.25">
      <c r="A28" s="152" t="s">
        <v>249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</row>
    <row r="29" spans="1:14" x14ac:dyDescent="0.25">
      <c r="A29" s="62" t="s">
        <v>36</v>
      </c>
      <c r="B29" s="4" t="s">
        <v>18</v>
      </c>
      <c r="C29" s="2">
        <v>425.3</v>
      </c>
      <c r="D29" s="8">
        <v>3</v>
      </c>
      <c r="E29" s="8">
        <v>19</v>
      </c>
      <c r="F29" s="18">
        <f>E29/C29</f>
        <v>4.4674347519398069E-2</v>
      </c>
      <c r="G29" s="8">
        <v>1</v>
      </c>
      <c r="H29" s="99">
        <f>G29*100/E29</f>
        <v>5.2631578947368425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51" x14ac:dyDescent="0.25">
      <c r="A30" s="62" t="s">
        <v>38</v>
      </c>
      <c r="B30" s="4" t="s">
        <v>31</v>
      </c>
      <c r="C30" s="2">
        <v>61.19</v>
      </c>
      <c r="D30" s="8">
        <v>0</v>
      </c>
      <c r="E30" s="8">
        <v>0</v>
      </c>
      <c r="F30" s="18">
        <f>E30/C30</f>
        <v>0</v>
      </c>
      <c r="G30" s="8">
        <v>0</v>
      </c>
      <c r="H30" s="17">
        <v>0</v>
      </c>
      <c r="I30" s="98"/>
      <c r="J30" s="98"/>
      <c r="K30" s="98"/>
      <c r="L30" s="98"/>
      <c r="M30" s="98"/>
      <c r="N30" s="98"/>
    </row>
    <row r="31" spans="1:14" x14ac:dyDescent="0.25">
      <c r="A31" s="62" t="s">
        <v>40</v>
      </c>
      <c r="B31" s="4" t="s">
        <v>33</v>
      </c>
      <c r="C31" s="2">
        <v>79.22</v>
      </c>
      <c r="D31" s="8">
        <v>24</v>
      </c>
      <c r="E31" s="8">
        <v>34</v>
      </c>
      <c r="F31" s="18">
        <f>E31/C31</f>
        <v>0.42918454935622319</v>
      </c>
      <c r="G31" s="96">
        <v>2</v>
      </c>
      <c r="H31" s="99">
        <f>G31*100/E31</f>
        <v>5.882352941176471</v>
      </c>
      <c r="I31" s="96"/>
      <c r="J31" s="96"/>
      <c r="K31" s="96"/>
      <c r="L31" s="96"/>
      <c r="M31" s="96"/>
      <c r="N31" s="96"/>
    </row>
    <row r="32" spans="1:14" x14ac:dyDescent="0.25">
      <c r="A32" s="62" t="s">
        <v>42</v>
      </c>
      <c r="B32" s="4" t="s">
        <v>35</v>
      </c>
      <c r="C32" s="2">
        <v>80.819999999999993</v>
      </c>
      <c r="D32" s="8">
        <v>6</v>
      </c>
      <c r="E32" s="8">
        <v>12</v>
      </c>
      <c r="F32" s="18">
        <f>E32/C32</f>
        <v>0.14847809948032667</v>
      </c>
      <c r="G32" s="96">
        <v>1</v>
      </c>
      <c r="H32" s="99">
        <f>G32*100/E32</f>
        <v>8.3333333333333339</v>
      </c>
      <c r="I32" s="96"/>
      <c r="J32" s="96"/>
      <c r="K32" s="96"/>
      <c r="L32" s="96"/>
      <c r="M32" s="96"/>
      <c r="N32" s="96"/>
    </row>
    <row r="33" spans="1:14" ht="15.75" customHeight="1" x14ac:dyDescent="0.25">
      <c r="A33" s="152" t="s">
        <v>319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</row>
    <row r="34" spans="1:14" x14ac:dyDescent="0.25">
      <c r="A34" s="62" t="s">
        <v>44</v>
      </c>
      <c r="B34" s="4" t="s">
        <v>37</v>
      </c>
      <c r="C34" s="2">
        <v>222.18</v>
      </c>
      <c r="D34" s="8">
        <v>16</v>
      </c>
      <c r="E34" s="8">
        <v>7</v>
      </c>
      <c r="F34" s="18">
        <f>E34/C34</f>
        <v>3.1505986137366097E-2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1</v>
      </c>
      <c r="N34" s="98">
        <v>0</v>
      </c>
    </row>
    <row r="35" spans="1:14" ht="38.25" x14ac:dyDescent="0.25">
      <c r="A35" s="62" t="s">
        <v>45</v>
      </c>
      <c r="B35" s="4" t="s">
        <v>39</v>
      </c>
      <c r="C35" s="2">
        <v>143.47</v>
      </c>
      <c r="D35" s="8">
        <v>19</v>
      </c>
      <c r="E35" s="8">
        <v>20</v>
      </c>
      <c r="F35" s="18">
        <f>E35/C35</f>
        <v>0.1394019655677145</v>
      </c>
      <c r="G35" s="98">
        <v>2</v>
      </c>
      <c r="H35" s="98">
        <v>10</v>
      </c>
      <c r="I35" s="98"/>
      <c r="J35" s="98"/>
      <c r="K35" s="98"/>
      <c r="L35" s="98"/>
      <c r="M35" s="98"/>
      <c r="N35" s="98"/>
    </row>
    <row r="36" spans="1:14" ht="38.25" x14ac:dyDescent="0.25">
      <c r="A36" s="62" t="s">
        <v>47</v>
      </c>
      <c r="B36" s="4" t="s">
        <v>41</v>
      </c>
      <c r="C36" s="2">
        <v>12.04</v>
      </c>
      <c r="D36" s="8">
        <v>0</v>
      </c>
      <c r="E36" s="8">
        <v>1</v>
      </c>
      <c r="F36" s="8">
        <v>0</v>
      </c>
      <c r="G36" s="8">
        <v>0</v>
      </c>
      <c r="H36" s="8">
        <v>0</v>
      </c>
      <c r="I36" s="98"/>
      <c r="J36" s="98"/>
      <c r="K36" s="98"/>
      <c r="L36" s="98"/>
      <c r="M36" s="98"/>
      <c r="N36" s="98"/>
    </row>
    <row r="37" spans="1:14" x14ac:dyDescent="0.25">
      <c r="A37" s="62" t="s">
        <v>49</v>
      </c>
      <c r="B37" s="69" t="s">
        <v>359</v>
      </c>
      <c r="C37" s="5">
        <v>51.435000000000002</v>
      </c>
      <c r="D37" s="8">
        <v>3</v>
      </c>
      <c r="E37" s="8">
        <v>2</v>
      </c>
      <c r="F37" s="18">
        <f>E37/C37</f>
        <v>3.8884028385340719E-2</v>
      </c>
      <c r="G37" s="8">
        <v>0</v>
      </c>
      <c r="H37" s="8">
        <v>0</v>
      </c>
      <c r="I37" s="98"/>
      <c r="J37" s="98"/>
      <c r="K37" s="98"/>
      <c r="L37" s="98"/>
      <c r="M37" s="98"/>
      <c r="N37" s="98"/>
    </row>
    <row r="38" spans="1:14" ht="15.75" customHeight="1" x14ac:dyDescent="0.25">
      <c r="A38" s="152" t="s">
        <v>250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4" x14ac:dyDescent="0.25">
      <c r="A39" s="62" t="s">
        <v>51</v>
      </c>
      <c r="B39" s="4" t="s">
        <v>37</v>
      </c>
      <c r="C39" s="63">
        <v>163.22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</row>
    <row r="40" spans="1:14" ht="38.25" x14ac:dyDescent="0.25">
      <c r="A40" s="62" t="s">
        <v>52</v>
      </c>
      <c r="B40" s="4" t="s">
        <v>46</v>
      </c>
      <c r="C40" s="63">
        <v>279.41699999999997</v>
      </c>
      <c r="D40" s="94">
        <v>0</v>
      </c>
      <c r="E40" s="94">
        <v>2</v>
      </c>
      <c r="F40" s="94">
        <v>0</v>
      </c>
      <c r="G40" s="94">
        <v>0</v>
      </c>
      <c r="H40" s="94">
        <v>0</v>
      </c>
      <c r="I40" s="94"/>
      <c r="J40" s="94"/>
      <c r="K40" s="94"/>
      <c r="L40" s="94"/>
      <c r="M40" s="94"/>
      <c r="N40" s="94"/>
    </row>
    <row r="41" spans="1:14" ht="51" x14ac:dyDescent="0.25">
      <c r="A41" s="62" t="s">
        <v>54</v>
      </c>
      <c r="B41" s="4" t="s">
        <v>48</v>
      </c>
      <c r="C41" s="63">
        <v>65.27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/>
      <c r="J41" s="94"/>
      <c r="K41" s="94"/>
      <c r="L41" s="94"/>
      <c r="M41" s="94"/>
      <c r="N41" s="94"/>
    </row>
    <row r="42" spans="1:14" ht="51" x14ac:dyDescent="0.25">
      <c r="A42" s="62" t="s">
        <v>55</v>
      </c>
      <c r="B42" s="4" t="s">
        <v>50</v>
      </c>
      <c r="C42" s="63">
        <v>33.369999999999997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/>
      <c r="J42" s="94"/>
      <c r="K42" s="94"/>
      <c r="L42" s="94"/>
      <c r="M42" s="94"/>
      <c r="N42" s="94"/>
    </row>
    <row r="43" spans="1:14" x14ac:dyDescent="0.25">
      <c r="A43" s="62" t="s">
        <v>251</v>
      </c>
      <c r="B43" s="4" t="s">
        <v>351</v>
      </c>
      <c r="C43" s="2">
        <v>64.3</v>
      </c>
      <c r="D43" s="94">
        <v>7</v>
      </c>
      <c r="E43" s="94">
        <v>7</v>
      </c>
      <c r="F43" s="95">
        <v>0.16</v>
      </c>
      <c r="G43" s="98">
        <v>0</v>
      </c>
      <c r="H43" s="98">
        <v>0</v>
      </c>
      <c r="I43" s="98"/>
      <c r="J43" s="98"/>
      <c r="K43" s="98"/>
      <c r="L43" s="98"/>
      <c r="M43" s="98"/>
      <c r="N43" s="98"/>
    </row>
    <row r="44" spans="1:14" ht="15.75" customHeight="1" x14ac:dyDescent="0.25">
      <c r="A44" s="152" t="s">
        <v>320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4" x14ac:dyDescent="0.25">
      <c r="A45" s="62" t="s">
        <v>57</v>
      </c>
      <c r="B45" s="4" t="s">
        <v>18</v>
      </c>
      <c r="C45" s="2">
        <v>817.66</v>
      </c>
      <c r="D45" s="8">
        <v>79</v>
      </c>
      <c r="E45" s="8">
        <v>88</v>
      </c>
      <c r="F45" s="18">
        <f>E45/C45</f>
        <v>0.1076241958760365</v>
      </c>
      <c r="G45" s="98">
        <v>8</v>
      </c>
      <c r="H45" s="17">
        <f>G45*100/E45</f>
        <v>9.0909090909090917</v>
      </c>
      <c r="I45" s="98">
        <v>0</v>
      </c>
      <c r="J45" s="98">
        <v>0</v>
      </c>
      <c r="K45" s="98">
        <v>0</v>
      </c>
      <c r="L45" s="98">
        <v>0</v>
      </c>
      <c r="M45" s="98">
        <v>8</v>
      </c>
      <c r="N45" s="98">
        <v>0</v>
      </c>
    </row>
    <row r="46" spans="1:14" x14ac:dyDescent="0.25">
      <c r="A46" s="62" t="s">
        <v>58</v>
      </c>
      <c r="B46" s="4" t="s">
        <v>53</v>
      </c>
      <c r="C46" s="2">
        <v>120.74</v>
      </c>
      <c r="D46" s="8">
        <v>13</v>
      </c>
      <c r="E46" s="8">
        <v>33</v>
      </c>
      <c r="F46" s="18">
        <f>E46/C46</f>
        <v>0.27331456021202583</v>
      </c>
      <c r="G46" s="98">
        <v>3</v>
      </c>
      <c r="H46" s="17">
        <f>G46*100/E46</f>
        <v>9.0909090909090917</v>
      </c>
      <c r="I46" s="98"/>
      <c r="J46" s="98"/>
      <c r="K46" s="98"/>
      <c r="L46" s="98"/>
      <c r="M46" s="98"/>
      <c r="N46" s="98"/>
    </row>
    <row r="47" spans="1:14" x14ac:dyDescent="0.25">
      <c r="A47" s="62" t="s">
        <v>252</v>
      </c>
      <c r="B47" s="69" t="s">
        <v>357</v>
      </c>
      <c r="C47" s="2">
        <v>152.26</v>
      </c>
      <c r="D47" s="8">
        <v>49</v>
      </c>
      <c r="E47" s="8">
        <v>98</v>
      </c>
      <c r="F47" s="18">
        <f>E47/C47</f>
        <v>0.64363588598450028</v>
      </c>
      <c r="G47" s="98">
        <v>9</v>
      </c>
      <c r="H47" s="17">
        <f>G47*100/E47</f>
        <v>9.183673469387756</v>
      </c>
      <c r="I47" s="98"/>
      <c r="J47" s="98"/>
      <c r="K47" s="98"/>
      <c r="L47" s="98"/>
      <c r="M47" s="98"/>
      <c r="N47" s="98"/>
    </row>
    <row r="48" spans="1:14" ht="38.25" x14ac:dyDescent="0.25">
      <c r="A48" s="62" t="s">
        <v>253</v>
      </c>
      <c r="B48" s="4" t="s">
        <v>56</v>
      </c>
      <c r="C48" s="5">
        <v>269.19799999999998</v>
      </c>
      <c r="D48" s="8">
        <v>24</v>
      </c>
      <c r="E48" s="8">
        <v>28</v>
      </c>
      <c r="F48" s="18">
        <f>E48/C48</f>
        <v>0.10401265982659605</v>
      </c>
      <c r="G48" s="98">
        <v>2</v>
      </c>
      <c r="H48" s="17">
        <f>G48*100/E48</f>
        <v>7.1428571428571432</v>
      </c>
      <c r="I48" s="98"/>
      <c r="J48" s="98"/>
      <c r="K48" s="98"/>
      <c r="L48" s="98"/>
      <c r="M48" s="98"/>
      <c r="N48" s="98"/>
    </row>
    <row r="49" spans="1:14" ht="15.75" customHeight="1" x14ac:dyDescent="0.25">
      <c r="A49" s="152" t="s">
        <v>254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x14ac:dyDescent="0.25">
      <c r="A50" s="62" t="s">
        <v>60</v>
      </c>
      <c r="B50" s="4" t="s">
        <v>18</v>
      </c>
      <c r="C50" s="2">
        <v>257.81</v>
      </c>
      <c r="D50" s="8">
        <v>42</v>
      </c>
      <c r="E50" s="8">
        <v>42</v>
      </c>
      <c r="F50" s="17">
        <f t="shared" ref="F50:F55" si="1">E50/C50</f>
        <v>0.1629106706489275</v>
      </c>
      <c r="G50" s="8">
        <v>4</v>
      </c>
      <c r="H50" s="8">
        <f>G50*100/E50</f>
        <v>9.5238095238095237</v>
      </c>
      <c r="I50" s="8">
        <v>0</v>
      </c>
      <c r="J50" s="8">
        <v>0</v>
      </c>
      <c r="K50" s="8">
        <v>0</v>
      </c>
      <c r="L50" s="8">
        <v>0</v>
      </c>
      <c r="M50" s="8">
        <v>4</v>
      </c>
      <c r="N50" s="8">
        <v>0</v>
      </c>
    </row>
    <row r="51" spans="1:14" ht="38.25" x14ac:dyDescent="0.25">
      <c r="A51" s="62" t="s">
        <v>61</v>
      </c>
      <c r="B51" s="4" t="s">
        <v>233</v>
      </c>
      <c r="C51" s="2">
        <v>177.816</v>
      </c>
      <c r="D51" s="8">
        <v>45</v>
      </c>
      <c r="E51" s="8">
        <v>56</v>
      </c>
      <c r="F51" s="17">
        <f t="shared" si="1"/>
        <v>0.3149322895577451</v>
      </c>
      <c r="G51" s="98">
        <v>5</v>
      </c>
      <c r="H51" s="8">
        <f>G51*100/E51</f>
        <v>8.9285714285714288</v>
      </c>
      <c r="I51" s="98"/>
      <c r="J51" s="98"/>
      <c r="K51" s="98"/>
      <c r="L51" s="98"/>
      <c r="M51" s="98"/>
      <c r="N51" s="98"/>
    </row>
    <row r="52" spans="1:14" x14ac:dyDescent="0.25">
      <c r="A52" s="62" t="s">
        <v>255</v>
      </c>
      <c r="B52" s="4" t="s">
        <v>234</v>
      </c>
      <c r="C52" s="2">
        <v>17.88</v>
      </c>
      <c r="D52" s="8">
        <v>0</v>
      </c>
      <c r="E52" s="8">
        <v>0</v>
      </c>
      <c r="F52" s="17">
        <f t="shared" si="1"/>
        <v>0</v>
      </c>
      <c r="G52" s="98">
        <v>0</v>
      </c>
      <c r="H52" s="8">
        <v>0</v>
      </c>
      <c r="I52" s="98"/>
      <c r="J52" s="98"/>
      <c r="K52" s="98"/>
      <c r="L52" s="98"/>
      <c r="M52" s="98"/>
      <c r="N52" s="98"/>
    </row>
    <row r="53" spans="1:14" ht="25.5" x14ac:dyDescent="0.25">
      <c r="A53" s="62" t="s">
        <v>256</v>
      </c>
      <c r="B53" s="4" t="s">
        <v>235</v>
      </c>
      <c r="C53" s="2">
        <v>15.534000000000001</v>
      </c>
      <c r="D53" s="8">
        <v>8</v>
      </c>
      <c r="E53" s="8">
        <v>1</v>
      </c>
      <c r="F53" s="17">
        <f t="shared" si="1"/>
        <v>6.4374919531350577E-2</v>
      </c>
      <c r="G53" s="98">
        <v>0</v>
      </c>
      <c r="H53" s="8">
        <v>0</v>
      </c>
      <c r="I53" s="98"/>
      <c r="J53" s="98"/>
      <c r="K53" s="98"/>
      <c r="L53" s="98"/>
      <c r="M53" s="98"/>
      <c r="N53" s="98"/>
    </row>
    <row r="54" spans="1:14" ht="25.5" x14ac:dyDescent="0.25">
      <c r="A54" s="62" t="s">
        <v>257</v>
      </c>
      <c r="B54" s="4" t="s">
        <v>236</v>
      </c>
      <c r="C54" s="2">
        <v>14.592000000000001</v>
      </c>
      <c r="D54" s="8">
        <v>5</v>
      </c>
      <c r="E54" s="8">
        <v>0</v>
      </c>
      <c r="F54" s="17">
        <f t="shared" si="1"/>
        <v>0</v>
      </c>
      <c r="G54" s="98">
        <v>0</v>
      </c>
      <c r="H54" s="8">
        <v>0</v>
      </c>
      <c r="I54" s="98"/>
      <c r="J54" s="98"/>
      <c r="K54" s="98"/>
      <c r="L54" s="98"/>
      <c r="M54" s="98"/>
      <c r="N54" s="98"/>
    </row>
    <row r="55" spans="1:14" x14ac:dyDescent="0.25">
      <c r="A55" s="62" t="s">
        <v>258</v>
      </c>
      <c r="B55" s="71" t="s">
        <v>237</v>
      </c>
      <c r="C55" s="5">
        <v>9.7159999999999993</v>
      </c>
      <c r="D55" s="8">
        <v>2</v>
      </c>
      <c r="E55" s="8">
        <v>0</v>
      </c>
      <c r="F55" s="17">
        <f t="shared" si="1"/>
        <v>0</v>
      </c>
      <c r="G55" s="98">
        <v>0</v>
      </c>
      <c r="H55" s="8">
        <v>0</v>
      </c>
      <c r="I55" s="98"/>
      <c r="J55" s="98"/>
      <c r="K55" s="98"/>
      <c r="L55" s="98"/>
      <c r="M55" s="98"/>
      <c r="N55" s="98"/>
    </row>
    <row r="56" spans="1:14" ht="15.75" customHeight="1" x14ac:dyDescent="0.25">
      <c r="A56" s="159" t="s">
        <v>321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</row>
    <row r="57" spans="1:14" x14ac:dyDescent="0.25">
      <c r="A57" s="62" t="s">
        <v>63</v>
      </c>
      <c r="B57" s="4" t="s">
        <v>37</v>
      </c>
      <c r="C57" s="5">
        <v>189.94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x14ac:dyDescent="0.25">
      <c r="A58" s="62" t="s">
        <v>64</v>
      </c>
      <c r="B58" s="4" t="s">
        <v>59</v>
      </c>
      <c r="C58" s="5">
        <v>203.81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96"/>
      <c r="J58" s="96"/>
      <c r="K58" s="96"/>
      <c r="L58" s="96"/>
      <c r="M58" s="96"/>
      <c r="N58" s="96"/>
    </row>
    <row r="59" spans="1:14" ht="15.75" customHeight="1" x14ac:dyDescent="0.25">
      <c r="A59" s="152" t="s">
        <v>259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</row>
    <row r="60" spans="1:14" x14ac:dyDescent="0.25">
      <c r="A60" s="62" t="s">
        <v>66</v>
      </c>
      <c r="B60" s="4" t="s">
        <v>37</v>
      </c>
      <c r="C60" s="2">
        <v>4100.01</v>
      </c>
      <c r="D60" s="8">
        <v>164</v>
      </c>
      <c r="E60" s="8">
        <v>58</v>
      </c>
      <c r="F60" s="18">
        <f>E60/C60</f>
        <v>1.4146306960226925E-2</v>
      </c>
      <c r="G60" s="96">
        <v>5</v>
      </c>
      <c r="H60" s="99">
        <f>G60*100/E60</f>
        <v>8.6206896551724146</v>
      </c>
      <c r="I60" s="96">
        <v>2</v>
      </c>
      <c r="J60" s="96">
        <v>0</v>
      </c>
      <c r="K60" s="96">
        <v>0</v>
      </c>
      <c r="L60" s="96">
        <v>0</v>
      </c>
      <c r="M60" s="96">
        <v>3</v>
      </c>
      <c r="N60" s="96">
        <v>0</v>
      </c>
    </row>
    <row r="61" spans="1:14" x14ac:dyDescent="0.25">
      <c r="A61" s="62" t="s">
        <v>67</v>
      </c>
      <c r="B61" s="4" t="s">
        <v>65</v>
      </c>
      <c r="C61" s="2">
        <v>1069.01</v>
      </c>
      <c r="D61" s="8">
        <v>192</v>
      </c>
      <c r="E61" s="8">
        <v>192</v>
      </c>
      <c r="F61" s="18">
        <f>E61/C61</f>
        <v>0.17960542932245724</v>
      </c>
      <c r="G61" s="96">
        <v>19</v>
      </c>
      <c r="H61" s="99">
        <f>G61*100/E61</f>
        <v>9.8958333333333339</v>
      </c>
      <c r="I61" s="96"/>
      <c r="J61" s="96"/>
      <c r="K61" s="96"/>
      <c r="L61" s="96"/>
      <c r="M61" s="96"/>
      <c r="N61" s="96"/>
    </row>
    <row r="62" spans="1:14" ht="15.75" customHeight="1" x14ac:dyDescent="0.25">
      <c r="A62" s="152" t="s">
        <v>322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</row>
    <row r="63" spans="1:14" x14ac:dyDescent="0.25">
      <c r="A63" s="62" t="s">
        <v>73</v>
      </c>
      <c r="B63" s="4" t="s">
        <v>18</v>
      </c>
      <c r="C63" s="2">
        <v>228.05840000000001</v>
      </c>
      <c r="D63" s="8">
        <v>4</v>
      </c>
      <c r="E63" s="8">
        <v>5</v>
      </c>
      <c r="F63" s="18">
        <f>E63/C63</f>
        <v>2.1924208886846527E-2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ht="38.25" x14ac:dyDescent="0.25">
      <c r="A64" s="62" t="s">
        <v>74</v>
      </c>
      <c r="B64" s="4" t="s">
        <v>62</v>
      </c>
      <c r="C64" s="2">
        <v>80.239999999999995</v>
      </c>
      <c r="D64" s="8">
        <v>12</v>
      </c>
      <c r="E64" s="8">
        <v>12</v>
      </c>
      <c r="F64" s="17">
        <f>E64/C64</f>
        <v>0.14955134596211367</v>
      </c>
      <c r="G64" s="8">
        <v>0</v>
      </c>
      <c r="H64" s="8">
        <f>G64*100/E64</f>
        <v>0</v>
      </c>
      <c r="I64" s="98"/>
      <c r="J64" s="98"/>
      <c r="K64" s="98"/>
      <c r="L64" s="98"/>
      <c r="M64" s="98"/>
      <c r="N64" s="98"/>
    </row>
    <row r="65" spans="1:14" ht="15.75" customHeight="1" x14ac:dyDescent="0.25">
      <c r="A65" s="152" t="s">
        <v>260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</row>
    <row r="66" spans="1:14" x14ac:dyDescent="0.25">
      <c r="A66" s="62" t="s">
        <v>77</v>
      </c>
      <c r="B66" s="4" t="s">
        <v>37</v>
      </c>
      <c r="C66" s="2">
        <v>311.08</v>
      </c>
      <c r="D66" s="8">
        <v>15</v>
      </c>
      <c r="E66" s="8">
        <v>27</v>
      </c>
      <c r="F66" s="18">
        <f t="shared" ref="F66:F74" si="2">E66/C66</f>
        <v>8.6794393725086794E-2</v>
      </c>
      <c r="G66" s="8">
        <v>2</v>
      </c>
      <c r="H66" s="8">
        <f>G66*100/E66</f>
        <v>7.4074074074074074</v>
      </c>
      <c r="I66" s="8">
        <v>0</v>
      </c>
      <c r="J66" s="8">
        <v>0</v>
      </c>
      <c r="K66" s="8">
        <v>0</v>
      </c>
      <c r="L66" s="8">
        <v>0</v>
      </c>
      <c r="M66" s="8">
        <v>2</v>
      </c>
      <c r="N66" s="8">
        <v>0</v>
      </c>
    </row>
    <row r="67" spans="1:14" ht="38.25" x14ac:dyDescent="0.25">
      <c r="A67" s="62" t="s">
        <v>78</v>
      </c>
      <c r="B67" s="4" t="s">
        <v>68</v>
      </c>
      <c r="C67" s="2">
        <v>291.77</v>
      </c>
      <c r="D67" s="8">
        <v>27</v>
      </c>
      <c r="E67" s="8">
        <v>32</v>
      </c>
      <c r="F67" s="18">
        <f t="shared" si="2"/>
        <v>0.10967542927648491</v>
      </c>
      <c r="G67" s="98">
        <v>3</v>
      </c>
      <c r="H67" s="8">
        <f>G67*100/E67</f>
        <v>9.375</v>
      </c>
      <c r="I67" s="98"/>
      <c r="J67" s="98"/>
      <c r="K67" s="98"/>
      <c r="L67" s="98"/>
      <c r="M67" s="98"/>
      <c r="N67" s="98"/>
    </row>
    <row r="68" spans="1:14" ht="38.25" x14ac:dyDescent="0.25">
      <c r="A68" s="62" t="s">
        <v>80</v>
      </c>
      <c r="B68" s="4" t="s">
        <v>353</v>
      </c>
      <c r="C68" s="2">
        <v>16</v>
      </c>
      <c r="D68" s="8">
        <v>4</v>
      </c>
      <c r="E68" s="8">
        <v>4</v>
      </c>
      <c r="F68" s="18">
        <f t="shared" si="2"/>
        <v>0.25</v>
      </c>
      <c r="G68" s="98">
        <v>0</v>
      </c>
      <c r="H68" s="8">
        <f>G68*100/E68</f>
        <v>0</v>
      </c>
      <c r="I68" s="98"/>
      <c r="J68" s="98"/>
      <c r="K68" s="98"/>
      <c r="L68" s="98"/>
      <c r="M68" s="98"/>
      <c r="N68" s="98"/>
    </row>
    <row r="69" spans="1:14" ht="38.25" x14ac:dyDescent="0.25">
      <c r="A69" s="62" t="s">
        <v>82</v>
      </c>
      <c r="B69" s="4" t="s">
        <v>69</v>
      </c>
      <c r="C69" s="2">
        <v>25.46</v>
      </c>
      <c r="D69" s="8">
        <v>0</v>
      </c>
      <c r="E69" s="8">
        <v>0</v>
      </c>
      <c r="F69" s="18">
        <f t="shared" si="2"/>
        <v>0</v>
      </c>
      <c r="G69" s="98">
        <v>0</v>
      </c>
      <c r="H69" s="8">
        <v>0</v>
      </c>
      <c r="I69" s="98"/>
      <c r="J69" s="98"/>
      <c r="K69" s="98"/>
      <c r="L69" s="98"/>
      <c r="M69" s="98"/>
      <c r="N69" s="98"/>
    </row>
    <row r="70" spans="1:14" x14ac:dyDescent="0.25">
      <c r="A70" s="62" t="s">
        <v>84</v>
      </c>
      <c r="B70" s="4" t="s">
        <v>354</v>
      </c>
      <c r="C70" s="2">
        <v>8.7370000000000001</v>
      </c>
      <c r="D70" s="8">
        <v>2</v>
      </c>
      <c r="E70" s="8">
        <v>2</v>
      </c>
      <c r="F70" s="18">
        <f t="shared" si="2"/>
        <v>0.22891152569531875</v>
      </c>
      <c r="G70" s="98">
        <v>0</v>
      </c>
      <c r="H70" s="8">
        <f>G70*100/E70</f>
        <v>0</v>
      </c>
      <c r="I70" s="98"/>
      <c r="J70" s="98"/>
      <c r="K70" s="98"/>
      <c r="L70" s="98"/>
      <c r="M70" s="98"/>
      <c r="N70" s="98"/>
    </row>
    <row r="71" spans="1:14" ht="25.5" x14ac:dyDescent="0.25">
      <c r="A71" s="62" t="s">
        <v>261</v>
      </c>
      <c r="B71" s="4" t="s">
        <v>70</v>
      </c>
      <c r="C71" s="2">
        <v>11.28</v>
      </c>
      <c r="D71" s="8">
        <v>3</v>
      </c>
      <c r="E71" s="8">
        <v>3</v>
      </c>
      <c r="F71" s="18">
        <f t="shared" si="2"/>
        <v>0.26595744680851063</v>
      </c>
      <c r="G71" s="98">
        <v>0</v>
      </c>
      <c r="H71" s="8">
        <v>0</v>
      </c>
      <c r="I71" s="98"/>
      <c r="J71" s="98"/>
      <c r="K71" s="98"/>
      <c r="L71" s="98"/>
      <c r="M71" s="98"/>
      <c r="N71" s="98"/>
    </row>
    <row r="72" spans="1:14" x14ac:dyDescent="0.25">
      <c r="A72" s="62" t="s">
        <v>262</v>
      </c>
      <c r="B72" s="4" t="s">
        <v>71</v>
      </c>
      <c r="C72" s="2">
        <v>16.34</v>
      </c>
      <c r="D72" s="8">
        <v>0</v>
      </c>
      <c r="E72" s="8">
        <v>0</v>
      </c>
      <c r="F72" s="18">
        <f t="shared" si="2"/>
        <v>0</v>
      </c>
      <c r="G72" s="98">
        <v>0</v>
      </c>
      <c r="H72" s="8">
        <v>0</v>
      </c>
      <c r="I72" s="98"/>
      <c r="J72" s="98"/>
      <c r="K72" s="98"/>
      <c r="L72" s="98"/>
      <c r="M72" s="98"/>
      <c r="N72" s="98"/>
    </row>
    <row r="73" spans="1:14" x14ac:dyDescent="0.25">
      <c r="A73" s="62" t="s">
        <v>263</v>
      </c>
      <c r="B73" s="69" t="s">
        <v>72</v>
      </c>
      <c r="C73" s="2">
        <v>5.34</v>
      </c>
      <c r="D73" s="8">
        <v>0</v>
      </c>
      <c r="E73" s="8">
        <v>0</v>
      </c>
      <c r="F73" s="18">
        <f t="shared" si="2"/>
        <v>0</v>
      </c>
      <c r="G73" s="98">
        <v>0</v>
      </c>
      <c r="H73" s="8">
        <v>0</v>
      </c>
      <c r="I73" s="98"/>
      <c r="J73" s="98"/>
      <c r="K73" s="98"/>
      <c r="L73" s="98"/>
      <c r="M73" s="98"/>
      <c r="N73" s="98"/>
    </row>
    <row r="74" spans="1:14" x14ac:dyDescent="0.25">
      <c r="A74" s="62" t="s">
        <v>331</v>
      </c>
      <c r="B74" s="69" t="s">
        <v>332</v>
      </c>
      <c r="C74" s="2">
        <v>58.037999999999997</v>
      </c>
      <c r="D74" s="8">
        <v>19</v>
      </c>
      <c r="E74" s="8">
        <v>20</v>
      </c>
      <c r="F74" s="18">
        <f t="shared" si="2"/>
        <v>0.34460181260553435</v>
      </c>
      <c r="G74" s="98">
        <v>1</v>
      </c>
      <c r="H74" s="8">
        <f>G74*100/E74</f>
        <v>5</v>
      </c>
      <c r="I74" s="98"/>
      <c r="J74" s="98"/>
      <c r="K74" s="98"/>
      <c r="L74" s="98"/>
      <c r="M74" s="98"/>
      <c r="N74" s="98"/>
    </row>
    <row r="75" spans="1:14" x14ac:dyDescent="0.25">
      <c r="A75" s="155" t="s">
        <v>323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</row>
    <row r="76" spans="1:14" x14ac:dyDescent="0.25">
      <c r="A76" s="74" t="s">
        <v>86</v>
      </c>
      <c r="B76" s="4" t="s">
        <v>37</v>
      </c>
      <c r="C76" s="5">
        <v>109.7</v>
      </c>
      <c r="D76" s="8">
        <v>0</v>
      </c>
      <c r="E76" s="8">
        <v>7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ht="38.25" x14ac:dyDescent="0.25">
      <c r="A77" s="74" t="s">
        <v>87</v>
      </c>
      <c r="B77" s="4" t="s">
        <v>75</v>
      </c>
      <c r="C77" s="5">
        <v>119.99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/>
      <c r="J77" s="8"/>
      <c r="K77" s="8"/>
      <c r="L77" s="8"/>
      <c r="M77" s="8"/>
      <c r="N77" s="8"/>
    </row>
    <row r="78" spans="1:14" x14ac:dyDescent="0.25">
      <c r="A78" s="74" t="s">
        <v>89</v>
      </c>
      <c r="B78" s="4" t="s">
        <v>76</v>
      </c>
      <c r="C78" s="5">
        <v>273.73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/>
      <c r="J78" s="8"/>
      <c r="K78" s="8"/>
      <c r="L78" s="8"/>
      <c r="M78" s="8"/>
      <c r="N78" s="8"/>
    </row>
    <row r="79" spans="1:14" ht="15.75" customHeight="1" x14ac:dyDescent="0.25">
      <c r="A79" s="152" t="s">
        <v>264</v>
      </c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</row>
    <row r="80" spans="1:14" x14ac:dyDescent="0.25">
      <c r="A80" s="62" t="s">
        <v>96</v>
      </c>
      <c r="B80" s="4" t="s">
        <v>37</v>
      </c>
      <c r="C80" s="2">
        <v>204.64</v>
      </c>
      <c r="D80" s="8">
        <v>17</v>
      </c>
      <c r="E80" s="8">
        <v>30</v>
      </c>
      <c r="F80" s="18">
        <f>E80/C80</f>
        <v>0.14659890539483972</v>
      </c>
      <c r="G80" s="98">
        <v>3</v>
      </c>
      <c r="H80" s="17">
        <f>G80*100/E80</f>
        <v>10</v>
      </c>
      <c r="I80" s="98">
        <v>0</v>
      </c>
      <c r="J80" s="98">
        <v>0</v>
      </c>
      <c r="K80" s="98">
        <v>0</v>
      </c>
      <c r="L80" s="98">
        <v>0</v>
      </c>
      <c r="M80" s="98">
        <v>3</v>
      </c>
      <c r="N80" s="98">
        <v>0</v>
      </c>
    </row>
    <row r="81" spans="1:14" x14ac:dyDescent="0.25">
      <c r="A81" s="62" t="s">
        <v>97</v>
      </c>
      <c r="B81" s="4" t="s">
        <v>79</v>
      </c>
      <c r="C81" s="2">
        <v>699.95899999999995</v>
      </c>
      <c r="D81" s="8">
        <v>104</v>
      </c>
      <c r="E81" s="8">
        <v>163</v>
      </c>
      <c r="F81" s="18">
        <f>E81/C81</f>
        <v>0.23287078243154244</v>
      </c>
      <c r="G81" s="98">
        <v>16</v>
      </c>
      <c r="H81" s="17">
        <f>G81*100/E81</f>
        <v>9.8159509202453989</v>
      </c>
      <c r="I81" s="98"/>
      <c r="J81" s="98"/>
      <c r="K81" s="98"/>
      <c r="L81" s="98"/>
      <c r="M81" s="98"/>
      <c r="N81" s="98"/>
    </row>
    <row r="82" spans="1:14" ht="25.5" x14ac:dyDescent="0.25">
      <c r="A82" s="62" t="s">
        <v>99</v>
      </c>
      <c r="B82" s="4" t="s">
        <v>81</v>
      </c>
      <c r="C82" s="2">
        <v>354.61</v>
      </c>
      <c r="D82" s="8">
        <v>56</v>
      </c>
      <c r="E82" s="8">
        <v>56</v>
      </c>
      <c r="F82" s="18">
        <f>E82/C82</f>
        <v>0.15791996841600631</v>
      </c>
      <c r="G82" s="98">
        <v>5</v>
      </c>
      <c r="H82" s="17">
        <f>G82*100/E82</f>
        <v>8.9285714285714288</v>
      </c>
      <c r="I82" s="98"/>
      <c r="J82" s="98"/>
      <c r="K82" s="98"/>
      <c r="L82" s="98"/>
      <c r="M82" s="98"/>
      <c r="N82" s="98"/>
    </row>
    <row r="83" spans="1:14" x14ac:dyDescent="0.25">
      <c r="A83" s="62" t="s">
        <v>101</v>
      </c>
      <c r="B83" s="4" t="s">
        <v>83</v>
      </c>
      <c r="C83" s="2">
        <v>22.882999999999999</v>
      </c>
      <c r="D83" s="8">
        <v>6</v>
      </c>
      <c r="E83" s="8">
        <v>6</v>
      </c>
      <c r="F83" s="18">
        <f>E83/C83</f>
        <v>0.26220338242363328</v>
      </c>
      <c r="G83" s="98">
        <v>0</v>
      </c>
      <c r="H83" s="17">
        <f>G83*100/E83</f>
        <v>0</v>
      </c>
      <c r="I83" s="98"/>
      <c r="J83" s="98"/>
      <c r="K83" s="98"/>
      <c r="L83" s="98"/>
      <c r="M83" s="98"/>
      <c r="N83" s="98"/>
    </row>
    <row r="84" spans="1:14" x14ac:dyDescent="0.25">
      <c r="A84" s="62" t="s">
        <v>265</v>
      </c>
      <c r="B84" s="4" t="s">
        <v>85</v>
      </c>
      <c r="C84" s="2">
        <v>812.9</v>
      </c>
      <c r="D84" s="8">
        <v>126</v>
      </c>
      <c r="E84" s="8">
        <v>182</v>
      </c>
      <c r="F84" s="18">
        <f>E84/C84</f>
        <v>0.22388977734038629</v>
      </c>
      <c r="G84" s="98">
        <v>18</v>
      </c>
      <c r="H84" s="17">
        <f>G84*100/E84</f>
        <v>9.8901098901098905</v>
      </c>
      <c r="I84" s="98"/>
      <c r="J84" s="98"/>
      <c r="K84" s="98"/>
      <c r="L84" s="98"/>
      <c r="M84" s="98"/>
      <c r="N84" s="98"/>
    </row>
    <row r="85" spans="1:14" ht="15.75" customHeight="1" x14ac:dyDescent="0.25">
      <c r="A85" s="152" t="s">
        <v>266</v>
      </c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</row>
    <row r="86" spans="1:14" x14ac:dyDescent="0.25">
      <c r="A86" s="62" t="s">
        <v>103</v>
      </c>
      <c r="B86" s="4" t="s">
        <v>37</v>
      </c>
      <c r="C86" s="2">
        <v>559.524</v>
      </c>
      <c r="D86" s="8">
        <v>162</v>
      </c>
      <c r="E86" s="8">
        <v>83</v>
      </c>
      <c r="F86" s="18">
        <f>E86/C86</f>
        <v>0.14834037503306383</v>
      </c>
      <c r="G86" s="98">
        <v>8</v>
      </c>
      <c r="H86" s="17">
        <f>G86*100/E86</f>
        <v>9.6385542168674707</v>
      </c>
      <c r="I86" s="98">
        <v>0</v>
      </c>
      <c r="J86" s="98">
        <v>0</v>
      </c>
      <c r="K86" s="98">
        <v>0</v>
      </c>
      <c r="L86" s="98">
        <v>0</v>
      </c>
      <c r="M86" s="98">
        <v>8</v>
      </c>
      <c r="N86" s="98">
        <v>0</v>
      </c>
    </row>
    <row r="87" spans="1:14" ht="25.5" x14ac:dyDescent="0.25">
      <c r="A87" s="62" t="s">
        <v>104</v>
      </c>
      <c r="B87" s="4" t="s">
        <v>88</v>
      </c>
      <c r="C87" s="2">
        <v>396.81</v>
      </c>
      <c r="D87" s="8">
        <v>153</v>
      </c>
      <c r="E87" s="8">
        <v>167</v>
      </c>
      <c r="F87" s="18">
        <f t="shared" ref="F87:F93" si="3">E87/C87</f>
        <v>0.42085632922557398</v>
      </c>
      <c r="G87" s="98">
        <v>15</v>
      </c>
      <c r="H87" s="17">
        <f>G87*100/E87</f>
        <v>8.9820359281437128</v>
      </c>
      <c r="I87" s="98"/>
      <c r="J87" s="98"/>
      <c r="K87" s="98"/>
      <c r="L87" s="98"/>
      <c r="M87" s="98"/>
      <c r="N87" s="98"/>
    </row>
    <row r="88" spans="1:14" x14ac:dyDescent="0.25">
      <c r="A88" s="62"/>
      <c r="B88" s="4" t="s">
        <v>90</v>
      </c>
      <c r="C88" s="2">
        <v>143.51</v>
      </c>
      <c r="D88" s="8">
        <v>21</v>
      </c>
      <c r="E88" s="8">
        <v>8</v>
      </c>
      <c r="F88" s="18">
        <f t="shared" si="3"/>
        <v>5.5745244233851306E-2</v>
      </c>
      <c r="G88" s="98">
        <v>0</v>
      </c>
      <c r="H88" s="17">
        <f>G88*100/E88</f>
        <v>0</v>
      </c>
      <c r="I88" s="98"/>
      <c r="J88" s="98"/>
      <c r="K88" s="98"/>
      <c r="L88" s="98"/>
      <c r="M88" s="98"/>
      <c r="N88" s="98"/>
    </row>
    <row r="89" spans="1:14" x14ac:dyDescent="0.25">
      <c r="A89" s="62" t="s">
        <v>107</v>
      </c>
      <c r="B89" s="4" t="s">
        <v>91</v>
      </c>
      <c r="C89" s="2">
        <v>29.94</v>
      </c>
      <c r="D89" s="8">
        <v>8</v>
      </c>
      <c r="E89" s="8">
        <v>6</v>
      </c>
      <c r="F89" s="18">
        <f t="shared" si="3"/>
        <v>0.20040080160320639</v>
      </c>
      <c r="G89" s="98">
        <v>0</v>
      </c>
      <c r="H89" s="17">
        <f>G89*100/E89</f>
        <v>0</v>
      </c>
      <c r="I89" s="98"/>
      <c r="J89" s="98"/>
      <c r="K89" s="98"/>
      <c r="L89" s="98"/>
      <c r="M89" s="98"/>
      <c r="N89" s="98"/>
    </row>
    <row r="90" spans="1:14" x14ac:dyDescent="0.25">
      <c r="A90" s="62" t="s">
        <v>109</v>
      </c>
      <c r="B90" s="4" t="s">
        <v>92</v>
      </c>
      <c r="C90" s="2">
        <v>39.04</v>
      </c>
      <c r="D90" s="8">
        <v>2</v>
      </c>
      <c r="E90" s="8">
        <v>2</v>
      </c>
      <c r="F90" s="18">
        <f t="shared" si="3"/>
        <v>5.1229508196721313E-2</v>
      </c>
      <c r="G90" s="98">
        <v>0</v>
      </c>
      <c r="H90" s="17">
        <v>0</v>
      </c>
      <c r="I90" s="98"/>
      <c r="J90" s="98"/>
      <c r="K90" s="98"/>
      <c r="L90" s="98"/>
      <c r="M90" s="98"/>
      <c r="N90" s="98"/>
    </row>
    <row r="91" spans="1:14" x14ac:dyDescent="0.25">
      <c r="A91" s="62" t="s">
        <v>111</v>
      </c>
      <c r="B91" s="4" t="s">
        <v>93</v>
      </c>
      <c r="C91" s="2">
        <v>21.24</v>
      </c>
      <c r="D91" s="8">
        <v>0</v>
      </c>
      <c r="E91" s="8">
        <v>0</v>
      </c>
      <c r="F91" s="18">
        <f>E91/C91</f>
        <v>0</v>
      </c>
      <c r="G91" s="98">
        <v>0</v>
      </c>
      <c r="H91" s="17">
        <v>0</v>
      </c>
      <c r="I91" s="98"/>
      <c r="J91" s="98"/>
      <c r="K91" s="98"/>
      <c r="L91" s="98"/>
      <c r="M91" s="98"/>
      <c r="N91" s="98"/>
    </row>
    <row r="92" spans="1:14" x14ac:dyDescent="0.25">
      <c r="A92" s="62" t="s">
        <v>267</v>
      </c>
      <c r="B92" s="4" t="s">
        <v>94</v>
      </c>
      <c r="C92" s="2">
        <v>95.58</v>
      </c>
      <c r="D92" s="8">
        <v>31</v>
      </c>
      <c r="E92" s="8">
        <v>10</v>
      </c>
      <c r="F92" s="18">
        <f t="shared" si="3"/>
        <v>0.10462439840970915</v>
      </c>
      <c r="G92" s="98">
        <v>0</v>
      </c>
      <c r="H92" s="17">
        <f>G92*100/E92</f>
        <v>0</v>
      </c>
      <c r="I92" s="98"/>
      <c r="J92" s="98"/>
      <c r="K92" s="98"/>
      <c r="L92" s="98"/>
      <c r="M92" s="98"/>
      <c r="N92" s="98"/>
    </row>
    <row r="93" spans="1:14" ht="27.75" customHeight="1" x14ac:dyDescent="0.25">
      <c r="A93" s="62" t="s">
        <v>268</v>
      </c>
      <c r="B93" s="4" t="s">
        <v>95</v>
      </c>
      <c r="C93" s="2">
        <v>140.62</v>
      </c>
      <c r="D93" s="8">
        <v>31</v>
      </c>
      <c r="E93" s="8">
        <v>36</v>
      </c>
      <c r="F93" s="18">
        <f t="shared" si="3"/>
        <v>0.25600910254586828</v>
      </c>
      <c r="G93" s="98">
        <v>3</v>
      </c>
      <c r="H93" s="17">
        <f>G93*100/E93</f>
        <v>8.3333333333333339</v>
      </c>
      <c r="I93" s="98"/>
      <c r="J93" s="98"/>
      <c r="K93" s="98"/>
      <c r="L93" s="98"/>
      <c r="M93" s="98"/>
      <c r="N93" s="98"/>
    </row>
    <row r="94" spans="1:14" x14ac:dyDescent="0.25">
      <c r="A94" s="155" t="s">
        <v>269</v>
      </c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</row>
    <row r="95" spans="1:14" x14ac:dyDescent="0.25">
      <c r="A95" s="74" t="s">
        <v>112</v>
      </c>
      <c r="B95" s="4" t="s">
        <v>37</v>
      </c>
      <c r="C95" s="5">
        <v>572.79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</row>
    <row r="96" spans="1:14" ht="15.75" customHeight="1" x14ac:dyDescent="0.25">
      <c r="A96" s="152" t="s">
        <v>324</v>
      </c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</row>
    <row r="97" spans="1:14" x14ac:dyDescent="0.25">
      <c r="A97" s="62" t="s">
        <v>115</v>
      </c>
      <c r="B97" s="4" t="s">
        <v>37</v>
      </c>
      <c r="C97" s="75">
        <v>1591.999</v>
      </c>
      <c r="D97" s="8">
        <v>113</v>
      </c>
      <c r="E97" s="8">
        <v>129</v>
      </c>
      <c r="F97" s="18">
        <f>E97/C97</f>
        <v>8.1030201652136716E-2</v>
      </c>
      <c r="G97" s="98">
        <v>12</v>
      </c>
      <c r="H97" s="17">
        <f>G97*100/E97</f>
        <v>9.3023255813953494</v>
      </c>
      <c r="I97" s="98">
        <v>0</v>
      </c>
      <c r="J97" s="98">
        <v>0</v>
      </c>
      <c r="K97" s="98">
        <v>0</v>
      </c>
      <c r="L97" s="98">
        <v>0</v>
      </c>
      <c r="M97" s="98">
        <v>12</v>
      </c>
      <c r="N97" s="98">
        <v>0</v>
      </c>
    </row>
    <row r="98" spans="1:14" ht="25.5" x14ac:dyDescent="0.25">
      <c r="A98" s="62" t="s">
        <v>116</v>
      </c>
      <c r="B98" s="4" t="s">
        <v>98</v>
      </c>
      <c r="C98" s="2">
        <v>400</v>
      </c>
      <c r="D98" s="8">
        <v>79</v>
      </c>
      <c r="E98" s="8">
        <v>55</v>
      </c>
      <c r="F98" s="18">
        <f>E98/C98</f>
        <v>0.13750000000000001</v>
      </c>
      <c r="G98" s="98">
        <v>5</v>
      </c>
      <c r="H98" s="17">
        <f>G98*100/E98</f>
        <v>9.0909090909090917</v>
      </c>
      <c r="I98" s="98"/>
      <c r="J98" s="98"/>
      <c r="K98" s="98"/>
      <c r="L98" s="98"/>
      <c r="M98" s="98"/>
      <c r="N98" s="98"/>
    </row>
    <row r="99" spans="1:14" x14ac:dyDescent="0.25">
      <c r="A99" s="62" t="s">
        <v>118</v>
      </c>
      <c r="B99" s="4" t="s">
        <v>100</v>
      </c>
      <c r="C99" s="2">
        <v>17.489000000000001</v>
      </c>
      <c r="D99" s="8">
        <v>0</v>
      </c>
      <c r="E99" s="8">
        <v>0</v>
      </c>
      <c r="F99" s="18">
        <f>E99/C99</f>
        <v>0</v>
      </c>
      <c r="G99" s="98">
        <v>0</v>
      </c>
      <c r="H99" s="17">
        <v>0</v>
      </c>
      <c r="I99" s="98"/>
      <c r="J99" s="98"/>
      <c r="K99" s="98"/>
      <c r="L99" s="98"/>
      <c r="M99" s="98"/>
      <c r="N99" s="98"/>
    </row>
    <row r="100" spans="1:14" x14ac:dyDescent="0.25">
      <c r="A100" s="62" t="s">
        <v>120</v>
      </c>
      <c r="B100" s="4" t="s">
        <v>102</v>
      </c>
      <c r="C100" s="2">
        <v>210.33</v>
      </c>
      <c r="D100" s="8">
        <v>46</v>
      </c>
      <c r="E100" s="8">
        <v>48</v>
      </c>
      <c r="F100" s="18">
        <f>E100/C100</f>
        <v>0.2282128084438739</v>
      </c>
      <c r="G100" s="98">
        <v>4</v>
      </c>
      <c r="H100" s="17">
        <f>G100*100/E100</f>
        <v>8.3333333333333339</v>
      </c>
      <c r="I100" s="98"/>
      <c r="J100" s="98"/>
      <c r="K100" s="98"/>
      <c r="L100" s="98"/>
      <c r="M100" s="98"/>
      <c r="N100" s="98"/>
    </row>
    <row r="101" spans="1:14" ht="15.75" customHeight="1" x14ac:dyDescent="0.25">
      <c r="A101" s="152" t="s">
        <v>270</v>
      </c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</row>
    <row r="102" spans="1:14" x14ac:dyDescent="0.25">
      <c r="A102" s="62" t="s">
        <v>122</v>
      </c>
      <c r="B102" s="4" t="s">
        <v>37</v>
      </c>
      <c r="C102" s="2">
        <v>249.48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</row>
    <row r="103" spans="1:14" ht="38.25" x14ac:dyDescent="0.25">
      <c r="A103" s="62" t="s">
        <v>123</v>
      </c>
      <c r="B103" s="4" t="s">
        <v>105</v>
      </c>
      <c r="C103" s="2">
        <v>98.5</v>
      </c>
      <c r="D103" s="8">
        <v>19</v>
      </c>
      <c r="E103" s="8">
        <v>21</v>
      </c>
      <c r="F103" s="18">
        <f>E103/C103</f>
        <v>0.21319796954314721</v>
      </c>
      <c r="G103" s="98">
        <v>1</v>
      </c>
      <c r="H103" s="17">
        <f>G103*100/E103</f>
        <v>4.7619047619047619</v>
      </c>
      <c r="I103" s="98"/>
      <c r="J103" s="98"/>
      <c r="K103" s="98"/>
      <c r="L103" s="98"/>
      <c r="M103" s="98"/>
      <c r="N103" s="98"/>
    </row>
    <row r="104" spans="1:14" ht="38.25" x14ac:dyDescent="0.25">
      <c r="A104" s="62" t="s">
        <v>125</v>
      </c>
      <c r="B104" s="4" t="s">
        <v>106</v>
      </c>
      <c r="C104" s="2">
        <v>164.62899999999999</v>
      </c>
      <c r="D104" s="8">
        <v>33</v>
      </c>
      <c r="E104" s="8">
        <v>37</v>
      </c>
      <c r="F104" s="18">
        <f>E104/C104</f>
        <v>0.22474776618943201</v>
      </c>
      <c r="G104" s="98">
        <v>1</v>
      </c>
      <c r="H104" s="17">
        <f>G104*100/E104</f>
        <v>2.7027027027027026</v>
      </c>
      <c r="I104" s="98"/>
      <c r="J104" s="98"/>
      <c r="K104" s="98"/>
      <c r="L104" s="98"/>
      <c r="M104" s="98"/>
      <c r="N104" s="98"/>
    </row>
    <row r="105" spans="1:14" x14ac:dyDescent="0.25">
      <c r="A105" s="62" t="s">
        <v>271</v>
      </c>
      <c r="B105" s="4" t="s">
        <v>108</v>
      </c>
      <c r="C105" s="2">
        <v>7.07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8"/>
      <c r="J105" s="98"/>
      <c r="K105" s="98"/>
      <c r="L105" s="98"/>
      <c r="M105" s="98"/>
      <c r="N105" s="98"/>
    </row>
    <row r="106" spans="1:14" x14ac:dyDescent="0.25">
      <c r="A106" s="62" t="s">
        <v>272</v>
      </c>
      <c r="B106" s="4" t="s">
        <v>110</v>
      </c>
      <c r="C106" s="2">
        <v>11.88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8"/>
      <c r="J106" s="98"/>
      <c r="K106" s="98"/>
      <c r="L106" s="98"/>
      <c r="M106" s="98"/>
      <c r="N106" s="98"/>
    </row>
    <row r="107" spans="1:14" ht="15.75" customHeight="1" x14ac:dyDescent="0.25">
      <c r="A107" s="152" t="s">
        <v>273</v>
      </c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</row>
    <row r="108" spans="1:14" x14ac:dyDescent="0.25">
      <c r="A108" s="62" t="s">
        <v>127</v>
      </c>
      <c r="B108" s="4" t="s">
        <v>37</v>
      </c>
      <c r="C108" s="2">
        <v>498.62</v>
      </c>
      <c r="D108" s="8">
        <v>0</v>
      </c>
      <c r="E108" s="8">
        <v>2</v>
      </c>
      <c r="F108" s="18">
        <f>E108/C108</f>
        <v>4.0110705547310574E-3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</row>
    <row r="109" spans="1:14" x14ac:dyDescent="0.25">
      <c r="A109" s="62" t="s">
        <v>128</v>
      </c>
      <c r="B109" s="4" t="s">
        <v>113</v>
      </c>
      <c r="C109" s="2">
        <v>200.97</v>
      </c>
      <c r="D109" s="8">
        <v>16</v>
      </c>
      <c r="E109" s="8">
        <v>17</v>
      </c>
      <c r="F109" s="18">
        <f>E109/C109</f>
        <v>8.458973976215356E-2</v>
      </c>
      <c r="G109" s="98">
        <v>1</v>
      </c>
      <c r="H109" s="17">
        <f>G109*100/E109</f>
        <v>5.882352941176471</v>
      </c>
      <c r="I109" s="98"/>
      <c r="J109" s="98"/>
      <c r="K109" s="98"/>
      <c r="L109" s="98"/>
      <c r="M109" s="98"/>
      <c r="N109" s="98"/>
    </row>
    <row r="110" spans="1:14" ht="25.5" x14ac:dyDescent="0.25">
      <c r="A110" s="62" t="s">
        <v>130</v>
      </c>
      <c r="B110" s="4" t="s">
        <v>114</v>
      </c>
      <c r="C110" s="2">
        <v>177.53</v>
      </c>
      <c r="D110" s="8">
        <v>19</v>
      </c>
      <c r="E110" s="8">
        <v>17</v>
      </c>
      <c r="F110" s="18">
        <f>E110/C110</f>
        <v>9.5758463358305637E-2</v>
      </c>
      <c r="G110" s="98">
        <v>1</v>
      </c>
      <c r="H110" s="17">
        <f>G110*100/E110</f>
        <v>5.882352941176471</v>
      </c>
      <c r="I110" s="98"/>
      <c r="J110" s="98"/>
      <c r="K110" s="98"/>
      <c r="L110" s="98"/>
      <c r="M110" s="98"/>
      <c r="N110" s="98"/>
    </row>
    <row r="111" spans="1:14" ht="15.75" customHeight="1" x14ac:dyDescent="0.25">
      <c r="A111" s="152" t="s">
        <v>274</v>
      </c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</row>
    <row r="112" spans="1:14" x14ac:dyDescent="0.25">
      <c r="A112" s="62" t="s">
        <v>138</v>
      </c>
      <c r="B112" s="4" t="s">
        <v>18</v>
      </c>
      <c r="C112" s="2">
        <v>186.63</v>
      </c>
      <c r="D112" s="8">
        <v>1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</row>
    <row r="113" spans="1:14" ht="38.25" x14ac:dyDescent="0.25">
      <c r="A113" s="62" t="s">
        <v>139</v>
      </c>
      <c r="B113" s="4" t="s">
        <v>117</v>
      </c>
      <c r="C113" s="2">
        <v>332.44099999999997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98"/>
      <c r="J113" s="98"/>
      <c r="K113" s="98"/>
      <c r="L113" s="98"/>
      <c r="M113" s="98"/>
      <c r="N113" s="98"/>
    </row>
    <row r="114" spans="1:14" x14ac:dyDescent="0.25">
      <c r="A114" s="62" t="s">
        <v>141</v>
      </c>
      <c r="B114" s="4" t="s">
        <v>119</v>
      </c>
      <c r="C114" s="2">
        <v>33.372999999999998</v>
      </c>
      <c r="D114" s="8">
        <v>1</v>
      </c>
      <c r="E114" s="8">
        <v>1</v>
      </c>
      <c r="F114" s="18">
        <v>0.06</v>
      </c>
      <c r="G114" s="8">
        <v>0</v>
      </c>
      <c r="H114" s="8">
        <v>0</v>
      </c>
      <c r="I114" s="98"/>
      <c r="J114" s="98"/>
      <c r="K114" s="98"/>
      <c r="L114" s="98"/>
      <c r="M114" s="98"/>
      <c r="N114" s="98"/>
    </row>
    <row r="115" spans="1:14" x14ac:dyDescent="0.25">
      <c r="A115" s="62" t="s">
        <v>275</v>
      </c>
      <c r="B115" s="4" t="s">
        <v>121</v>
      </c>
      <c r="C115" s="2">
        <v>20.67</v>
      </c>
      <c r="D115" s="8">
        <v>1</v>
      </c>
      <c r="E115" s="8">
        <v>1</v>
      </c>
      <c r="F115" s="18">
        <v>0.05</v>
      </c>
      <c r="G115" s="8">
        <v>0</v>
      </c>
      <c r="H115" s="8">
        <v>0</v>
      </c>
      <c r="I115" s="98"/>
      <c r="J115" s="98"/>
      <c r="K115" s="98"/>
      <c r="L115" s="98"/>
      <c r="M115" s="98"/>
      <c r="N115" s="98"/>
    </row>
    <row r="116" spans="1:14" x14ac:dyDescent="0.25">
      <c r="A116" s="155" t="s">
        <v>325</v>
      </c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</row>
    <row r="117" spans="1:14" x14ac:dyDescent="0.25">
      <c r="A117" s="74" t="s">
        <v>143</v>
      </c>
      <c r="B117" s="4" t="s">
        <v>37</v>
      </c>
      <c r="C117" s="5">
        <v>347.41</v>
      </c>
      <c r="D117" s="8">
        <v>28</v>
      </c>
      <c r="E117" s="8">
        <v>30</v>
      </c>
      <c r="F117" s="18">
        <v>0.08</v>
      </c>
      <c r="G117" s="8">
        <v>3</v>
      </c>
      <c r="H117" s="8">
        <f>G117*100/E117</f>
        <v>10</v>
      </c>
      <c r="I117" s="8">
        <v>0</v>
      </c>
      <c r="J117" s="8">
        <v>0</v>
      </c>
      <c r="K117" s="8">
        <v>0</v>
      </c>
      <c r="L117" s="8">
        <v>0</v>
      </c>
      <c r="M117" s="8">
        <v>3</v>
      </c>
      <c r="N117" s="8">
        <v>0</v>
      </c>
    </row>
    <row r="118" spans="1:14" ht="25.5" x14ac:dyDescent="0.25">
      <c r="A118" s="74" t="s">
        <v>144</v>
      </c>
      <c r="B118" s="4" t="s">
        <v>124</v>
      </c>
      <c r="C118" s="5">
        <v>36.19</v>
      </c>
      <c r="D118" s="8">
        <v>8</v>
      </c>
      <c r="E118" s="8">
        <v>10</v>
      </c>
      <c r="F118" s="8">
        <v>0</v>
      </c>
      <c r="G118" s="8">
        <v>1</v>
      </c>
      <c r="H118" s="8">
        <f>G118*100/E118</f>
        <v>10</v>
      </c>
      <c r="I118" s="98"/>
      <c r="J118" s="98"/>
      <c r="K118" s="98"/>
      <c r="L118" s="98"/>
      <c r="M118" s="98"/>
      <c r="N118" s="98"/>
    </row>
    <row r="119" spans="1:14" ht="25.5" x14ac:dyDescent="0.25">
      <c r="A119" s="74" t="s">
        <v>146</v>
      </c>
      <c r="B119" s="4" t="s">
        <v>126</v>
      </c>
      <c r="C119" s="5">
        <v>21.42</v>
      </c>
      <c r="D119" s="8">
        <v>6</v>
      </c>
      <c r="E119" s="8">
        <v>11</v>
      </c>
      <c r="F119" s="8">
        <v>0</v>
      </c>
      <c r="G119" s="8">
        <v>1</v>
      </c>
      <c r="H119" s="8">
        <f>G119*100/E119</f>
        <v>9.0909090909090917</v>
      </c>
      <c r="I119" s="98"/>
      <c r="J119" s="98"/>
      <c r="K119" s="98"/>
      <c r="L119" s="98"/>
      <c r="M119" s="98"/>
      <c r="N119" s="98"/>
    </row>
    <row r="120" spans="1:14" x14ac:dyDescent="0.25">
      <c r="A120" s="155" t="s">
        <v>326</v>
      </c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</row>
    <row r="121" spans="1:14" x14ac:dyDescent="0.25">
      <c r="A121" s="62" t="s">
        <v>152</v>
      </c>
      <c r="B121" s="4" t="s">
        <v>18</v>
      </c>
      <c r="C121" s="2">
        <v>273.83</v>
      </c>
      <c r="D121" s="8">
        <v>58</v>
      </c>
      <c r="E121" s="8">
        <v>27</v>
      </c>
      <c r="F121" s="18">
        <f>E121/C121</f>
        <v>9.8601321988094806E-2</v>
      </c>
      <c r="G121" s="98">
        <v>2</v>
      </c>
      <c r="H121" s="17">
        <f>G121*100/E121</f>
        <v>7.4074074074074074</v>
      </c>
      <c r="I121" s="98">
        <v>0</v>
      </c>
      <c r="J121" s="98">
        <v>0</v>
      </c>
      <c r="K121" s="98">
        <v>0</v>
      </c>
      <c r="L121" s="98">
        <v>0</v>
      </c>
      <c r="M121" s="98">
        <v>2</v>
      </c>
      <c r="N121" s="98">
        <v>0</v>
      </c>
    </row>
    <row r="122" spans="1:14" ht="38.25" x14ac:dyDescent="0.25">
      <c r="A122" s="62" t="s">
        <v>153</v>
      </c>
      <c r="B122" s="4" t="s">
        <v>129</v>
      </c>
      <c r="C122" s="2">
        <v>40.784999999999997</v>
      </c>
      <c r="D122" s="8">
        <v>6</v>
      </c>
      <c r="E122" s="8">
        <v>8</v>
      </c>
      <c r="F122" s="18">
        <f t="shared" ref="F122:F131" si="4">E122/C122</f>
        <v>0.19615054554370481</v>
      </c>
      <c r="G122" s="98">
        <v>0</v>
      </c>
      <c r="H122" s="17">
        <f>G122*100/E122</f>
        <v>0</v>
      </c>
      <c r="I122" s="98"/>
      <c r="J122" s="98"/>
      <c r="K122" s="98"/>
      <c r="L122" s="98"/>
      <c r="M122" s="98"/>
      <c r="N122" s="98"/>
    </row>
    <row r="123" spans="1:14" ht="38.25" x14ac:dyDescent="0.25">
      <c r="A123" s="62" t="s">
        <v>155</v>
      </c>
      <c r="B123" s="4" t="s">
        <v>131</v>
      </c>
      <c r="C123" s="2">
        <v>83.35</v>
      </c>
      <c r="D123" s="8">
        <v>14</v>
      </c>
      <c r="E123" s="8">
        <v>15</v>
      </c>
      <c r="F123" s="18">
        <f t="shared" si="4"/>
        <v>0.17996400719856029</v>
      </c>
      <c r="G123" s="98">
        <v>1</v>
      </c>
      <c r="H123" s="17">
        <f>G123*100/E123</f>
        <v>6.666666666666667</v>
      </c>
      <c r="I123" s="98"/>
      <c r="J123" s="98"/>
      <c r="K123" s="98"/>
      <c r="L123" s="98"/>
      <c r="M123" s="98"/>
      <c r="N123" s="98"/>
    </row>
    <row r="124" spans="1:14" ht="38.25" x14ac:dyDescent="0.25">
      <c r="A124" s="62" t="s">
        <v>157</v>
      </c>
      <c r="B124" s="4" t="s">
        <v>132</v>
      </c>
      <c r="C124" s="2">
        <v>71.564999999999998</v>
      </c>
      <c r="D124" s="8">
        <v>4</v>
      </c>
      <c r="E124" s="8">
        <v>10</v>
      </c>
      <c r="F124" s="18">
        <f t="shared" si="4"/>
        <v>0.13973310976035772</v>
      </c>
      <c r="G124" s="98">
        <v>1</v>
      </c>
      <c r="H124" s="17">
        <f>G124*100/E124</f>
        <v>10</v>
      </c>
      <c r="I124" s="98"/>
      <c r="J124" s="98"/>
      <c r="K124" s="98"/>
      <c r="L124" s="98"/>
      <c r="M124" s="98"/>
      <c r="N124" s="98"/>
    </row>
    <row r="125" spans="1:14" x14ac:dyDescent="0.25">
      <c r="A125" s="62" t="s">
        <v>276</v>
      </c>
      <c r="B125" s="4" t="s">
        <v>133</v>
      </c>
      <c r="C125" s="2">
        <v>33.872999999999998</v>
      </c>
      <c r="D125" s="8">
        <v>7</v>
      </c>
      <c r="E125" s="8">
        <v>7</v>
      </c>
      <c r="F125" s="18">
        <f t="shared" si="4"/>
        <v>0.20665426741062204</v>
      </c>
      <c r="G125" s="98">
        <v>0</v>
      </c>
      <c r="H125" s="17">
        <f>G125*100/E125</f>
        <v>0</v>
      </c>
      <c r="I125" s="98"/>
      <c r="J125" s="98"/>
      <c r="K125" s="98"/>
      <c r="L125" s="98"/>
      <c r="M125" s="98"/>
      <c r="N125" s="98"/>
    </row>
    <row r="126" spans="1:14" x14ac:dyDescent="0.25">
      <c r="A126" s="62" t="s">
        <v>277</v>
      </c>
      <c r="B126" s="4" t="s">
        <v>134</v>
      </c>
      <c r="C126" s="2">
        <v>35.130000000000003</v>
      </c>
      <c r="D126" s="8">
        <v>4</v>
      </c>
      <c r="E126" s="8">
        <v>4</v>
      </c>
      <c r="F126" s="18">
        <v>6</v>
      </c>
      <c r="G126" s="98">
        <v>0</v>
      </c>
      <c r="H126" s="17">
        <v>0</v>
      </c>
      <c r="I126" s="98"/>
      <c r="J126" s="98"/>
      <c r="K126" s="98"/>
      <c r="L126" s="98"/>
      <c r="M126" s="98"/>
      <c r="N126" s="98"/>
    </row>
    <row r="127" spans="1:14" x14ac:dyDescent="0.25">
      <c r="A127" s="62" t="s">
        <v>278</v>
      </c>
      <c r="B127" s="4" t="s">
        <v>135</v>
      </c>
      <c r="C127" s="2">
        <v>119.288</v>
      </c>
      <c r="D127" s="8">
        <v>10</v>
      </c>
      <c r="E127" s="8">
        <v>10</v>
      </c>
      <c r="F127" s="18">
        <f t="shared" si="4"/>
        <v>8.3830728992019321E-2</v>
      </c>
      <c r="G127" s="98">
        <v>1</v>
      </c>
      <c r="H127" s="17">
        <f>G127*100/E127</f>
        <v>10</v>
      </c>
      <c r="I127" s="98"/>
      <c r="J127" s="98"/>
      <c r="K127" s="98"/>
      <c r="L127" s="98"/>
      <c r="M127" s="98"/>
      <c r="N127" s="98"/>
    </row>
    <row r="128" spans="1:14" ht="25.5" x14ac:dyDescent="0.25">
      <c r="A128" s="62" t="s">
        <v>279</v>
      </c>
      <c r="B128" s="4" t="s">
        <v>136</v>
      </c>
      <c r="C128" s="2">
        <v>28.207000000000001</v>
      </c>
      <c r="D128" s="8">
        <v>6</v>
      </c>
      <c r="E128" s="8">
        <v>6</v>
      </c>
      <c r="F128" s="18">
        <f t="shared" si="4"/>
        <v>0.21271315630871768</v>
      </c>
      <c r="G128" s="98">
        <v>0</v>
      </c>
      <c r="H128" s="17">
        <f>G128*100/E128</f>
        <v>0</v>
      </c>
      <c r="I128" s="98"/>
      <c r="J128" s="98"/>
      <c r="K128" s="98"/>
      <c r="L128" s="98"/>
      <c r="M128" s="98"/>
      <c r="N128" s="98"/>
    </row>
    <row r="129" spans="1:14" ht="25.5" x14ac:dyDescent="0.25">
      <c r="A129" s="62" t="s">
        <v>280</v>
      </c>
      <c r="B129" s="4" t="s">
        <v>137</v>
      </c>
      <c r="C129" s="2">
        <v>24.41</v>
      </c>
      <c r="D129" s="8">
        <v>4</v>
      </c>
      <c r="E129" s="8">
        <v>4</v>
      </c>
      <c r="F129" s="18">
        <f t="shared" si="4"/>
        <v>0.16386726751331421</v>
      </c>
      <c r="G129" s="98">
        <v>0</v>
      </c>
      <c r="H129" s="17">
        <f>G129*100/E129</f>
        <v>0</v>
      </c>
      <c r="I129" s="98"/>
      <c r="J129" s="98"/>
      <c r="K129" s="98"/>
      <c r="L129" s="98"/>
      <c r="M129" s="98"/>
      <c r="N129" s="98"/>
    </row>
    <row r="130" spans="1:14" ht="25.5" x14ac:dyDescent="0.25">
      <c r="A130" s="62" t="s">
        <v>281</v>
      </c>
      <c r="B130" s="4" t="s">
        <v>360</v>
      </c>
      <c r="C130" s="2">
        <v>30.28</v>
      </c>
      <c r="D130" s="8">
        <v>4</v>
      </c>
      <c r="E130" s="8">
        <v>4</v>
      </c>
      <c r="F130" s="18">
        <f t="shared" si="4"/>
        <v>0.13210039630118889</v>
      </c>
      <c r="G130" s="98">
        <v>0</v>
      </c>
      <c r="H130" s="17">
        <f>G130*100/E130</f>
        <v>0</v>
      </c>
      <c r="I130" s="98"/>
      <c r="J130" s="98"/>
      <c r="K130" s="98"/>
      <c r="L130" s="98"/>
      <c r="M130" s="98"/>
      <c r="N130" s="98"/>
    </row>
    <row r="131" spans="1:14" x14ac:dyDescent="0.25">
      <c r="A131" s="62" t="s">
        <v>282</v>
      </c>
      <c r="B131" s="4" t="s">
        <v>28</v>
      </c>
      <c r="C131" s="2">
        <v>35.409999999999997</v>
      </c>
      <c r="D131" s="8">
        <v>0</v>
      </c>
      <c r="E131" s="8">
        <v>0</v>
      </c>
      <c r="F131" s="18">
        <f t="shared" si="4"/>
        <v>0</v>
      </c>
      <c r="G131" s="98">
        <v>0</v>
      </c>
      <c r="H131" s="17">
        <v>0</v>
      </c>
      <c r="I131" s="98"/>
      <c r="J131" s="98"/>
      <c r="K131" s="98"/>
      <c r="L131" s="98"/>
      <c r="M131" s="98"/>
      <c r="N131" s="98"/>
    </row>
    <row r="132" spans="1:14" x14ac:dyDescent="0.25">
      <c r="A132" s="155" t="s">
        <v>283</v>
      </c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</row>
    <row r="133" spans="1:14" ht="16.5" customHeight="1" x14ac:dyDescent="0.25">
      <c r="A133" s="74" t="s">
        <v>159</v>
      </c>
      <c r="B133" s="4" t="s">
        <v>37</v>
      </c>
      <c r="C133" s="5">
        <v>223.19</v>
      </c>
      <c r="D133" s="8">
        <v>0</v>
      </c>
      <c r="E133" s="8">
        <v>0</v>
      </c>
      <c r="F133" s="8">
        <f>E133/C133</f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</row>
    <row r="134" spans="1:14" ht="38.25" x14ac:dyDescent="0.25">
      <c r="A134" s="74" t="s">
        <v>284</v>
      </c>
      <c r="B134" s="4" t="s">
        <v>140</v>
      </c>
      <c r="C134" s="5">
        <v>146.21</v>
      </c>
      <c r="D134" s="8">
        <v>13</v>
      </c>
      <c r="E134" s="8">
        <v>21</v>
      </c>
      <c r="F134" s="18">
        <v>0.09</v>
      </c>
      <c r="G134" s="8">
        <v>2</v>
      </c>
      <c r="H134" s="8">
        <v>10</v>
      </c>
      <c r="I134" s="96"/>
      <c r="J134" s="96"/>
      <c r="K134" s="96"/>
      <c r="L134" s="96"/>
      <c r="M134" s="96"/>
      <c r="N134" s="96"/>
    </row>
    <row r="135" spans="1:14" x14ac:dyDescent="0.25">
      <c r="A135" s="74" t="s">
        <v>285</v>
      </c>
      <c r="B135" s="4" t="s">
        <v>142</v>
      </c>
      <c r="C135" s="5">
        <v>125.91</v>
      </c>
      <c r="D135" s="8">
        <v>0</v>
      </c>
      <c r="E135" s="8">
        <v>0</v>
      </c>
      <c r="F135" s="8">
        <f>E135/C135</f>
        <v>0</v>
      </c>
      <c r="G135" s="8">
        <v>0</v>
      </c>
      <c r="H135" s="8">
        <v>0</v>
      </c>
      <c r="I135" s="96"/>
      <c r="J135" s="96"/>
      <c r="K135" s="96"/>
      <c r="L135" s="96"/>
      <c r="M135" s="96"/>
      <c r="N135" s="96"/>
    </row>
    <row r="136" spans="1:14" x14ac:dyDescent="0.25">
      <c r="A136" s="155" t="s">
        <v>286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</row>
    <row r="137" spans="1:14" x14ac:dyDescent="0.25">
      <c r="A137" s="62" t="s">
        <v>160</v>
      </c>
      <c r="B137" s="4" t="s">
        <v>37</v>
      </c>
      <c r="C137" s="2">
        <v>768.25</v>
      </c>
      <c r="D137" s="8">
        <v>479</v>
      </c>
      <c r="E137" s="8">
        <v>453</v>
      </c>
      <c r="F137" s="18">
        <f>E137/C137</f>
        <v>0.58965180605271716</v>
      </c>
      <c r="G137" s="98">
        <v>45</v>
      </c>
      <c r="H137" s="17">
        <f>G137*100/E137</f>
        <v>9.9337748344370862</v>
      </c>
      <c r="I137" s="98">
        <v>0</v>
      </c>
      <c r="J137" s="98">
        <v>0</v>
      </c>
      <c r="K137" s="98">
        <v>0</v>
      </c>
      <c r="L137" s="98">
        <v>0</v>
      </c>
      <c r="M137" s="98">
        <v>45</v>
      </c>
      <c r="N137" s="98">
        <v>0</v>
      </c>
    </row>
    <row r="138" spans="1:14" ht="38.25" x14ac:dyDescent="0.25">
      <c r="A138" s="62" t="s">
        <v>161</v>
      </c>
      <c r="B138" s="4" t="s">
        <v>145</v>
      </c>
      <c r="C138" s="2">
        <v>191.41800000000001</v>
      </c>
      <c r="D138" s="8">
        <v>9</v>
      </c>
      <c r="E138" s="8">
        <v>14</v>
      </c>
      <c r="F138" s="18">
        <f t="shared" ref="F138:F144" si="5">E138/C138</f>
        <v>7.3138367342674149E-2</v>
      </c>
      <c r="G138" s="98">
        <v>1</v>
      </c>
      <c r="H138" s="17">
        <f>G138*100/E138</f>
        <v>7.1428571428571432</v>
      </c>
      <c r="I138" s="98"/>
      <c r="J138" s="98"/>
      <c r="K138" s="98"/>
      <c r="L138" s="98"/>
      <c r="M138" s="98"/>
      <c r="N138" s="98"/>
    </row>
    <row r="139" spans="1:14" ht="38.25" x14ac:dyDescent="0.25">
      <c r="A139" s="62" t="s">
        <v>163</v>
      </c>
      <c r="B139" s="4" t="s">
        <v>147</v>
      </c>
      <c r="C139" s="2">
        <v>164.13</v>
      </c>
      <c r="D139" s="8">
        <v>20</v>
      </c>
      <c r="E139" s="8">
        <v>22</v>
      </c>
      <c r="F139" s="18">
        <f t="shared" si="5"/>
        <v>0.1340400901724243</v>
      </c>
      <c r="G139" s="98">
        <v>0</v>
      </c>
      <c r="H139" s="17">
        <f>G139*100/E139</f>
        <v>0</v>
      </c>
      <c r="I139" s="98"/>
      <c r="J139" s="98"/>
      <c r="K139" s="98"/>
      <c r="L139" s="98"/>
      <c r="M139" s="98"/>
      <c r="N139" s="98"/>
    </row>
    <row r="140" spans="1:14" ht="38.25" x14ac:dyDescent="0.25">
      <c r="A140" s="62" t="s">
        <v>165</v>
      </c>
      <c r="B140" s="4" t="s">
        <v>148</v>
      </c>
      <c r="C140" s="2">
        <v>258.22300000000001</v>
      </c>
      <c r="D140" s="8">
        <v>52</v>
      </c>
      <c r="E140" s="8">
        <v>59</v>
      </c>
      <c r="F140" s="18">
        <f t="shared" si="5"/>
        <v>0.22848468184476206</v>
      </c>
      <c r="G140" s="98">
        <v>1</v>
      </c>
      <c r="H140" s="17">
        <f>G140*100/E140</f>
        <v>1.6949152542372881</v>
      </c>
      <c r="I140" s="98"/>
      <c r="J140" s="98"/>
      <c r="K140" s="98"/>
      <c r="L140" s="98"/>
      <c r="M140" s="98"/>
      <c r="N140" s="98"/>
    </row>
    <row r="141" spans="1:14" x14ac:dyDescent="0.25">
      <c r="A141" s="62" t="s">
        <v>166</v>
      </c>
      <c r="B141" s="4" t="s">
        <v>149</v>
      </c>
      <c r="C141" s="2">
        <v>31.01</v>
      </c>
      <c r="D141" s="8">
        <v>23</v>
      </c>
      <c r="E141" s="8">
        <v>24</v>
      </c>
      <c r="F141" s="18">
        <f t="shared" si="5"/>
        <v>0.77394388906804257</v>
      </c>
      <c r="G141" s="98">
        <v>2</v>
      </c>
      <c r="H141" s="17">
        <f>G141*100/E141</f>
        <v>8.3333333333333339</v>
      </c>
      <c r="I141" s="98"/>
      <c r="J141" s="98"/>
      <c r="K141" s="98"/>
      <c r="L141" s="98"/>
      <c r="M141" s="98"/>
      <c r="N141" s="98"/>
    </row>
    <row r="142" spans="1:14" ht="25.5" x14ac:dyDescent="0.25">
      <c r="A142" s="62" t="s">
        <v>168</v>
      </c>
      <c r="B142" s="4" t="s">
        <v>150</v>
      </c>
      <c r="C142" s="2">
        <v>45.381</v>
      </c>
      <c r="D142" s="8">
        <v>0</v>
      </c>
      <c r="E142" s="8">
        <v>0</v>
      </c>
      <c r="F142" s="18">
        <f t="shared" si="5"/>
        <v>0</v>
      </c>
      <c r="G142" s="98">
        <v>0</v>
      </c>
      <c r="H142" s="17">
        <v>0</v>
      </c>
      <c r="I142" s="98"/>
      <c r="J142" s="98"/>
      <c r="K142" s="98"/>
      <c r="L142" s="98"/>
      <c r="M142" s="98"/>
      <c r="N142" s="98"/>
    </row>
    <row r="143" spans="1:14" x14ac:dyDescent="0.25">
      <c r="A143" s="62" t="s">
        <v>170</v>
      </c>
      <c r="B143" s="4" t="s">
        <v>43</v>
      </c>
      <c r="C143" s="2">
        <v>20.49</v>
      </c>
      <c r="D143" s="8">
        <v>19</v>
      </c>
      <c r="E143" s="8">
        <v>22</v>
      </c>
      <c r="F143" s="18">
        <f t="shared" si="5"/>
        <v>1.0736944851146901</v>
      </c>
      <c r="G143" s="98">
        <v>2</v>
      </c>
      <c r="H143" s="17">
        <f>G143*100/E143</f>
        <v>9.0909090909090917</v>
      </c>
      <c r="I143" s="98"/>
      <c r="J143" s="98"/>
      <c r="K143" s="98"/>
      <c r="L143" s="98"/>
      <c r="M143" s="98"/>
      <c r="N143" s="98"/>
    </row>
    <row r="144" spans="1:14" x14ac:dyDescent="0.25">
      <c r="A144" s="62" t="s">
        <v>172</v>
      </c>
      <c r="B144" s="69" t="s">
        <v>151</v>
      </c>
      <c r="C144" s="2">
        <v>73.016999999999996</v>
      </c>
      <c r="D144" s="8">
        <v>33</v>
      </c>
      <c r="E144" s="8">
        <v>31</v>
      </c>
      <c r="F144" s="18">
        <f t="shared" si="5"/>
        <v>0.42455866442061441</v>
      </c>
      <c r="G144" s="98">
        <v>3</v>
      </c>
      <c r="H144" s="17">
        <f>G144*100/E144</f>
        <v>9.67741935483871</v>
      </c>
      <c r="I144" s="98"/>
      <c r="J144" s="98"/>
      <c r="K144" s="98"/>
      <c r="L144" s="98"/>
      <c r="M144" s="98"/>
      <c r="N144" s="98"/>
    </row>
    <row r="145" spans="1:14" ht="15.75" customHeight="1" x14ac:dyDescent="0.25">
      <c r="A145" s="152" t="s">
        <v>288</v>
      </c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</row>
    <row r="146" spans="1:14" x14ac:dyDescent="0.25">
      <c r="A146" s="62" t="s">
        <v>176</v>
      </c>
      <c r="B146" s="4" t="s">
        <v>18</v>
      </c>
      <c r="C146" s="2">
        <v>4284.8</v>
      </c>
      <c r="D146" s="8">
        <v>171</v>
      </c>
      <c r="E146" s="8">
        <v>171</v>
      </c>
      <c r="F146" s="66">
        <v>3.77</v>
      </c>
      <c r="G146" s="8">
        <v>17</v>
      </c>
      <c r="H146" s="8">
        <f>G146*100/E146</f>
        <v>9.9415204678362574</v>
      </c>
      <c r="I146" s="8">
        <v>6</v>
      </c>
      <c r="J146" s="8">
        <v>0</v>
      </c>
      <c r="K146" s="8">
        <v>0</v>
      </c>
      <c r="L146" s="8">
        <v>0</v>
      </c>
      <c r="M146" s="8">
        <v>11</v>
      </c>
      <c r="N146" s="8">
        <v>0</v>
      </c>
    </row>
    <row r="147" spans="1:14" ht="15.75" customHeight="1" x14ac:dyDescent="0.25">
      <c r="A147" s="152" t="s">
        <v>289</v>
      </c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</row>
    <row r="148" spans="1:14" x14ac:dyDescent="0.25">
      <c r="A148" s="62" t="s">
        <v>187</v>
      </c>
      <c r="B148" s="4" t="s">
        <v>37</v>
      </c>
      <c r="C148" s="2">
        <v>2410.6999999999998</v>
      </c>
      <c r="D148" s="8">
        <v>189</v>
      </c>
      <c r="E148" s="8">
        <v>188</v>
      </c>
      <c r="F148" s="18">
        <f>E148/C148</f>
        <v>7.7985647322354509E-2</v>
      </c>
      <c r="G148" s="96">
        <v>18</v>
      </c>
      <c r="H148" s="97">
        <f>G148*100/E148</f>
        <v>9.5744680851063837</v>
      </c>
      <c r="I148" s="96">
        <v>3</v>
      </c>
      <c r="J148" s="96">
        <v>0</v>
      </c>
      <c r="K148" s="96">
        <v>0</v>
      </c>
      <c r="L148" s="96">
        <v>0</v>
      </c>
      <c r="M148" s="96">
        <v>15</v>
      </c>
      <c r="N148" s="96">
        <v>0</v>
      </c>
    </row>
    <row r="149" spans="1:14" ht="38.25" x14ac:dyDescent="0.25">
      <c r="A149" s="62" t="s">
        <v>188</v>
      </c>
      <c r="B149" s="4" t="s">
        <v>154</v>
      </c>
      <c r="C149" s="2">
        <v>150.298</v>
      </c>
      <c r="D149" s="8">
        <v>39</v>
      </c>
      <c r="E149" s="8">
        <v>43</v>
      </c>
      <c r="F149" s="18">
        <f>E149/C149</f>
        <v>0.28609828474098126</v>
      </c>
      <c r="G149" s="98">
        <v>4</v>
      </c>
      <c r="H149" s="17">
        <f>G149*100/E149</f>
        <v>9.3023255813953494</v>
      </c>
      <c r="I149" s="96"/>
      <c r="J149" s="96"/>
      <c r="K149" s="96"/>
      <c r="L149" s="96"/>
      <c r="M149" s="96"/>
      <c r="N149" s="96"/>
    </row>
    <row r="150" spans="1:14" x14ac:dyDescent="0.25">
      <c r="A150" s="62" t="s">
        <v>190</v>
      </c>
      <c r="B150" s="4" t="s">
        <v>156</v>
      </c>
      <c r="C150" s="2">
        <v>1607.29</v>
      </c>
      <c r="D150" s="8">
        <v>60</v>
      </c>
      <c r="E150" s="8">
        <v>75</v>
      </c>
      <c r="F150" s="18">
        <f>E150/C150</f>
        <v>4.6662394465217853E-2</v>
      </c>
      <c r="G150" s="96">
        <v>5</v>
      </c>
      <c r="H150" s="99">
        <f>G150*100/E150</f>
        <v>6.666666666666667</v>
      </c>
      <c r="I150" s="96"/>
      <c r="J150" s="96"/>
      <c r="K150" s="96"/>
      <c r="L150" s="96"/>
      <c r="M150" s="96"/>
      <c r="N150" s="96"/>
    </row>
    <row r="151" spans="1:14" s="57" customFormat="1" ht="25.5" x14ac:dyDescent="0.25">
      <c r="A151" s="62" t="s">
        <v>192</v>
      </c>
      <c r="B151" s="4" t="s">
        <v>158</v>
      </c>
      <c r="C151" s="89">
        <v>252.64</v>
      </c>
      <c r="D151" s="8">
        <v>45</v>
      </c>
      <c r="E151" s="8">
        <v>45</v>
      </c>
      <c r="F151" s="18">
        <f>E151/C151</f>
        <v>0.17811906269791009</v>
      </c>
      <c r="G151" s="98">
        <v>4</v>
      </c>
      <c r="H151" s="17">
        <f>G151*100/E151</f>
        <v>8.8888888888888893</v>
      </c>
      <c r="I151" s="98"/>
      <c r="J151" s="98"/>
      <c r="K151" s="98"/>
      <c r="L151" s="98"/>
      <c r="M151" s="98"/>
      <c r="N151" s="98"/>
    </row>
    <row r="152" spans="1:14" ht="15.75" customHeight="1" x14ac:dyDescent="0.25">
      <c r="A152" s="152" t="s">
        <v>287</v>
      </c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</row>
    <row r="153" spans="1:14" x14ac:dyDescent="0.25">
      <c r="A153" s="62" t="s">
        <v>193</v>
      </c>
      <c r="B153" s="4" t="s">
        <v>37</v>
      </c>
      <c r="C153" s="2">
        <v>466.86</v>
      </c>
      <c r="D153" s="8">
        <v>12</v>
      </c>
      <c r="E153" s="8">
        <v>20</v>
      </c>
      <c r="F153" s="18">
        <f>E153/C153</f>
        <v>4.2839395107741075E-2</v>
      </c>
      <c r="G153" s="96">
        <v>2</v>
      </c>
      <c r="H153" s="99">
        <f>G153*100/E153</f>
        <v>10</v>
      </c>
      <c r="I153" s="96">
        <v>0</v>
      </c>
      <c r="J153" s="96">
        <v>0</v>
      </c>
      <c r="K153" s="96">
        <v>0</v>
      </c>
      <c r="L153" s="96">
        <v>0</v>
      </c>
      <c r="M153" s="96">
        <v>2</v>
      </c>
      <c r="N153" s="96">
        <v>0</v>
      </c>
    </row>
    <row r="154" spans="1:14" ht="38.25" x14ac:dyDescent="0.25">
      <c r="A154" s="62" t="s">
        <v>194</v>
      </c>
      <c r="B154" s="4" t="s">
        <v>162</v>
      </c>
      <c r="C154" s="2">
        <v>369.51</v>
      </c>
      <c r="D154" s="8">
        <v>5</v>
      </c>
      <c r="E154" s="8">
        <v>8</v>
      </c>
      <c r="F154" s="18">
        <f t="shared" ref="F154:F162" si="6">E154/C154</f>
        <v>2.1650293632107385E-2</v>
      </c>
      <c r="G154" s="98">
        <v>0</v>
      </c>
      <c r="H154" s="17">
        <f>G154*100/E154</f>
        <v>0</v>
      </c>
      <c r="I154" s="96"/>
      <c r="J154" s="96"/>
      <c r="K154" s="96"/>
      <c r="L154" s="96"/>
      <c r="M154" s="96"/>
      <c r="N154" s="96"/>
    </row>
    <row r="155" spans="1:14" x14ac:dyDescent="0.25">
      <c r="A155" s="62" t="s">
        <v>196</v>
      </c>
      <c r="B155" s="4" t="s">
        <v>164</v>
      </c>
      <c r="C155" s="2">
        <v>30.57</v>
      </c>
      <c r="D155" s="8">
        <v>1</v>
      </c>
      <c r="E155" s="8">
        <v>1</v>
      </c>
      <c r="F155" s="18">
        <f t="shared" si="6"/>
        <v>3.2711808963035653E-2</v>
      </c>
      <c r="G155" s="98">
        <v>0</v>
      </c>
      <c r="H155" s="17">
        <f>G155*100/E155</f>
        <v>0</v>
      </c>
      <c r="I155" s="96"/>
      <c r="J155" s="96"/>
      <c r="K155" s="96"/>
      <c r="L155" s="96"/>
      <c r="M155" s="96"/>
      <c r="N155" s="96"/>
    </row>
    <row r="156" spans="1:14" ht="25.5" x14ac:dyDescent="0.25">
      <c r="A156" s="62" t="s">
        <v>198</v>
      </c>
      <c r="B156" s="4" t="s">
        <v>334</v>
      </c>
      <c r="C156" s="2">
        <v>47.12</v>
      </c>
      <c r="D156" s="8">
        <v>1</v>
      </c>
      <c r="E156" s="8">
        <v>1</v>
      </c>
      <c r="F156" s="18">
        <f t="shared" si="6"/>
        <v>2.1222410865874366E-2</v>
      </c>
      <c r="G156" s="98">
        <v>0</v>
      </c>
      <c r="H156" s="17">
        <f>G156*100/E156</f>
        <v>0</v>
      </c>
      <c r="I156" s="96"/>
      <c r="J156" s="96"/>
      <c r="K156" s="96"/>
      <c r="L156" s="96"/>
      <c r="M156" s="96"/>
      <c r="N156" s="96"/>
    </row>
    <row r="157" spans="1:14" ht="25.5" x14ac:dyDescent="0.25">
      <c r="A157" s="62" t="s">
        <v>200</v>
      </c>
      <c r="B157" s="4" t="s">
        <v>167</v>
      </c>
      <c r="C157" s="2">
        <v>299.57100000000003</v>
      </c>
      <c r="D157" s="8">
        <v>0</v>
      </c>
      <c r="E157" s="8">
        <v>0</v>
      </c>
      <c r="F157" s="18">
        <f t="shared" si="6"/>
        <v>0</v>
      </c>
      <c r="G157" s="96">
        <v>0</v>
      </c>
      <c r="H157" s="99">
        <v>0</v>
      </c>
      <c r="I157" s="96"/>
      <c r="J157" s="96"/>
      <c r="K157" s="96"/>
      <c r="L157" s="96"/>
      <c r="M157" s="96"/>
      <c r="N157" s="96"/>
    </row>
    <row r="158" spans="1:14" x14ac:dyDescent="0.25">
      <c r="A158" s="62" t="s">
        <v>202</v>
      </c>
      <c r="B158" s="4" t="s">
        <v>169</v>
      </c>
      <c r="C158" s="2">
        <v>58.94</v>
      </c>
      <c r="D158" s="8">
        <v>11</v>
      </c>
      <c r="E158" s="8">
        <v>6</v>
      </c>
      <c r="F158" s="18">
        <f t="shared" si="6"/>
        <v>0.10179843909060061</v>
      </c>
      <c r="G158" s="96">
        <v>0</v>
      </c>
      <c r="H158" s="99">
        <f>G158*100/E158</f>
        <v>0</v>
      </c>
      <c r="I158" s="96"/>
      <c r="J158" s="96"/>
      <c r="K158" s="96"/>
      <c r="L158" s="96"/>
      <c r="M158" s="96"/>
      <c r="N158" s="96"/>
    </row>
    <row r="159" spans="1:14" x14ac:dyDescent="0.25">
      <c r="A159" s="62" t="s">
        <v>204</v>
      </c>
      <c r="B159" s="4" t="s">
        <v>171</v>
      </c>
      <c r="C159" s="2">
        <v>54.54</v>
      </c>
      <c r="D159" s="8">
        <v>3</v>
      </c>
      <c r="E159" s="8">
        <v>1</v>
      </c>
      <c r="F159" s="18">
        <f t="shared" si="6"/>
        <v>1.8335166850018337E-2</v>
      </c>
      <c r="G159" s="96">
        <v>0</v>
      </c>
      <c r="H159" s="99">
        <f>G159*100/E159</f>
        <v>0</v>
      </c>
      <c r="I159" s="96"/>
      <c r="J159" s="96"/>
      <c r="K159" s="96"/>
      <c r="L159" s="96"/>
      <c r="M159" s="96"/>
      <c r="N159" s="96"/>
    </row>
    <row r="160" spans="1:14" x14ac:dyDescent="0.25">
      <c r="A160" s="62" t="s">
        <v>206</v>
      </c>
      <c r="B160" s="4" t="s">
        <v>173</v>
      </c>
      <c r="C160" s="2">
        <v>35.200000000000003</v>
      </c>
      <c r="D160" s="8">
        <v>1</v>
      </c>
      <c r="E160" s="8">
        <v>1</v>
      </c>
      <c r="F160" s="18">
        <f t="shared" si="6"/>
        <v>2.8409090909090908E-2</v>
      </c>
      <c r="G160" s="96">
        <v>0</v>
      </c>
      <c r="H160" s="99">
        <f>G160*100/E160</f>
        <v>0</v>
      </c>
      <c r="I160" s="96"/>
      <c r="J160" s="96"/>
      <c r="K160" s="96"/>
      <c r="L160" s="96"/>
      <c r="M160" s="96"/>
      <c r="N160" s="96"/>
    </row>
    <row r="161" spans="1:14" x14ac:dyDescent="0.25">
      <c r="A161" s="62" t="s">
        <v>208</v>
      </c>
      <c r="B161" s="69" t="s">
        <v>174</v>
      </c>
      <c r="C161" s="2">
        <v>27.66</v>
      </c>
      <c r="D161" s="8">
        <v>4</v>
      </c>
      <c r="E161" s="8">
        <v>4</v>
      </c>
      <c r="F161" s="18">
        <f t="shared" si="6"/>
        <v>0.14461315979754158</v>
      </c>
      <c r="G161" s="96">
        <v>0</v>
      </c>
      <c r="H161" s="99">
        <v>0</v>
      </c>
      <c r="I161" s="96"/>
      <c r="J161" s="96"/>
      <c r="K161" s="96"/>
      <c r="L161" s="96"/>
      <c r="M161" s="96"/>
      <c r="N161" s="96"/>
    </row>
    <row r="162" spans="1:14" x14ac:dyDescent="0.25">
      <c r="A162" s="62" t="s">
        <v>210</v>
      </c>
      <c r="B162" s="69" t="s">
        <v>175</v>
      </c>
      <c r="C162" s="2">
        <v>91.3</v>
      </c>
      <c r="D162" s="8">
        <v>29</v>
      </c>
      <c r="E162" s="8">
        <v>28</v>
      </c>
      <c r="F162" s="18">
        <f t="shared" si="6"/>
        <v>0.30668127053669225</v>
      </c>
      <c r="G162" s="96">
        <v>2</v>
      </c>
      <c r="H162" s="99">
        <f>G162*100/E162</f>
        <v>7.1428571428571432</v>
      </c>
      <c r="I162" s="96"/>
      <c r="J162" s="96"/>
      <c r="K162" s="96"/>
      <c r="L162" s="96"/>
      <c r="M162" s="96"/>
      <c r="N162" s="96"/>
    </row>
    <row r="163" spans="1:14" ht="15.75" customHeight="1" x14ac:dyDescent="0.25">
      <c r="A163" s="152" t="s">
        <v>290</v>
      </c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</row>
    <row r="164" spans="1:14" x14ac:dyDescent="0.25">
      <c r="A164" s="62" t="s">
        <v>215</v>
      </c>
      <c r="B164" s="4" t="s">
        <v>37</v>
      </c>
      <c r="C164" s="2">
        <v>855.32100000000003</v>
      </c>
      <c r="D164" s="8">
        <v>117</v>
      </c>
      <c r="E164" s="8">
        <v>124</v>
      </c>
      <c r="F164" s="18">
        <f>E164/C164</f>
        <v>0.14497481062665363</v>
      </c>
      <c r="G164" s="98">
        <v>12</v>
      </c>
      <c r="H164" s="17">
        <f>G164*100/E164</f>
        <v>9.67741935483871</v>
      </c>
      <c r="I164" s="98">
        <v>0</v>
      </c>
      <c r="J164" s="98">
        <v>0</v>
      </c>
      <c r="K164" s="98">
        <v>0</v>
      </c>
      <c r="L164" s="98">
        <v>0</v>
      </c>
      <c r="M164" s="98">
        <v>12</v>
      </c>
      <c r="N164" s="98">
        <v>0</v>
      </c>
    </row>
    <row r="165" spans="1:14" ht="25.5" x14ac:dyDescent="0.25">
      <c r="A165" s="62" t="s">
        <v>216</v>
      </c>
      <c r="B165" s="6" t="s">
        <v>177</v>
      </c>
      <c r="C165" s="2">
        <v>40.64</v>
      </c>
      <c r="D165" s="8">
        <v>3</v>
      </c>
      <c r="E165" s="8">
        <v>3</v>
      </c>
      <c r="F165" s="18">
        <f t="shared" ref="F165:F175" si="7">E165/C165</f>
        <v>7.3818897637795269E-2</v>
      </c>
      <c r="G165" s="98">
        <v>0</v>
      </c>
      <c r="H165" s="98">
        <v>0</v>
      </c>
      <c r="I165" s="98"/>
      <c r="J165" s="98"/>
      <c r="K165" s="98"/>
      <c r="L165" s="98"/>
      <c r="M165" s="98"/>
      <c r="N165" s="98"/>
    </row>
    <row r="166" spans="1:14" x14ac:dyDescent="0.25">
      <c r="A166" s="62" t="s">
        <v>291</v>
      </c>
      <c r="B166" s="6" t="s">
        <v>178</v>
      </c>
      <c r="C166" s="2">
        <v>54.3</v>
      </c>
      <c r="D166" s="8">
        <v>6</v>
      </c>
      <c r="E166" s="8">
        <v>4</v>
      </c>
      <c r="F166" s="18">
        <f t="shared" si="7"/>
        <v>7.3664825046040522E-2</v>
      </c>
      <c r="G166" s="98">
        <v>0</v>
      </c>
      <c r="H166" s="98">
        <v>0</v>
      </c>
      <c r="I166" s="98"/>
      <c r="J166" s="98"/>
      <c r="K166" s="98"/>
      <c r="L166" s="98"/>
      <c r="M166" s="98"/>
      <c r="N166" s="98"/>
    </row>
    <row r="167" spans="1:14" ht="25.5" x14ac:dyDescent="0.25">
      <c r="A167" s="62" t="s">
        <v>292</v>
      </c>
      <c r="B167" s="6" t="s">
        <v>179</v>
      </c>
      <c r="C167" s="2">
        <v>96.99</v>
      </c>
      <c r="D167" s="8">
        <v>18</v>
      </c>
      <c r="E167" s="8">
        <v>13</v>
      </c>
      <c r="F167" s="18">
        <f t="shared" si="7"/>
        <v>0.13403443653984948</v>
      </c>
      <c r="G167" s="98">
        <v>1</v>
      </c>
      <c r="H167" s="17">
        <f>G167*100/E167</f>
        <v>7.6923076923076925</v>
      </c>
      <c r="I167" s="98"/>
      <c r="J167" s="98"/>
      <c r="K167" s="98"/>
      <c r="L167" s="98"/>
      <c r="M167" s="98"/>
      <c r="N167" s="98"/>
    </row>
    <row r="168" spans="1:14" x14ac:dyDescent="0.25">
      <c r="A168" s="62" t="s">
        <v>293</v>
      </c>
      <c r="B168" s="6" t="s">
        <v>180</v>
      </c>
      <c r="C168" s="2">
        <v>31.17</v>
      </c>
      <c r="D168" s="8">
        <v>0</v>
      </c>
      <c r="E168" s="8">
        <v>6</v>
      </c>
      <c r="F168" s="18">
        <f t="shared" si="7"/>
        <v>0.19249278152069296</v>
      </c>
      <c r="G168" s="98">
        <v>0</v>
      </c>
      <c r="H168" s="17">
        <v>10</v>
      </c>
      <c r="I168" s="98"/>
      <c r="J168" s="98"/>
      <c r="K168" s="98"/>
      <c r="L168" s="98"/>
      <c r="M168" s="98"/>
      <c r="N168" s="98"/>
    </row>
    <row r="169" spans="1:14" x14ac:dyDescent="0.25">
      <c r="A169" s="62" t="s">
        <v>294</v>
      </c>
      <c r="B169" s="6" t="s">
        <v>181</v>
      </c>
      <c r="C169" s="2">
        <v>15.47</v>
      </c>
      <c r="D169" s="8">
        <v>1</v>
      </c>
      <c r="E169" s="8">
        <v>1</v>
      </c>
      <c r="F169" s="18">
        <f t="shared" si="7"/>
        <v>6.464124111182934E-2</v>
      </c>
      <c r="G169" s="98">
        <v>0</v>
      </c>
      <c r="H169" s="17">
        <f>G169*100/E169</f>
        <v>0</v>
      </c>
      <c r="I169" s="98"/>
      <c r="J169" s="98"/>
      <c r="K169" s="98"/>
      <c r="L169" s="98"/>
      <c r="M169" s="98"/>
      <c r="N169" s="98"/>
    </row>
    <row r="170" spans="1:14" x14ac:dyDescent="0.25">
      <c r="A170" s="62" t="s">
        <v>295</v>
      </c>
      <c r="B170" s="6" t="s">
        <v>182</v>
      </c>
      <c r="C170" s="2">
        <v>52.087000000000003</v>
      </c>
      <c r="D170" s="8">
        <v>4</v>
      </c>
      <c r="E170" s="8">
        <v>6</v>
      </c>
      <c r="F170" s="18">
        <f t="shared" si="7"/>
        <v>0.11519189049090943</v>
      </c>
      <c r="G170" s="98">
        <v>0</v>
      </c>
      <c r="H170" s="17">
        <f>G170*100/E170</f>
        <v>0</v>
      </c>
      <c r="I170" s="98"/>
      <c r="J170" s="98"/>
      <c r="K170" s="98"/>
      <c r="L170" s="98"/>
      <c r="M170" s="98"/>
      <c r="N170" s="98"/>
    </row>
    <row r="171" spans="1:14" x14ac:dyDescent="0.25">
      <c r="A171" s="62" t="s">
        <v>296</v>
      </c>
      <c r="B171" s="6" t="s">
        <v>183</v>
      </c>
      <c r="C171" s="5">
        <v>59.41</v>
      </c>
      <c r="D171" s="8">
        <v>10</v>
      </c>
      <c r="E171" s="8">
        <v>10</v>
      </c>
      <c r="F171" s="18">
        <f t="shared" si="7"/>
        <v>0.16832183134152501</v>
      </c>
      <c r="G171" s="98">
        <v>0</v>
      </c>
      <c r="H171" s="17">
        <f>G171*100/E171</f>
        <v>0</v>
      </c>
      <c r="I171" s="98"/>
      <c r="J171" s="98"/>
      <c r="K171" s="98"/>
      <c r="L171" s="98"/>
      <c r="M171" s="98"/>
      <c r="N171" s="98"/>
    </row>
    <row r="172" spans="1:14" x14ac:dyDescent="0.25">
      <c r="A172" s="62" t="s">
        <v>297</v>
      </c>
      <c r="B172" s="6" t="s">
        <v>184</v>
      </c>
      <c r="C172" s="2">
        <v>56.618000000000002</v>
      </c>
      <c r="D172" s="8">
        <v>3</v>
      </c>
      <c r="E172" s="8">
        <v>4</v>
      </c>
      <c r="F172" s="18">
        <f t="shared" si="7"/>
        <v>7.064891024055954E-2</v>
      </c>
      <c r="G172" s="98">
        <v>0</v>
      </c>
      <c r="H172" s="17">
        <f>G172*100/E172</f>
        <v>0</v>
      </c>
      <c r="I172" s="98"/>
      <c r="J172" s="98"/>
      <c r="K172" s="98"/>
      <c r="L172" s="98"/>
      <c r="M172" s="98"/>
      <c r="N172" s="98"/>
    </row>
    <row r="173" spans="1:14" x14ac:dyDescent="0.25">
      <c r="A173" s="62" t="s">
        <v>298</v>
      </c>
      <c r="B173" s="6" t="s">
        <v>185</v>
      </c>
      <c r="C173" s="2">
        <v>40.75</v>
      </c>
      <c r="D173" s="8">
        <v>15</v>
      </c>
      <c r="E173" s="8">
        <v>20</v>
      </c>
      <c r="F173" s="18">
        <f t="shared" si="7"/>
        <v>0.49079754601226994</v>
      </c>
      <c r="G173" s="98">
        <v>2</v>
      </c>
      <c r="H173" s="17">
        <f>G173*100/E173</f>
        <v>10</v>
      </c>
      <c r="I173" s="98"/>
      <c r="J173" s="98"/>
      <c r="K173" s="98"/>
      <c r="L173" s="98"/>
      <c r="M173" s="98"/>
      <c r="N173" s="98"/>
    </row>
    <row r="174" spans="1:14" x14ac:dyDescent="0.25">
      <c r="A174" s="62" t="s">
        <v>299</v>
      </c>
      <c r="B174" s="3" t="s">
        <v>186</v>
      </c>
      <c r="C174" s="2">
        <v>57.71</v>
      </c>
      <c r="D174" s="8">
        <v>5</v>
      </c>
      <c r="E174" s="8">
        <v>10</v>
      </c>
      <c r="F174" s="18">
        <f t="shared" si="7"/>
        <v>0.17328019407381737</v>
      </c>
      <c r="G174" s="98">
        <v>1</v>
      </c>
      <c r="H174" s="17">
        <f>G174*100/E174</f>
        <v>10</v>
      </c>
      <c r="I174" s="98"/>
      <c r="J174" s="98"/>
      <c r="K174" s="98"/>
      <c r="L174" s="98"/>
      <c r="M174" s="98"/>
      <c r="N174" s="98"/>
    </row>
    <row r="175" spans="1:14" x14ac:dyDescent="0.25">
      <c r="A175" s="62" t="s">
        <v>300</v>
      </c>
      <c r="B175" s="3" t="s">
        <v>377</v>
      </c>
      <c r="C175" s="2">
        <v>69.009</v>
      </c>
      <c r="D175" s="8">
        <v>13</v>
      </c>
      <c r="E175" s="8">
        <v>12</v>
      </c>
      <c r="F175" s="18">
        <f t="shared" si="7"/>
        <v>0.17389036212667913</v>
      </c>
      <c r="G175" s="98">
        <v>1</v>
      </c>
      <c r="H175" s="17">
        <f>G175*100/E175</f>
        <v>8.3333333333333339</v>
      </c>
      <c r="I175" s="98"/>
      <c r="J175" s="98"/>
      <c r="K175" s="98"/>
      <c r="L175" s="98"/>
      <c r="M175" s="98"/>
      <c r="N175" s="98"/>
    </row>
    <row r="176" spans="1:14" ht="15.75" customHeight="1" x14ac:dyDescent="0.25">
      <c r="A176" s="152" t="s">
        <v>301</v>
      </c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</row>
    <row r="177" spans="1:14" x14ac:dyDescent="0.25">
      <c r="A177" s="62" t="s">
        <v>218</v>
      </c>
      <c r="B177" s="4" t="s">
        <v>18</v>
      </c>
      <c r="C177" s="2">
        <v>937.18</v>
      </c>
      <c r="D177" s="8">
        <v>123</v>
      </c>
      <c r="E177" s="8">
        <v>123</v>
      </c>
      <c r="F177" s="18">
        <f>E177/C177</f>
        <v>0.13124479822446061</v>
      </c>
      <c r="G177" s="98">
        <v>12</v>
      </c>
      <c r="H177" s="17">
        <f>G177*100/E177</f>
        <v>9.7560975609756095</v>
      </c>
      <c r="I177" s="98">
        <v>0</v>
      </c>
      <c r="J177" s="98">
        <v>0</v>
      </c>
      <c r="K177" s="98">
        <v>0</v>
      </c>
      <c r="L177" s="98">
        <v>0</v>
      </c>
      <c r="M177" s="98">
        <v>12</v>
      </c>
      <c r="N177" s="98">
        <v>0</v>
      </c>
    </row>
    <row r="178" spans="1:14" ht="38.25" x14ac:dyDescent="0.25">
      <c r="A178" s="62" t="s">
        <v>219</v>
      </c>
      <c r="B178" s="4" t="s">
        <v>189</v>
      </c>
      <c r="C178" s="2">
        <v>194.708</v>
      </c>
      <c r="D178" s="8">
        <v>43</v>
      </c>
      <c r="E178" s="8">
        <v>47</v>
      </c>
      <c r="F178" s="18">
        <f>E178/C178</f>
        <v>0.24138710273845965</v>
      </c>
      <c r="G178" s="98">
        <v>2</v>
      </c>
      <c r="H178" s="17">
        <f>G178*100/E178</f>
        <v>4.2553191489361701</v>
      </c>
      <c r="I178" s="98"/>
      <c r="J178" s="98"/>
      <c r="K178" s="98"/>
      <c r="L178" s="98"/>
      <c r="M178" s="98"/>
      <c r="N178" s="98"/>
    </row>
    <row r="179" spans="1:14" ht="38.25" x14ac:dyDescent="0.25">
      <c r="A179" s="62" t="s">
        <v>221</v>
      </c>
      <c r="B179" s="4" t="s">
        <v>191</v>
      </c>
      <c r="C179" s="2">
        <v>79.358000000000004</v>
      </c>
      <c r="D179" s="8">
        <v>4</v>
      </c>
      <c r="E179" s="8">
        <v>6</v>
      </c>
      <c r="F179" s="18">
        <f>E179/C179</f>
        <v>7.5606744121575642E-2</v>
      </c>
      <c r="G179" s="98">
        <v>0</v>
      </c>
      <c r="H179" s="17">
        <f>G179*100/E179</f>
        <v>0</v>
      </c>
      <c r="I179" s="98"/>
      <c r="J179" s="98"/>
      <c r="K179" s="98"/>
      <c r="L179" s="98"/>
      <c r="M179" s="98"/>
      <c r="N179" s="98"/>
    </row>
    <row r="180" spans="1:14" ht="23.25" customHeight="1" x14ac:dyDescent="0.25">
      <c r="A180" s="62" t="s">
        <v>223</v>
      </c>
      <c r="B180" s="4" t="s">
        <v>95</v>
      </c>
      <c r="C180" s="2">
        <v>69.006</v>
      </c>
      <c r="D180" s="8">
        <v>45</v>
      </c>
      <c r="E180" s="8">
        <v>47</v>
      </c>
      <c r="F180" s="18">
        <f>E180/C180</f>
        <v>0.68110019418601275</v>
      </c>
      <c r="G180" s="98">
        <v>4</v>
      </c>
      <c r="H180" s="17">
        <f>G180*100/E180</f>
        <v>8.5106382978723403</v>
      </c>
      <c r="I180" s="98"/>
      <c r="J180" s="98"/>
      <c r="K180" s="98"/>
      <c r="L180" s="98"/>
      <c r="M180" s="98"/>
      <c r="N180" s="98"/>
    </row>
    <row r="181" spans="1:14" ht="15.75" customHeight="1" x14ac:dyDescent="0.25">
      <c r="A181" s="152" t="s">
        <v>302</v>
      </c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</row>
    <row r="182" spans="1:14" x14ac:dyDescent="0.25">
      <c r="A182" s="62" t="s">
        <v>226</v>
      </c>
      <c r="B182" s="4" t="s">
        <v>37</v>
      </c>
      <c r="C182" s="2">
        <v>191.70400000000001</v>
      </c>
      <c r="D182" s="8">
        <v>7</v>
      </c>
      <c r="E182" s="8">
        <v>5</v>
      </c>
      <c r="F182" s="18">
        <f>E182/C182</f>
        <v>2.6081876225848181E-2</v>
      </c>
      <c r="G182" s="98">
        <v>0</v>
      </c>
      <c r="H182" s="98">
        <v>0</v>
      </c>
      <c r="I182" s="98">
        <v>0</v>
      </c>
      <c r="J182" s="98">
        <v>0</v>
      </c>
      <c r="K182" s="98">
        <v>0</v>
      </c>
      <c r="L182" s="98">
        <v>0</v>
      </c>
      <c r="M182" s="98">
        <v>0</v>
      </c>
      <c r="N182" s="98">
        <v>0</v>
      </c>
    </row>
    <row r="183" spans="1:14" ht="38.25" x14ac:dyDescent="0.25">
      <c r="A183" s="62" t="s">
        <v>227</v>
      </c>
      <c r="B183" s="4" t="s">
        <v>195</v>
      </c>
      <c r="C183" s="2">
        <v>89.71</v>
      </c>
      <c r="D183" s="8">
        <v>11</v>
      </c>
      <c r="E183" s="8">
        <v>13</v>
      </c>
      <c r="F183" s="18">
        <f t="shared" ref="F183:F194" si="8">E183/C183</f>
        <v>0.14491138111693236</v>
      </c>
      <c r="G183" s="98">
        <v>1</v>
      </c>
      <c r="H183" s="17">
        <f>G183*100/E183</f>
        <v>7.6923076923076925</v>
      </c>
      <c r="I183" s="98"/>
      <c r="J183" s="98"/>
      <c r="K183" s="98"/>
      <c r="L183" s="98"/>
      <c r="M183" s="98"/>
      <c r="N183" s="98"/>
    </row>
    <row r="184" spans="1:14" ht="38.25" x14ac:dyDescent="0.25">
      <c r="A184" s="62" t="s">
        <v>229</v>
      </c>
      <c r="B184" s="4" t="s">
        <v>197</v>
      </c>
      <c r="C184" s="5">
        <v>105.1</v>
      </c>
      <c r="D184" s="8">
        <v>8</v>
      </c>
      <c r="E184" s="8">
        <v>10</v>
      </c>
      <c r="F184" s="18">
        <f t="shared" si="8"/>
        <v>9.5147478591817325E-2</v>
      </c>
      <c r="G184" s="98">
        <v>1</v>
      </c>
      <c r="H184" s="17">
        <f>G184*100/E184</f>
        <v>10</v>
      </c>
      <c r="I184" s="98"/>
      <c r="J184" s="98"/>
      <c r="K184" s="98"/>
      <c r="L184" s="98"/>
      <c r="M184" s="98"/>
      <c r="N184" s="98"/>
    </row>
    <row r="185" spans="1:14" ht="38.25" x14ac:dyDescent="0.25">
      <c r="A185" s="62" t="s">
        <v>303</v>
      </c>
      <c r="B185" s="4" t="s">
        <v>199</v>
      </c>
      <c r="C185" s="5">
        <v>122.196</v>
      </c>
      <c r="D185" s="8">
        <v>20</v>
      </c>
      <c r="E185" s="8">
        <v>22</v>
      </c>
      <c r="F185" s="18">
        <f t="shared" si="8"/>
        <v>0.18003862646895152</v>
      </c>
      <c r="G185" s="98">
        <v>2</v>
      </c>
      <c r="H185" s="17">
        <f>G185*100/E185</f>
        <v>9.0909090909090917</v>
      </c>
      <c r="I185" s="98"/>
      <c r="J185" s="98"/>
      <c r="K185" s="98"/>
      <c r="L185" s="98"/>
      <c r="M185" s="98"/>
      <c r="N185" s="98"/>
    </row>
    <row r="186" spans="1:14" ht="38.25" x14ac:dyDescent="0.25">
      <c r="A186" s="62" t="s">
        <v>304</v>
      </c>
      <c r="B186" s="4" t="s">
        <v>201</v>
      </c>
      <c r="C186" s="2">
        <v>78.5</v>
      </c>
      <c r="D186" s="8">
        <v>12</v>
      </c>
      <c r="E186" s="8">
        <v>14</v>
      </c>
      <c r="F186" s="18">
        <f t="shared" si="8"/>
        <v>0.17834394904458598</v>
      </c>
      <c r="G186" s="98">
        <v>1</v>
      </c>
      <c r="H186" s="17">
        <f>G186*100/E186</f>
        <v>7.1428571428571432</v>
      </c>
      <c r="I186" s="98"/>
      <c r="J186" s="98"/>
      <c r="K186" s="98"/>
      <c r="L186" s="98"/>
      <c r="M186" s="98"/>
      <c r="N186" s="98"/>
    </row>
    <row r="187" spans="1:14" ht="38.25" x14ac:dyDescent="0.25">
      <c r="A187" s="62" t="s">
        <v>305</v>
      </c>
      <c r="B187" s="4" t="s">
        <v>203</v>
      </c>
      <c r="C187" s="2">
        <v>81</v>
      </c>
      <c r="D187" s="8">
        <v>7</v>
      </c>
      <c r="E187" s="8">
        <v>9</v>
      </c>
      <c r="F187" s="18">
        <f t="shared" si="8"/>
        <v>0.1111111111111111</v>
      </c>
      <c r="G187" s="98">
        <v>0</v>
      </c>
      <c r="H187" s="17">
        <f>G187*100/E187</f>
        <v>0</v>
      </c>
      <c r="I187" s="98"/>
      <c r="J187" s="98"/>
      <c r="K187" s="98"/>
      <c r="L187" s="98"/>
      <c r="M187" s="98"/>
      <c r="N187" s="98"/>
    </row>
    <row r="188" spans="1:14" ht="38.25" x14ac:dyDescent="0.25">
      <c r="A188" s="62" t="s">
        <v>306</v>
      </c>
      <c r="B188" s="4" t="s">
        <v>205</v>
      </c>
      <c r="C188" s="2">
        <v>49.628</v>
      </c>
      <c r="D188" s="8">
        <v>21</v>
      </c>
      <c r="E188" s="8">
        <v>8</v>
      </c>
      <c r="F188" s="18">
        <f t="shared" si="8"/>
        <v>0.16119932296284356</v>
      </c>
      <c r="G188" s="98">
        <v>0</v>
      </c>
      <c r="H188" s="17">
        <f>G188*100/E188</f>
        <v>0</v>
      </c>
      <c r="I188" s="98"/>
      <c r="J188" s="98"/>
      <c r="K188" s="98"/>
      <c r="L188" s="98"/>
      <c r="M188" s="98"/>
      <c r="N188" s="98"/>
    </row>
    <row r="189" spans="1:14" ht="38.25" x14ac:dyDescent="0.25">
      <c r="A189" s="62" t="s">
        <v>307</v>
      </c>
      <c r="B189" s="4" t="s">
        <v>207</v>
      </c>
      <c r="C189" s="2">
        <v>66.254999999999995</v>
      </c>
      <c r="D189" s="8">
        <v>5</v>
      </c>
      <c r="E189" s="8">
        <v>4</v>
      </c>
      <c r="F189" s="18">
        <f t="shared" si="8"/>
        <v>6.0372802052675277E-2</v>
      </c>
      <c r="G189" s="98">
        <v>0</v>
      </c>
      <c r="H189" s="17">
        <v>0</v>
      </c>
      <c r="I189" s="98"/>
      <c r="J189" s="98"/>
      <c r="K189" s="98"/>
      <c r="L189" s="98"/>
      <c r="M189" s="98"/>
      <c r="N189" s="98"/>
    </row>
    <row r="190" spans="1:14" ht="38.25" x14ac:dyDescent="0.25">
      <c r="A190" s="62" t="s">
        <v>308</v>
      </c>
      <c r="B190" s="4" t="s">
        <v>209</v>
      </c>
      <c r="C190" s="2">
        <v>34.520000000000003</v>
      </c>
      <c r="D190" s="8">
        <v>20</v>
      </c>
      <c r="E190" s="8">
        <v>16</v>
      </c>
      <c r="F190" s="18">
        <f t="shared" si="8"/>
        <v>0.46349942062572419</v>
      </c>
      <c r="G190" s="98">
        <v>1</v>
      </c>
      <c r="H190" s="17">
        <f>G190*100/E190</f>
        <v>6.25</v>
      </c>
      <c r="I190" s="98"/>
      <c r="J190" s="98"/>
      <c r="K190" s="98"/>
      <c r="L190" s="98"/>
      <c r="M190" s="98"/>
      <c r="N190" s="98"/>
    </row>
    <row r="191" spans="1:14" x14ac:dyDescent="0.25">
      <c r="A191" s="62" t="s">
        <v>309</v>
      </c>
      <c r="B191" s="4" t="s">
        <v>211</v>
      </c>
      <c r="C191" s="2">
        <v>12.46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98"/>
      <c r="J191" s="98"/>
      <c r="K191" s="98"/>
      <c r="L191" s="98"/>
      <c r="M191" s="98"/>
      <c r="N191" s="98"/>
    </row>
    <row r="192" spans="1:14" x14ac:dyDescent="0.25">
      <c r="A192" s="62" t="s">
        <v>310</v>
      </c>
      <c r="B192" s="4" t="s">
        <v>212</v>
      </c>
      <c r="C192" s="2">
        <v>11.24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98"/>
      <c r="J192" s="98"/>
      <c r="K192" s="98"/>
      <c r="L192" s="98"/>
      <c r="M192" s="98"/>
      <c r="N192" s="98"/>
    </row>
    <row r="193" spans="1:14" x14ac:dyDescent="0.25">
      <c r="A193" s="62" t="s">
        <v>311</v>
      </c>
      <c r="B193" s="4" t="s">
        <v>213</v>
      </c>
      <c r="C193" s="2">
        <v>15.074999999999999</v>
      </c>
      <c r="D193" s="8">
        <v>0</v>
      </c>
      <c r="E193" s="8">
        <v>1</v>
      </c>
      <c r="F193" s="17">
        <f t="shared" si="8"/>
        <v>6.633499170812604E-2</v>
      </c>
      <c r="G193" s="98">
        <v>0</v>
      </c>
      <c r="H193" s="17">
        <v>0</v>
      </c>
      <c r="I193" s="98"/>
      <c r="J193" s="98"/>
      <c r="K193" s="98"/>
      <c r="L193" s="98"/>
      <c r="M193" s="98"/>
      <c r="N193" s="98"/>
    </row>
    <row r="194" spans="1:14" x14ac:dyDescent="0.25">
      <c r="A194" s="62" t="s">
        <v>312</v>
      </c>
      <c r="B194" s="4" t="s">
        <v>214</v>
      </c>
      <c r="C194" s="2">
        <v>48.601999999999997</v>
      </c>
      <c r="D194" s="8">
        <v>5</v>
      </c>
      <c r="E194" s="8">
        <v>6</v>
      </c>
      <c r="F194" s="18">
        <f t="shared" si="8"/>
        <v>0.12345170980618082</v>
      </c>
      <c r="G194" s="98">
        <v>0</v>
      </c>
      <c r="H194" s="17">
        <f>G194*100/E194</f>
        <v>0</v>
      </c>
      <c r="I194" s="98"/>
      <c r="J194" s="98"/>
      <c r="K194" s="98"/>
      <c r="L194" s="98"/>
      <c r="M194" s="98"/>
      <c r="N194" s="98"/>
    </row>
    <row r="195" spans="1:14" ht="15.75" customHeight="1" x14ac:dyDescent="0.25">
      <c r="A195" s="152" t="s">
        <v>313</v>
      </c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</row>
    <row r="196" spans="1:14" x14ac:dyDescent="0.25">
      <c r="A196" s="62" t="s">
        <v>231</v>
      </c>
      <c r="B196" s="4" t="s">
        <v>37</v>
      </c>
      <c r="C196" s="2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</row>
    <row r="197" spans="1:14" ht="38.25" x14ac:dyDescent="0.25">
      <c r="A197" s="62" t="s">
        <v>232</v>
      </c>
      <c r="B197" s="4" t="s">
        <v>217</v>
      </c>
      <c r="C197" s="2">
        <v>384.79300000000001</v>
      </c>
      <c r="D197" s="8">
        <v>36</v>
      </c>
      <c r="E197" s="8">
        <v>31</v>
      </c>
      <c r="F197" s="18">
        <v>0.09</v>
      </c>
      <c r="G197" s="98">
        <v>1</v>
      </c>
      <c r="H197" s="98">
        <v>7</v>
      </c>
      <c r="I197" s="98"/>
      <c r="J197" s="98"/>
      <c r="K197" s="98"/>
      <c r="L197" s="98"/>
      <c r="M197" s="100"/>
      <c r="N197" s="100"/>
    </row>
    <row r="198" spans="1:14" ht="15.75" customHeight="1" x14ac:dyDescent="0.25">
      <c r="A198" s="152" t="s">
        <v>314</v>
      </c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</row>
    <row r="199" spans="1:14" x14ac:dyDescent="0.25">
      <c r="A199" s="62" t="s">
        <v>238</v>
      </c>
      <c r="B199" s="4" t="s">
        <v>18</v>
      </c>
      <c r="C199" s="2">
        <v>247.73150000000001</v>
      </c>
      <c r="D199" s="8">
        <v>9</v>
      </c>
      <c r="E199" s="8">
        <v>8</v>
      </c>
      <c r="F199" s="8">
        <f>E199/C199</f>
        <v>3.2293026926329516E-2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</row>
    <row r="200" spans="1:14" ht="38.25" x14ac:dyDescent="0.25">
      <c r="A200" s="62" t="s">
        <v>315</v>
      </c>
      <c r="B200" s="4" t="s">
        <v>220</v>
      </c>
      <c r="C200" s="2">
        <v>201.547</v>
      </c>
      <c r="D200" s="8">
        <v>9</v>
      </c>
      <c r="E200" s="8">
        <v>7</v>
      </c>
      <c r="F200" s="17">
        <f>E200/C200</f>
        <v>3.4731352984663628E-2</v>
      </c>
      <c r="G200" s="98">
        <v>0</v>
      </c>
      <c r="H200" s="17">
        <f>G200*100/E200</f>
        <v>0</v>
      </c>
      <c r="I200" s="98"/>
      <c r="J200" s="98"/>
      <c r="K200" s="98"/>
      <c r="L200" s="98"/>
      <c r="M200" s="98"/>
      <c r="N200" s="98"/>
    </row>
    <row r="201" spans="1:14" ht="38.25" x14ac:dyDescent="0.25">
      <c r="A201" s="62" t="s">
        <v>316</v>
      </c>
      <c r="B201" s="4" t="s">
        <v>222</v>
      </c>
      <c r="C201" s="2">
        <v>131.56899999999999</v>
      </c>
      <c r="D201" s="8">
        <v>27</v>
      </c>
      <c r="E201" s="8">
        <v>28</v>
      </c>
      <c r="F201" s="17">
        <f>E201/C201</f>
        <v>0.21281608889632059</v>
      </c>
      <c r="G201" s="98">
        <v>2</v>
      </c>
      <c r="H201" s="17">
        <f>G201*100/E201</f>
        <v>7.1428571428571432</v>
      </c>
      <c r="I201" s="98"/>
      <c r="J201" s="98"/>
      <c r="K201" s="98"/>
      <c r="L201" s="98"/>
      <c r="M201" s="98"/>
      <c r="N201" s="98"/>
    </row>
    <row r="202" spans="1:14" x14ac:dyDescent="0.25">
      <c r="A202" s="62" t="s">
        <v>317</v>
      </c>
      <c r="B202" s="4" t="s">
        <v>224</v>
      </c>
      <c r="C202" s="2">
        <v>7.78</v>
      </c>
      <c r="D202" s="8">
        <v>0</v>
      </c>
      <c r="E202" s="8">
        <v>0</v>
      </c>
      <c r="F202" s="8">
        <f>E202/C202</f>
        <v>0</v>
      </c>
      <c r="G202" s="98">
        <v>0</v>
      </c>
      <c r="H202" s="17">
        <v>0</v>
      </c>
      <c r="I202" s="98"/>
      <c r="J202" s="98"/>
      <c r="K202" s="98"/>
      <c r="L202" s="98"/>
      <c r="M202" s="98"/>
      <c r="N202" s="98"/>
    </row>
    <row r="203" spans="1:14" x14ac:dyDescent="0.25">
      <c r="A203" s="62" t="s">
        <v>318</v>
      </c>
      <c r="B203" s="4" t="s">
        <v>225</v>
      </c>
      <c r="C203" s="2">
        <v>4.37</v>
      </c>
      <c r="D203" s="8">
        <v>0</v>
      </c>
      <c r="E203" s="8">
        <v>0</v>
      </c>
      <c r="F203" s="8">
        <f>E203/C203</f>
        <v>0</v>
      </c>
      <c r="G203" s="98">
        <v>0</v>
      </c>
      <c r="H203" s="17">
        <v>0</v>
      </c>
      <c r="I203" s="98"/>
      <c r="J203" s="98"/>
      <c r="K203" s="98"/>
      <c r="L203" s="98"/>
      <c r="M203" s="98"/>
      <c r="N203" s="98"/>
    </row>
    <row r="204" spans="1:14" ht="15" customHeight="1" x14ac:dyDescent="0.25">
      <c r="A204" s="136" t="s">
        <v>239</v>
      </c>
      <c r="B204" s="136"/>
      <c r="C204" s="136"/>
      <c r="D204" s="3"/>
      <c r="E204" s="3"/>
      <c r="F204" s="3"/>
      <c r="G204" s="100"/>
      <c r="H204" s="100"/>
      <c r="I204" s="100"/>
      <c r="J204" s="100"/>
      <c r="K204" s="100"/>
      <c r="L204" s="100"/>
      <c r="M204" s="100"/>
      <c r="N204" s="100"/>
    </row>
    <row r="205" spans="1:14" x14ac:dyDescent="0.25">
      <c r="A205" s="153" t="s">
        <v>240</v>
      </c>
      <c r="B205" s="154"/>
      <c r="C205" s="87">
        <f>C15+C16+C17+C19+C20+C21+C22+C23+C24+C25+C26+C27+C29+C30+C31+C32+C34+C35+C36+C37+C39+C40+C41+C42+C43+C45+C46+C47+C48+C50+C51+C52+C53+C54+C55+C57+C58+C60+C61+C63+C64+C66+C67+C68+C69+C70+C71+C72+C73+C74+C76+C77+C78+C80+C81+C82+C83+C84+C86+C87+C88+C89+C90+C91+C92+C93+C95+C97+C98+C99+C100+C102+C103+C104+C105+C106+C108+C109+C110+C112+C113+C114+C115+C117+C118+C119+C121+C122+C123+C124+C125+C126+C127+C128+C129+C130+C131+C133+C134+C135+C137+C138+C139+C140+C141+C142+C143+C144+C146+C148+C149+C150+C151+C153+C154+C155+C156+C157+C158+C159+C160+C161+C162+C164+C165+C166+C167+C168+C169+C170+C171+C172+C173+C174+C175+C177+C178+C179+C180+C182+C183+C184+C185+C186+C187+C188+C189+C190+C191+C192+C193+C194+C196+C197+C199+C200+C201+C202+C203</f>
        <v>38157.459200000005</v>
      </c>
      <c r="D205" s="3">
        <f>D15+D16+D17+D19+D20+D21+D22+D23+D24+D25+D26+D27+D29+D30+D31+D32+D34+D35+D36+D37+D39+D40+D41+D42+D43+D45+D46+D47+D48+D50+D51+D52+D53+D54+D55+D57+D58+D60+D61+D63+D64+D66+D67+D68+D69+D70+D71+D72+D73+D74+D76+D77+D78+D80+D81+D82+D83+D84+D86+D87+D88+D89+D90+D91+D92+D93+D95+D97+D98+D99+D100+D102+D103+D104+D105+D106+D108+D109+D110+D112+D113+D114+D115+D117+D118+D119+D121+D122+D123+D124+D125+D126+D127+D128+D129+D130+D131+D133+D134+D135+D137+D138+D139+D140+D141+D142+D143+D144+D146+D148+D149+D150+D151+D153+D154+D155+D156+D157+D158+D159+D160+D161+D162+D164+D165+D166+D167+D168+D169+D170+D171+D172+D173+D174+D175+D177+D178+D179+D180+D182+D183+D184+D185+D186+D187+D188+D189+D190+D191+D192+D193+D194+D196+D197+D199+D200+D201+D202+D203</f>
        <v>3905</v>
      </c>
      <c r="E205" s="3">
        <f>E15+E16+E17+E19+E20+E21+E22+E23+E24+E25+E26+E27+E29+E30+E31+E32+E34+E35+E36+E37+E39+E40+E41+E42+E43+E45+E46+E47+E48+E50+E51+E52+E53+E54+E55+E57+E58+E60+E61+E63+E64+E66+E67+E68+E69+E70+E71+E72+E73+E74+E76+E77+E78+E80+E81+E82+E83+E84+E86+E87+E88+E89+E90+E91+E92+E93+E95+E97+E98+E99+E100+E102+E103+E104+E105+E106+E108+E109+E110+E112+E113+E114+E115+E117+E118+E119+E121+E122+E123+E124+E125+E126+E127+E128+E129+E130+E131+E133+E134+E135+E137+E138+E139+E140+E141+E142+E143+E144+E146+E148+E149+E150+E151+E153+E154+E155+E156+E157+E158+E159+E160+E161+E162+E164+E165+E166+E167+E168+E169+E170+E171+E172+E173+E174+E175+E177+E178+E179+E180+E182+E183+E184+E185+E186+E187+E188+E189+E190+E191+E192+E193+E194+E196+E197+E199+E200+E201+E202+E203</f>
        <v>3978</v>
      </c>
      <c r="F205" s="101">
        <f>D205/C205</f>
        <v>0.10233909914001819</v>
      </c>
      <c r="G205" s="3">
        <f>G15+G16+G17+G19+G20+G21+G22+G23+G24+G25+G26+G27+G29+G30+G31+G32+G34+G35+G36+G37+G39+G40+G41+G42+G43+G45+G46+G47+G48+G50+G51+G52+G53+G54+G55+G57+G58+G60+G61+G63+G64+G66+G67+G68+G69+G70+G71+G72+G73+G74+G76+G77+G78+G80+G81+G82+G83+G84+G86+G87+G88+G89+G90+G91+G92+G93+G95+G97+G98+G99+G100+G102+G103+G104+G105+G106+G108+G109+G110+G112+G113+G114+G115+G117+G118+G119+G121+G122+G123+G124+G125+G126+G127+G128+G129+G130+G131+G133+G134+G135+G137+G138+G139+G140+G141+G142+G143+G144+G146+G148+G149+G150+G151+G153+G154+G155+G156+G157+G158+G159+G160+G161+G162+G164+G165+G166+G167+G168+G169+G170+G171+G172+G173+G174+G175+G177+G178+G179+G180+G182+G183+G184+G185+G186+G187+G188+G189+G190+G191+G192+G193+G194+G196+G197+G199+G200+G201+G202+G203</f>
        <v>327</v>
      </c>
      <c r="H205" s="101">
        <f>G205*100/E205</f>
        <v>8.2202111613876312</v>
      </c>
      <c r="I205" s="3">
        <f t="shared" ref="I205:N205" si="9">I15+I16+I17+I19+I20+I21+I22+I23+I24+I25+I26+I27+I29+I30+I31+I32+I34+I35+I36+I37+I39+I40+I41+I42+I43+I45+I46+I47+I48+I50+I51+I52+I53+I54+I55+I57+I58+I60+I61+I63+I64+I66+I67+I68+I69+I70+I71+I72+I73+I74+I76+I77+I78+I80+I81+I82+I83+I84+I86+I87+I88+I89+I90+I91+I92+I93+I95+I97+I98+I99+I100+I102+I103+I104+I105+I106+I108+I109+I110+I112+I113+I114+I115+I117+I118+I119+I121+I122+I123+I124+I125+I126+I127+I128+I129+I130+I131+I133+I134+I135+I137+I138+I139+I140+I141+I142+I143+I144+I146+I148+I149+I150+I151+I153+I154+I155+I156+I157+I158+I159+I160+I161+I162+I164+I165+I166+I167+I168+I169+I170+I171+I172+I173+I174+I175+I177+I178+I179+I180+I182+I183+I184+I185+I186+I187+I188+I189+I190+I191+I192+I193+I194+I196+I197+I199+I200+I201+I202+I203</f>
        <v>11</v>
      </c>
      <c r="J205" s="3">
        <f t="shared" si="9"/>
        <v>0</v>
      </c>
      <c r="K205" s="3">
        <f t="shared" si="9"/>
        <v>0</v>
      </c>
      <c r="L205" s="3">
        <f t="shared" si="9"/>
        <v>0</v>
      </c>
      <c r="M205" s="3">
        <f t="shared" si="9"/>
        <v>144</v>
      </c>
      <c r="N205" s="3">
        <f t="shared" si="9"/>
        <v>0</v>
      </c>
    </row>
    <row r="207" spans="1:14" x14ac:dyDescent="0.25">
      <c r="D207" s="82"/>
      <c r="G207" s="82">
        <f>G199+G196+G182+G177+G164+G153+G148+G146+G137+G133+G121+G117+G112+G108+G102+G97+G95+G86+G80+G76+G66+G63+G60+G57+G50+G45+G39+G34+G29+G19+G15+G20</f>
        <v>156</v>
      </c>
      <c r="H207" s="82"/>
      <c r="I207" s="82">
        <f t="shared" ref="I207:N207" si="10">I199+I196+I182+I177+I164+I153+I148+I146+I137+I133+I121+I117+I112+I108+I102+I97+I95+I86+I80+I76+I66+I63+I60+I57+I50+I45+I39+I34+I29+I19+I15</f>
        <v>11</v>
      </c>
      <c r="J207" s="82">
        <f t="shared" si="10"/>
        <v>0</v>
      </c>
      <c r="K207" s="82">
        <f t="shared" si="10"/>
        <v>0</v>
      </c>
      <c r="L207" s="82">
        <f t="shared" si="10"/>
        <v>0</v>
      </c>
      <c r="M207" s="82">
        <f t="shared" si="10"/>
        <v>144</v>
      </c>
      <c r="N207" s="82">
        <f t="shared" si="10"/>
        <v>0</v>
      </c>
    </row>
    <row r="208" spans="1:14" x14ac:dyDescent="0.25">
      <c r="D208" s="82"/>
      <c r="G208" s="82"/>
      <c r="H208" s="82" t="s">
        <v>366</v>
      </c>
      <c r="I208" s="82"/>
      <c r="J208" s="82"/>
      <c r="K208" s="82"/>
      <c r="L208" s="82"/>
      <c r="M208" s="82"/>
      <c r="N208" s="82"/>
    </row>
    <row r="209" spans="7:7" x14ac:dyDescent="0.25">
      <c r="G209" s="82">
        <f>G16+G17+G21+G22+G23+G24+G25+G26+G27+G30+G31+G32+G35+G36+G37+G40+G41+G42+G43+G46+G47+G48+G51+G52+G53+G54+G55+G58+G61+G64+G67+G68+G69+G70+G71+G72+G73+G74+G77+G78+G81+G82+G84+G83+G87+G88+G89+G90+G91+G92+G93+G98+G99+G100+G103+G104+G105++G106+G109+G110+G113+G114+G115+G118+G119+G122+G123+G124+G125+G126+G127+G128+G129+G130+G131+G134+G135+G138+G139+G140+G141+G142+G143+G144+G149+G150+G151+G154+G155+G156+G157+G158+G159+G160+G161+G162+G165+G166+G167+G168+G169+G170+G171+G172+G173+G174+G175+G178+G179+G180+G183+G184+G185+G186+G187+G188+G189+G190+G191+G192+G193+G194+G197+G200+G201+G202+G203</f>
        <v>171</v>
      </c>
    </row>
    <row r="210" spans="7:7" x14ac:dyDescent="0.25">
      <c r="G210" s="82">
        <f>G207+G209</f>
        <v>327</v>
      </c>
    </row>
  </sheetData>
  <mergeCells count="50">
    <mergeCell ref="A8:A12"/>
    <mergeCell ref="B8:B12"/>
    <mergeCell ref="C8:C12"/>
    <mergeCell ref="D8:E10"/>
    <mergeCell ref="F8:F12"/>
    <mergeCell ref="G8:N8"/>
    <mergeCell ref="G9:N9"/>
    <mergeCell ref="J10:N10"/>
    <mergeCell ref="C4:F4"/>
    <mergeCell ref="C6:F6"/>
    <mergeCell ref="D11:D12"/>
    <mergeCell ref="E11:E12"/>
    <mergeCell ref="J11:M11"/>
    <mergeCell ref="N11:N12"/>
    <mergeCell ref="G10:G12"/>
    <mergeCell ref="H10:H12"/>
    <mergeCell ref="I10:I12"/>
    <mergeCell ref="A75:N75"/>
    <mergeCell ref="A14:N14"/>
    <mergeCell ref="A18:N18"/>
    <mergeCell ref="A28:N28"/>
    <mergeCell ref="A33:N33"/>
    <mergeCell ref="A38:N38"/>
    <mergeCell ref="A44:N44"/>
    <mergeCell ref="A49:N49"/>
    <mergeCell ref="A56:N56"/>
    <mergeCell ref="A59:N59"/>
    <mergeCell ref="A62:N62"/>
    <mergeCell ref="A65:N65"/>
    <mergeCell ref="A145:N145"/>
    <mergeCell ref="A79:N79"/>
    <mergeCell ref="A85:N85"/>
    <mergeCell ref="A94:N94"/>
    <mergeCell ref="A96:N96"/>
    <mergeCell ref="A101:N101"/>
    <mergeCell ref="A107:N107"/>
    <mergeCell ref="A111:N111"/>
    <mergeCell ref="A116:N116"/>
    <mergeCell ref="A120:N120"/>
    <mergeCell ref="A132:N132"/>
    <mergeCell ref="A136:N136"/>
    <mergeCell ref="A198:N198"/>
    <mergeCell ref="A204:C204"/>
    <mergeCell ref="A205:B205"/>
    <mergeCell ref="A147:N147"/>
    <mergeCell ref="A152:N152"/>
    <mergeCell ref="A163:N163"/>
    <mergeCell ref="A176:N176"/>
    <mergeCell ref="A181:N181"/>
    <mergeCell ref="A195:N19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208"/>
  <sheetViews>
    <sheetView zoomScale="90" zoomScaleNormal="9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R20" sqref="R20"/>
    </sheetView>
  </sheetViews>
  <sheetFormatPr defaultRowHeight="15" x14ac:dyDescent="0.25"/>
  <cols>
    <col min="1" max="1" width="9.140625" style="20"/>
    <col min="2" max="2" width="17.28515625" style="20" customWidth="1"/>
    <col min="3" max="3" width="13.140625" style="20" customWidth="1"/>
    <col min="4" max="4" width="10.7109375" style="20" bestFit="1" customWidth="1"/>
    <col min="5" max="5" width="11" style="20" customWidth="1"/>
    <col min="6" max="6" width="9.140625" style="20"/>
    <col min="7" max="7" width="6.5703125" style="20" customWidth="1"/>
    <col min="8" max="8" width="7" style="20" customWidth="1"/>
    <col min="9" max="13" width="9.140625" style="20"/>
    <col min="14" max="14" width="7.5703125" style="20" customWidth="1"/>
    <col min="15" max="16384" width="9.140625" style="20"/>
  </cols>
  <sheetData>
    <row r="2" spans="1:14" x14ac:dyDescent="0.25">
      <c r="F2" s="104" t="s">
        <v>355</v>
      </c>
    </row>
    <row r="3" spans="1:14" x14ac:dyDescent="0.25">
      <c r="F3" s="67"/>
    </row>
    <row r="4" spans="1:14" x14ac:dyDescent="0.25">
      <c r="C4" s="144" t="s">
        <v>375</v>
      </c>
      <c r="D4" s="144"/>
      <c r="E4" s="144"/>
      <c r="F4" s="144"/>
    </row>
    <row r="6" spans="1:14" x14ac:dyDescent="0.25">
      <c r="C6" s="145" t="s">
        <v>349</v>
      </c>
      <c r="D6" s="145"/>
      <c r="E6" s="145"/>
      <c r="F6" s="145"/>
    </row>
    <row r="8" spans="1:14" s="68" customFormat="1" ht="12.75" customHeight="1" x14ac:dyDescent="0.2">
      <c r="A8" s="127" t="s">
        <v>0</v>
      </c>
      <c r="B8" s="108" t="s">
        <v>1</v>
      </c>
      <c r="C8" s="110" t="s">
        <v>2</v>
      </c>
      <c r="D8" s="112" t="s">
        <v>3</v>
      </c>
      <c r="E8" s="113"/>
      <c r="F8" s="118" t="s">
        <v>4</v>
      </c>
      <c r="G8" s="124"/>
      <c r="H8" s="124"/>
      <c r="I8" s="124"/>
      <c r="J8" s="124"/>
      <c r="K8" s="124"/>
      <c r="L8" s="124"/>
      <c r="M8" s="124"/>
      <c r="N8" s="125"/>
    </row>
    <row r="9" spans="1:14" s="68" customFormat="1" ht="12.75" customHeight="1" x14ac:dyDescent="0.2">
      <c r="A9" s="146"/>
      <c r="B9" s="109"/>
      <c r="C9" s="111"/>
      <c r="D9" s="114"/>
      <c r="E9" s="115"/>
      <c r="F9" s="119"/>
      <c r="G9" s="123" t="s">
        <v>5</v>
      </c>
      <c r="H9" s="124"/>
      <c r="I9" s="124"/>
      <c r="J9" s="124"/>
      <c r="K9" s="124"/>
      <c r="L9" s="124"/>
      <c r="M9" s="124"/>
      <c r="N9" s="125"/>
    </row>
    <row r="10" spans="1:14" s="68" customFormat="1" ht="12.75" customHeight="1" x14ac:dyDescent="0.2">
      <c r="A10" s="146"/>
      <c r="B10" s="109"/>
      <c r="C10" s="111"/>
      <c r="D10" s="116"/>
      <c r="E10" s="117"/>
      <c r="F10" s="119"/>
      <c r="G10" s="108" t="s">
        <v>6</v>
      </c>
      <c r="H10" s="108" t="s">
        <v>7</v>
      </c>
      <c r="I10" s="108" t="s">
        <v>9</v>
      </c>
      <c r="J10" s="123" t="s">
        <v>8</v>
      </c>
      <c r="K10" s="124"/>
      <c r="L10" s="124"/>
      <c r="M10" s="124"/>
      <c r="N10" s="125"/>
    </row>
    <row r="11" spans="1:14" s="68" customFormat="1" ht="12.75" customHeight="1" x14ac:dyDescent="0.2">
      <c r="A11" s="146"/>
      <c r="B11" s="109"/>
      <c r="C11" s="111"/>
      <c r="D11" s="126" t="s">
        <v>328</v>
      </c>
      <c r="E11" s="126" t="s">
        <v>356</v>
      </c>
      <c r="F11" s="119"/>
      <c r="G11" s="120"/>
      <c r="H11" s="120"/>
      <c r="I11" s="120"/>
      <c r="J11" s="123" t="s">
        <v>10</v>
      </c>
      <c r="K11" s="124"/>
      <c r="L11" s="124"/>
      <c r="M11" s="125"/>
      <c r="N11" s="108" t="s">
        <v>11</v>
      </c>
    </row>
    <row r="12" spans="1:14" s="68" customFormat="1" ht="63.75" x14ac:dyDescent="0.2">
      <c r="A12" s="127"/>
      <c r="B12" s="108"/>
      <c r="C12" s="111"/>
      <c r="D12" s="126"/>
      <c r="E12" s="126"/>
      <c r="F12" s="119"/>
      <c r="G12" s="120"/>
      <c r="H12" s="120"/>
      <c r="I12" s="120"/>
      <c r="J12" s="47" t="s">
        <v>12</v>
      </c>
      <c r="K12" s="47" t="s">
        <v>13</v>
      </c>
      <c r="L12" s="47" t="s">
        <v>14</v>
      </c>
      <c r="M12" s="47" t="s">
        <v>15</v>
      </c>
      <c r="N12" s="120"/>
    </row>
    <row r="13" spans="1:14" s="24" customFormat="1" ht="12.75" x14ac:dyDescent="0.25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24</v>
      </c>
      <c r="H13" s="22">
        <v>25</v>
      </c>
      <c r="I13" s="22">
        <v>26</v>
      </c>
      <c r="J13" s="22">
        <v>27</v>
      </c>
      <c r="K13" s="22">
        <v>28</v>
      </c>
      <c r="L13" s="22">
        <v>29</v>
      </c>
      <c r="M13" s="22">
        <v>30</v>
      </c>
      <c r="N13" s="22">
        <v>31</v>
      </c>
    </row>
    <row r="14" spans="1:14" ht="15.75" x14ac:dyDescent="0.25">
      <c r="A14" s="141" t="s">
        <v>241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x14ac:dyDescent="0.25">
      <c r="A15" s="62" t="s">
        <v>17</v>
      </c>
      <c r="B15" s="4" t="s">
        <v>37</v>
      </c>
      <c r="C15" s="2">
        <v>429.8143</v>
      </c>
      <c r="D15" s="8">
        <v>156</v>
      </c>
      <c r="E15" s="8">
        <v>153</v>
      </c>
      <c r="F15" s="18">
        <f>E15/C15</f>
        <v>0.35596768185702521</v>
      </c>
      <c r="G15" s="8">
        <v>15</v>
      </c>
      <c r="H15" s="17">
        <f>G15*100/E15</f>
        <v>9.8039215686274517</v>
      </c>
      <c r="I15" s="8">
        <v>0</v>
      </c>
      <c r="J15" s="8">
        <v>0</v>
      </c>
      <c r="K15" s="8">
        <v>0</v>
      </c>
      <c r="L15" s="8">
        <v>0</v>
      </c>
      <c r="M15" s="8">
        <v>15</v>
      </c>
      <c r="N15" s="8">
        <v>0</v>
      </c>
    </row>
    <row r="16" spans="1:14" ht="38.25" x14ac:dyDescent="0.25">
      <c r="A16" s="62" t="s">
        <v>21</v>
      </c>
      <c r="B16" s="4" t="s">
        <v>228</v>
      </c>
      <c r="C16" s="2">
        <v>101.61</v>
      </c>
      <c r="D16" s="8">
        <v>25</v>
      </c>
      <c r="E16" s="8">
        <v>28</v>
      </c>
      <c r="F16" s="18">
        <f>E16/C16</f>
        <v>0.2755634287963783</v>
      </c>
      <c r="G16" s="8">
        <v>1</v>
      </c>
      <c r="H16" s="17">
        <f>G16*100/E16</f>
        <v>3.5714285714285716</v>
      </c>
      <c r="I16" s="8"/>
      <c r="J16" s="8"/>
      <c r="K16" s="8"/>
      <c r="L16" s="8"/>
      <c r="M16" s="8"/>
      <c r="N16" s="8"/>
    </row>
    <row r="17" spans="1:14" x14ac:dyDescent="0.25">
      <c r="A17" s="62" t="s">
        <v>23</v>
      </c>
      <c r="B17" s="4" t="s">
        <v>230</v>
      </c>
      <c r="C17" s="2">
        <v>5.5</v>
      </c>
      <c r="D17" s="8">
        <v>0</v>
      </c>
      <c r="E17" s="8">
        <v>15</v>
      </c>
      <c r="F17" s="18">
        <f>E17/C17</f>
        <v>2.7272727272727271</v>
      </c>
      <c r="G17" s="8">
        <v>0</v>
      </c>
      <c r="H17" s="17">
        <v>0</v>
      </c>
      <c r="I17" s="8"/>
      <c r="J17" s="8"/>
      <c r="K17" s="8"/>
      <c r="L17" s="8"/>
      <c r="M17" s="8"/>
      <c r="N17" s="8"/>
    </row>
    <row r="18" spans="1:14" ht="15.75" x14ac:dyDescent="0.25">
      <c r="A18" s="139" t="s">
        <v>242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15.75" x14ac:dyDescent="0.25">
      <c r="A19" s="62" t="s">
        <v>29</v>
      </c>
      <c r="B19" s="4" t="s">
        <v>18</v>
      </c>
      <c r="C19" s="2">
        <v>398.77</v>
      </c>
      <c r="D19" s="9">
        <v>104</v>
      </c>
      <c r="E19" s="9">
        <v>107</v>
      </c>
      <c r="F19" s="10">
        <f>E19/C19</f>
        <v>0.26832509968152068</v>
      </c>
      <c r="G19" s="64">
        <v>10</v>
      </c>
      <c r="H19" s="11">
        <f>G19*100/E19</f>
        <v>9.3457943925233646</v>
      </c>
      <c r="I19" s="64">
        <v>0</v>
      </c>
      <c r="J19" s="64">
        <v>0</v>
      </c>
      <c r="K19" s="64">
        <v>0</v>
      </c>
      <c r="L19" s="64">
        <v>0</v>
      </c>
      <c r="M19" s="64">
        <v>10</v>
      </c>
      <c r="N19" s="64">
        <v>0</v>
      </c>
    </row>
    <row r="20" spans="1:14" ht="38.25" x14ac:dyDescent="0.25">
      <c r="A20" s="62" t="s">
        <v>30</v>
      </c>
      <c r="B20" s="4" t="s">
        <v>22</v>
      </c>
      <c r="C20" s="5">
        <v>77.67</v>
      </c>
      <c r="D20" s="9">
        <v>33</v>
      </c>
      <c r="E20" s="9">
        <v>32</v>
      </c>
      <c r="F20" s="10">
        <f t="shared" ref="F20:F26" si="0">E20/C20</f>
        <v>0.41199948500064376</v>
      </c>
      <c r="G20" s="64">
        <v>0</v>
      </c>
      <c r="H20" s="11">
        <f>G20*100/E20</f>
        <v>0</v>
      </c>
      <c r="I20" s="64"/>
      <c r="J20" s="64"/>
      <c r="K20" s="64"/>
      <c r="L20" s="64"/>
      <c r="M20" s="64"/>
      <c r="N20" s="64"/>
    </row>
    <row r="21" spans="1:14" ht="15.75" x14ac:dyDescent="0.25">
      <c r="A21" s="62" t="s">
        <v>32</v>
      </c>
      <c r="B21" s="4" t="s">
        <v>24</v>
      </c>
      <c r="C21" s="2">
        <v>24.202999999999999</v>
      </c>
      <c r="D21" s="9">
        <v>0</v>
      </c>
      <c r="E21" s="9">
        <v>0</v>
      </c>
      <c r="F21" s="10">
        <f t="shared" si="0"/>
        <v>0</v>
      </c>
      <c r="G21" s="11">
        <v>0</v>
      </c>
      <c r="H21" s="11">
        <v>0</v>
      </c>
      <c r="I21" s="9"/>
      <c r="J21" s="9"/>
      <c r="K21" s="9"/>
      <c r="L21" s="9"/>
      <c r="M21" s="9"/>
      <c r="N21" s="9"/>
    </row>
    <row r="22" spans="1:14" ht="15.75" x14ac:dyDescent="0.25">
      <c r="A22" s="62" t="s">
        <v>34</v>
      </c>
      <c r="B22" s="4" t="s">
        <v>25</v>
      </c>
      <c r="C22" s="2">
        <v>20.62</v>
      </c>
      <c r="D22" s="9">
        <v>20</v>
      </c>
      <c r="E22" s="9">
        <v>23</v>
      </c>
      <c r="F22" s="10">
        <f t="shared" si="0"/>
        <v>1.1154219204655673</v>
      </c>
      <c r="G22" s="11">
        <v>0</v>
      </c>
      <c r="H22" s="11">
        <v>0</v>
      </c>
      <c r="I22" s="64"/>
      <c r="J22" s="64"/>
      <c r="K22" s="64"/>
      <c r="L22" s="64"/>
      <c r="M22" s="64"/>
      <c r="N22" s="64"/>
    </row>
    <row r="23" spans="1:14" ht="15.75" x14ac:dyDescent="0.25">
      <c r="A23" s="62" t="s">
        <v>244</v>
      </c>
      <c r="B23" s="4" t="s">
        <v>330</v>
      </c>
      <c r="C23" s="2">
        <v>21.3</v>
      </c>
      <c r="D23" s="9">
        <v>4</v>
      </c>
      <c r="E23" s="9">
        <v>3</v>
      </c>
      <c r="F23" s="10">
        <f t="shared" si="0"/>
        <v>0.14084507042253522</v>
      </c>
      <c r="G23" s="11">
        <v>0</v>
      </c>
      <c r="H23" s="11">
        <v>0</v>
      </c>
      <c r="I23" s="9"/>
      <c r="J23" s="9"/>
      <c r="K23" s="9"/>
      <c r="L23" s="9"/>
      <c r="M23" s="9"/>
      <c r="N23" s="9"/>
    </row>
    <row r="24" spans="1:14" ht="38.25" x14ac:dyDescent="0.25">
      <c r="A24" s="62" t="s">
        <v>245</v>
      </c>
      <c r="B24" s="4" t="s">
        <v>26</v>
      </c>
      <c r="C24" s="2">
        <v>50</v>
      </c>
      <c r="D24" s="9">
        <v>0</v>
      </c>
      <c r="E24" s="9">
        <v>0</v>
      </c>
      <c r="F24" s="10">
        <f t="shared" si="0"/>
        <v>0</v>
      </c>
      <c r="G24" s="11">
        <v>0</v>
      </c>
      <c r="H24" s="11">
        <v>0</v>
      </c>
      <c r="I24" s="64"/>
      <c r="J24" s="64"/>
      <c r="K24" s="64"/>
      <c r="L24" s="64"/>
      <c r="M24" s="64"/>
      <c r="N24" s="64"/>
    </row>
    <row r="25" spans="1:14" ht="15.75" x14ac:dyDescent="0.25">
      <c r="A25" s="62" t="s">
        <v>246</v>
      </c>
      <c r="B25" s="4" t="s">
        <v>27</v>
      </c>
      <c r="C25" s="2">
        <v>33.630000000000003</v>
      </c>
      <c r="D25" s="9">
        <v>12</v>
      </c>
      <c r="E25" s="9">
        <v>15</v>
      </c>
      <c r="F25" s="10">
        <f t="shared" si="0"/>
        <v>0.44603033006244419</v>
      </c>
      <c r="G25" s="11">
        <v>0</v>
      </c>
      <c r="H25" s="11">
        <v>0</v>
      </c>
      <c r="I25" s="64"/>
      <c r="J25" s="64"/>
      <c r="K25" s="64"/>
      <c r="L25" s="64"/>
      <c r="M25" s="64"/>
      <c r="N25" s="64"/>
    </row>
    <row r="26" spans="1:14" ht="15.75" x14ac:dyDescent="0.25">
      <c r="A26" s="62" t="s">
        <v>247</v>
      </c>
      <c r="B26" s="4" t="s">
        <v>28</v>
      </c>
      <c r="C26" s="2">
        <v>36.83</v>
      </c>
      <c r="D26" s="9">
        <v>49</v>
      </c>
      <c r="E26" s="9">
        <v>47</v>
      </c>
      <c r="F26" s="10">
        <f t="shared" si="0"/>
        <v>1.2761335867499322</v>
      </c>
      <c r="G26" s="64">
        <v>4</v>
      </c>
      <c r="H26" s="11">
        <f>G26*100/E26</f>
        <v>8.5106382978723403</v>
      </c>
      <c r="I26" s="64"/>
      <c r="J26" s="64"/>
      <c r="K26" s="64"/>
      <c r="L26" s="64"/>
      <c r="M26" s="64"/>
      <c r="N26" s="64"/>
    </row>
    <row r="27" spans="1:14" ht="15.75" x14ac:dyDescent="0.25">
      <c r="A27" s="135" t="s">
        <v>249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</row>
    <row r="28" spans="1:14" ht="15.75" x14ac:dyDescent="0.25">
      <c r="A28" s="62" t="s">
        <v>36</v>
      </c>
      <c r="B28" s="4" t="s">
        <v>18</v>
      </c>
      <c r="C28" s="2">
        <v>425.3</v>
      </c>
      <c r="D28" s="9">
        <v>0</v>
      </c>
      <c r="E28" s="9">
        <v>70</v>
      </c>
      <c r="F28" s="10">
        <f>E28/C28</f>
        <v>0.16458970138725604</v>
      </c>
      <c r="G28" s="9">
        <v>7</v>
      </c>
      <c r="H28" s="9">
        <v>10</v>
      </c>
      <c r="I28" s="9">
        <v>0</v>
      </c>
      <c r="J28" s="9">
        <v>0</v>
      </c>
      <c r="K28" s="9">
        <v>0</v>
      </c>
      <c r="L28" s="9">
        <v>0</v>
      </c>
      <c r="M28" s="9">
        <v>7</v>
      </c>
      <c r="N28" s="9">
        <v>0</v>
      </c>
    </row>
    <row r="29" spans="1:14" ht="51" x14ac:dyDescent="0.25">
      <c r="A29" s="62" t="s">
        <v>38</v>
      </c>
      <c r="B29" s="4" t="s">
        <v>31</v>
      </c>
      <c r="C29" s="2">
        <v>61.19</v>
      </c>
      <c r="D29" s="9">
        <v>70</v>
      </c>
      <c r="E29" s="9">
        <v>25</v>
      </c>
      <c r="F29" s="10">
        <f>E29/C29</f>
        <v>0.40856349076646514</v>
      </c>
      <c r="G29" s="64">
        <v>0</v>
      </c>
      <c r="H29" s="11">
        <f>G29*100/E29</f>
        <v>0</v>
      </c>
      <c r="I29" s="64"/>
      <c r="J29" s="64"/>
      <c r="K29" s="64"/>
      <c r="L29" s="64"/>
      <c r="M29" s="64"/>
      <c r="N29" s="64"/>
    </row>
    <row r="30" spans="1:14" ht="15.75" x14ac:dyDescent="0.25">
      <c r="A30" s="62" t="s">
        <v>40</v>
      </c>
      <c r="B30" s="4" t="s">
        <v>33</v>
      </c>
      <c r="C30" s="2">
        <v>79.22</v>
      </c>
      <c r="D30" s="9">
        <v>0</v>
      </c>
      <c r="E30" s="9">
        <v>44</v>
      </c>
      <c r="F30" s="10">
        <f>E30/C30</f>
        <v>0.55541529916687704</v>
      </c>
      <c r="G30" s="65">
        <v>0</v>
      </c>
      <c r="H30" s="65">
        <v>0</v>
      </c>
      <c r="I30" s="65"/>
      <c r="J30" s="65"/>
      <c r="K30" s="65"/>
      <c r="L30" s="65"/>
      <c r="M30" s="65"/>
      <c r="N30" s="65"/>
    </row>
    <row r="31" spans="1:14" ht="15.75" x14ac:dyDescent="0.25">
      <c r="A31" s="62" t="s">
        <v>42</v>
      </c>
      <c r="B31" s="4" t="s">
        <v>35</v>
      </c>
      <c r="C31" s="2">
        <v>80.819999999999993</v>
      </c>
      <c r="D31" s="9">
        <v>0</v>
      </c>
      <c r="E31" s="9">
        <v>87</v>
      </c>
      <c r="F31" s="10">
        <f>E31/C31</f>
        <v>1.0764662212323683</v>
      </c>
      <c r="G31" s="65">
        <v>0</v>
      </c>
      <c r="H31" s="65">
        <v>0</v>
      </c>
      <c r="I31" s="65"/>
      <c r="J31" s="65"/>
      <c r="K31" s="65"/>
      <c r="L31" s="65"/>
      <c r="M31" s="65"/>
      <c r="N31" s="65"/>
    </row>
    <row r="32" spans="1:14" ht="15.75" x14ac:dyDescent="0.25">
      <c r="A32" s="135" t="s">
        <v>319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1:14" ht="15.75" x14ac:dyDescent="0.25">
      <c r="A33" s="62" t="s">
        <v>44</v>
      </c>
      <c r="B33" s="4" t="s">
        <v>37</v>
      </c>
      <c r="C33" s="2">
        <v>222.18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ht="38.25" x14ac:dyDescent="0.25">
      <c r="A34" s="62" t="s">
        <v>45</v>
      </c>
      <c r="B34" s="4" t="s">
        <v>39</v>
      </c>
      <c r="C34" s="2">
        <v>143.47</v>
      </c>
      <c r="D34" s="9">
        <v>59</v>
      </c>
      <c r="E34" s="9">
        <v>60</v>
      </c>
      <c r="F34" s="10">
        <f>E34/C34</f>
        <v>0.41820589670314351</v>
      </c>
      <c r="G34" s="64">
        <v>1</v>
      </c>
      <c r="H34" s="11">
        <f>G34*100/E34</f>
        <v>1.6666666666666667</v>
      </c>
      <c r="I34" s="64"/>
      <c r="J34" s="64"/>
      <c r="K34" s="64"/>
      <c r="L34" s="64"/>
      <c r="M34" s="64"/>
      <c r="N34" s="64"/>
    </row>
    <row r="35" spans="1:14" ht="38.25" x14ac:dyDescent="0.25">
      <c r="A35" s="62" t="s">
        <v>47</v>
      </c>
      <c r="B35" s="4" t="s">
        <v>41</v>
      </c>
      <c r="C35" s="2">
        <v>12.04</v>
      </c>
      <c r="D35" s="9">
        <v>18</v>
      </c>
      <c r="E35" s="9">
        <v>20</v>
      </c>
      <c r="F35" s="10">
        <f>E35/C35</f>
        <v>1.6611295681063125</v>
      </c>
      <c r="G35" s="64">
        <v>0</v>
      </c>
      <c r="H35" s="11">
        <f>G35*100/E35</f>
        <v>0</v>
      </c>
      <c r="I35" s="64"/>
      <c r="J35" s="64"/>
      <c r="K35" s="64"/>
      <c r="L35" s="64"/>
      <c r="M35" s="64"/>
      <c r="N35" s="64"/>
    </row>
    <row r="36" spans="1:14" ht="15.75" x14ac:dyDescent="0.25">
      <c r="A36" s="62" t="s">
        <v>49</v>
      </c>
      <c r="B36" s="69" t="s">
        <v>43</v>
      </c>
      <c r="C36" s="5">
        <v>51.435000000000002</v>
      </c>
      <c r="D36" s="9">
        <v>22</v>
      </c>
      <c r="E36" s="9">
        <v>34</v>
      </c>
      <c r="F36" s="10">
        <f>E36/C36</f>
        <v>0.66102848255079227</v>
      </c>
      <c r="G36" s="64">
        <v>0</v>
      </c>
      <c r="H36" s="11">
        <f>G36*100/E36</f>
        <v>0</v>
      </c>
      <c r="I36" s="64"/>
      <c r="J36" s="64"/>
      <c r="K36" s="64"/>
      <c r="L36" s="64"/>
      <c r="M36" s="64"/>
      <c r="N36" s="64"/>
    </row>
    <row r="37" spans="1:14" ht="15.75" x14ac:dyDescent="0.25">
      <c r="A37" s="135" t="s">
        <v>250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ht="15.75" x14ac:dyDescent="0.25">
      <c r="A38" s="62" t="s">
        <v>51</v>
      </c>
      <c r="B38" s="4" t="s">
        <v>37</v>
      </c>
      <c r="C38" s="63">
        <v>163.22</v>
      </c>
      <c r="D38" s="12">
        <v>144</v>
      </c>
      <c r="E38" s="12">
        <v>0</v>
      </c>
      <c r="F38" s="83">
        <f>E38/C38</f>
        <v>0</v>
      </c>
      <c r="G38" s="12">
        <v>0</v>
      </c>
      <c r="H38" s="84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</row>
    <row r="39" spans="1:14" ht="38.25" x14ac:dyDescent="0.25">
      <c r="A39" s="62" t="s">
        <v>52</v>
      </c>
      <c r="B39" s="4" t="s">
        <v>46</v>
      </c>
      <c r="C39" s="63">
        <v>279.41699999999997</v>
      </c>
      <c r="D39" s="12">
        <v>189</v>
      </c>
      <c r="E39" s="12">
        <v>139</v>
      </c>
      <c r="F39" s="83">
        <f>E39/C39</f>
        <v>0.49746436329929822</v>
      </c>
      <c r="G39" s="12">
        <v>4</v>
      </c>
      <c r="H39" s="84">
        <f>G39*100/E39</f>
        <v>2.8776978417266186</v>
      </c>
      <c r="I39" s="12"/>
      <c r="J39" s="12"/>
      <c r="K39" s="12"/>
      <c r="L39" s="12"/>
      <c r="M39" s="12"/>
      <c r="N39" s="12"/>
    </row>
    <row r="40" spans="1:14" ht="51" x14ac:dyDescent="0.25">
      <c r="A40" s="62" t="s">
        <v>54</v>
      </c>
      <c r="B40" s="4" t="s">
        <v>48</v>
      </c>
      <c r="C40" s="63">
        <v>65.27</v>
      </c>
      <c r="D40" s="12">
        <v>0</v>
      </c>
      <c r="E40" s="12">
        <v>22</v>
      </c>
      <c r="F40" s="83">
        <f>E40/C40</f>
        <v>0.33706143710740005</v>
      </c>
      <c r="G40" s="12">
        <v>0</v>
      </c>
      <c r="H40" s="84">
        <v>0</v>
      </c>
      <c r="I40" s="12"/>
      <c r="J40" s="12"/>
      <c r="K40" s="12"/>
      <c r="L40" s="12"/>
      <c r="M40" s="12"/>
      <c r="N40" s="12"/>
    </row>
    <row r="41" spans="1:14" ht="51" x14ac:dyDescent="0.25">
      <c r="A41" s="62" t="s">
        <v>55</v>
      </c>
      <c r="B41" s="4" t="s">
        <v>50</v>
      </c>
      <c r="C41" s="63">
        <v>33.369999999999997</v>
      </c>
      <c r="D41" s="12">
        <v>0</v>
      </c>
      <c r="E41" s="12">
        <v>10</v>
      </c>
      <c r="F41" s="83">
        <f>E41/C41</f>
        <v>0.29967036260113877</v>
      </c>
      <c r="G41" s="12">
        <v>0</v>
      </c>
      <c r="H41" s="84">
        <v>0</v>
      </c>
      <c r="I41" s="12"/>
      <c r="J41" s="12"/>
      <c r="K41" s="12"/>
      <c r="L41" s="12"/>
      <c r="M41" s="12"/>
      <c r="N41" s="12"/>
    </row>
    <row r="42" spans="1:14" ht="15.75" x14ac:dyDescent="0.25">
      <c r="A42" s="62" t="s">
        <v>251</v>
      </c>
      <c r="B42" s="4" t="s">
        <v>351</v>
      </c>
      <c r="C42" s="2">
        <v>64.3</v>
      </c>
      <c r="D42" s="9">
        <v>0</v>
      </c>
      <c r="E42" s="9">
        <v>52</v>
      </c>
      <c r="F42" s="83">
        <f>E42/C42</f>
        <v>0.80870917573872481</v>
      </c>
      <c r="G42" s="12">
        <v>0</v>
      </c>
      <c r="H42" s="84">
        <v>0</v>
      </c>
      <c r="I42" s="64"/>
      <c r="J42" s="64"/>
      <c r="K42" s="64"/>
      <c r="L42" s="64"/>
      <c r="M42" s="64"/>
      <c r="N42" s="64"/>
    </row>
    <row r="43" spans="1:14" ht="15.75" x14ac:dyDescent="0.25">
      <c r="A43" s="135" t="s">
        <v>320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</row>
    <row r="44" spans="1:14" ht="15.75" x14ac:dyDescent="0.25">
      <c r="A44" s="62" t="s">
        <v>57</v>
      </c>
      <c r="B44" s="4" t="s">
        <v>18</v>
      </c>
      <c r="C44" s="2">
        <v>817.66</v>
      </c>
      <c r="D44" s="9">
        <v>90</v>
      </c>
      <c r="E44" s="9">
        <v>90</v>
      </c>
      <c r="F44" s="10">
        <f>E44/C44</f>
        <v>0.1100702003277646</v>
      </c>
      <c r="G44" s="64">
        <v>9</v>
      </c>
      <c r="H44" s="11">
        <f>G44*100/E44</f>
        <v>10</v>
      </c>
      <c r="I44" s="64">
        <v>0</v>
      </c>
      <c r="J44" s="64">
        <v>0</v>
      </c>
      <c r="K44" s="64">
        <v>0</v>
      </c>
      <c r="L44" s="64">
        <v>0</v>
      </c>
      <c r="M44" s="64">
        <v>9</v>
      </c>
      <c r="N44" s="64">
        <v>0</v>
      </c>
    </row>
    <row r="45" spans="1:14" ht="15.75" x14ac:dyDescent="0.25">
      <c r="A45" s="62" t="s">
        <v>58</v>
      </c>
      <c r="B45" s="4" t="s">
        <v>53</v>
      </c>
      <c r="C45" s="2">
        <v>120.74</v>
      </c>
      <c r="D45" s="9">
        <v>0</v>
      </c>
      <c r="E45" s="9">
        <v>31</v>
      </c>
      <c r="F45" s="10">
        <f>E45/C45</f>
        <v>0.25675004141129704</v>
      </c>
      <c r="G45" s="9">
        <v>0</v>
      </c>
      <c r="H45" s="9">
        <v>0</v>
      </c>
      <c r="I45" s="64"/>
      <c r="J45" s="64"/>
      <c r="K45" s="64"/>
      <c r="L45" s="64"/>
      <c r="M45" s="64"/>
      <c r="N45" s="64"/>
    </row>
    <row r="46" spans="1:14" ht="25.5" x14ac:dyDescent="0.25">
      <c r="A46" s="62" t="s">
        <v>252</v>
      </c>
      <c r="B46" s="4" t="s">
        <v>357</v>
      </c>
      <c r="C46" s="2">
        <v>152.26</v>
      </c>
      <c r="D46" s="9">
        <v>0</v>
      </c>
      <c r="E46" s="9">
        <v>45</v>
      </c>
      <c r="F46" s="10">
        <f>E46/C46</f>
        <v>0.29554709050308686</v>
      </c>
      <c r="G46" s="9">
        <v>0</v>
      </c>
      <c r="H46" s="9">
        <v>0</v>
      </c>
      <c r="I46" s="64"/>
      <c r="J46" s="64"/>
      <c r="K46" s="64"/>
      <c r="L46" s="64"/>
      <c r="M46" s="64"/>
      <c r="N46" s="64"/>
    </row>
    <row r="47" spans="1:14" ht="38.25" x14ac:dyDescent="0.25">
      <c r="A47" s="62" t="s">
        <v>253</v>
      </c>
      <c r="B47" s="4" t="s">
        <v>56</v>
      </c>
      <c r="C47" s="5">
        <v>269.19799999999998</v>
      </c>
      <c r="D47" s="9">
        <v>49</v>
      </c>
      <c r="E47" s="9">
        <v>50</v>
      </c>
      <c r="F47" s="10">
        <f>E47/C47</f>
        <v>0.18573689254749293</v>
      </c>
      <c r="G47" s="64">
        <v>1</v>
      </c>
      <c r="H47" s="11">
        <f>G47*100/E47</f>
        <v>2</v>
      </c>
      <c r="I47" s="64"/>
      <c r="J47" s="64"/>
      <c r="K47" s="64"/>
      <c r="L47" s="64"/>
      <c r="M47" s="64"/>
      <c r="N47" s="64"/>
    </row>
    <row r="48" spans="1:14" ht="15.75" x14ac:dyDescent="0.25">
      <c r="A48" s="135" t="s">
        <v>254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</row>
    <row r="49" spans="1:14" ht="15.75" x14ac:dyDescent="0.25">
      <c r="A49" s="62" t="s">
        <v>60</v>
      </c>
      <c r="B49" s="4" t="s">
        <v>18</v>
      </c>
      <c r="C49" s="2">
        <v>257.81</v>
      </c>
      <c r="D49" s="9">
        <v>200</v>
      </c>
      <c r="E49" s="9">
        <v>250</v>
      </c>
      <c r="F49" s="10">
        <f t="shared" ref="F49:F54" si="1">E49/C49</f>
        <v>0.96970637291028272</v>
      </c>
      <c r="G49" s="9">
        <v>20</v>
      </c>
      <c r="H49" s="9">
        <v>10</v>
      </c>
      <c r="I49" s="9">
        <v>0</v>
      </c>
      <c r="J49" s="9">
        <v>0</v>
      </c>
      <c r="K49" s="9">
        <v>0</v>
      </c>
      <c r="L49" s="9">
        <v>0</v>
      </c>
      <c r="M49" s="9">
        <v>20</v>
      </c>
      <c r="N49" s="9">
        <v>0</v>
      </c>
    </row>
    <row r="50" spans="1:14" ht="38.25" x14ac:dyDescent="0.25">
      <c r="A50" s="62" t="s">
        <v>61</v>
      </c>
      <c r="B50" s="4" t="s">
        <v>233</v>
      </c>
      <c r="C50" s="2">
        <v>177.816</v>
      </c>
      <c r="D50" s="9">
        <v>91</v>
      </c>
      <c r="E50" s="9">
        <v>150</v>
      </c>
      <c r="F50" s="10">
        <f t="shared" si="1"/>
        <v>0.84356863274395999</v>
      </c>
      <c r="G50" s="64">
        <v>4</v>
      </c>
      <c r="H50" s="11">
        <f>G50*100/E50</f>
        <v>2.6666666666666665</v>
      </c>
      <c r="I50" s="64"/>
      <c r="J50" s="64"/>
      <c r="K50" s="64"/>
      <c r="L50" s="64"/>
      <c r="M50" s="64"/>
      <c r="N50" s="64"/>
    </row>
    <row r="51" spans="1:14" ht="15.75" x14ac:dyDescent="0.25">
      <c r="A51" s="62" t="s">
        <v>255</v>
      </c>
      <c r="B51" s="4" t="s">
        <v>234</v>
      </c>
      <c r="C51" s="2">
        <v>17.88</v>
      </c>
      <c r="D51" s="9">
        <v>0</v>
      </c>
      <c r="E51" s="9">
        <v>106</v>
      </c>
      <c r="F51" s="10">
        <f t="shared" si="1"/>
        <v>5.9284116331096204</v>
      </c>
      <c r="G51" s="64">
        <v>0</v>
      </c>
      <c r="H51" s="70">
        <v>0</v>
      </c>
      <c r="I51" s="64"/>
      <c r="J51" s="64"/>
      <c r="K51" s="64"/>
      <c r="L51" s="64"/>
      <c r="M51" s="64"/>
      <c r="N51" s="64"/>
    </row>
    <row r="52" spans="1:14" ht="25.5" x14ac:dyDescent="0.25">
      <c r="A52" s="62" t="s">
        <v>256</v>
      </c>
      <c r="B52" s="4" t="s">
        <v>235</v>
      </c>
      <c r="C52" s="2">
        <v>15.534000000000001</v>
      </c>
      <c r="D52" s="9">
        <v>0</v>
      </c>
      <c r="E52" s="9">
        <v>10</v>
      </c>
      <c r="F52" s="10">
        <f t="shared" si="1"/>
        <v>0.64374919531350583</v>
      </c>
      <c r="G52" s="64">
        <v>0</v>
      </c>
      <c r="H52" s="70">
        <v>0</v>
      </c>
      <c r="I52" s="64"/>
      <c r="J52" s="64"/>
      <c r="K52" s="64"/>
      <c r="L52" s="64"/>
      <c r="M52" s="64"/>
      <c r="N52" s="64"/>
    </row>
    <row r="53" spans="1:14" ht="25.5" x14ac:dyDescent="0.25">
      <c r="A53" s="62" t="s">
        <v>257</v>
      </c>
      <c r="B53" s="4" t="s">
        <v>236</v>
      </c>
      <c r="C53" s="2">
        <v>14.592000000000001</v>
      </c>
      <c r="D53" s="9">
        <v>0</v>
      </c>
      <c r="E53" s="9">
        <v>13</v>
      </c>
      <c r="F53" s="10">
        <f t="shared" si="1"/>
        <v>0.89089912280701755</v>
      </c>
      <c r="G53" s="64">
        <v>0</v>
      </c>
      <c r="H53" s="70">
        <v>0</v>
      </c>
      <c r="I53" s="64"/>
      <c r="J53" s="64"/>
      <c r="K53" s="64"/>
      <c r="L53" s="64"/>
      <c r="M53" s="64"/>
      <c r="N53" s="64"/>
    </row>
    <row r="54" spans="1:14" ht="15.75" x14ac:dyDescent="0.25">
      <c r="A54" s="62" t="s">
        <v>258</v>
      </c>
      <c r="B54" s="71" t="s">
        <v>237</v>
      </c>
      <c r="C54" s="5">
        <v>9.7159999999999993</v>
      </c>
      <c r="D54" s="9">
        <v>0</v>
      </c>
      <c r="E54" s="9">
        <v>10</v>
      </c>
      <c r="F54" s="10">
        <f t="shared" si="1"/>
        <v>1.029230135858378</v>
      </c>
      <c r="G54" s="64">
        <v>0</v>
      </c>
      <c r="H54" s="70">
        <v>0</v>
      </c>
      <c r="I54" s="64"/>
      <c r="J54" s="64"/>
      <c r="K54" s="64"/>
      <c r="L54" s="64"/>
      <c r="M54" s="64"/>
      <c r="N54" s="64"/>
    </row>
    <row r="55" spans="1:14" ht="15.75" x14ac:dyDescent="0.25">
      <c r="A55" s="140" t="s">
        <v>321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x14ac:dyDescent="0.25">
      <c r="A56" s="62" t="s">
        <v>63</v>
      </c>
      <c r="B56" s="4" t="s">
        <v>37</v>
      </c>
      <c r="C56" s="5">
        <v>189.94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4" x14ac:dyDescent="0.25">
      <c r="A57" s="62" t="s">
        <v>64</v>
      </c>
      <c r="B57" s="4" t="s">
        <v>59</v>
      </c>
      <c r="C57" s="5">
        <v>203.81</v>
      </c>
      <c r="D57" s="8">
        <v>0</v>
      </c>
      <c r="E57" s="8">
        <v>64</v>
      </c>
      <c r="F57" s="18">
        <f>E57/C57</f>
        <v>0.31401795790196751</v>
      </c>
      <c r="G57" s="8">
        <v>0</v>
      </c>
      <c r="H57" s="8">
        <v>0</v>
      </c>
      <c r="I57" s="19"/>
      <c r="J57" s="19"/>
      <c r="K57" s="19"/>
      <c r="L57" s="19"/>
      <c r="M57" s="19"/>
      <c r="N57" s="19"/>
    </row>
    <row r="58" spans="1:14" ht="15.75" x14ac:dyDescent="0.25">
      <c r="A58" s="135" t="s">
        <v>259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ht="15.75" x14ac:dyDescent="0.25">
      <c r="A59" s="62" t="s">
        <v>66</v>
      </c>
      <c r="B59" s="4" t="s">
        <v>37</v>
      </c>
      <c r="C59" s="2">
        <v>4100.01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ht="15.75" x14ac:dyDescent="0.25">
      <c r="A60" s="62" t="s">
        <v>67</v>
      </c>
      <c r="B60" s="4" t="s">
        <v>65</v>
      </c>
      <c r="C60" s="2">
        <v>1069.01</v>
      </c>
      <c r="D60" s="9">
        <v>0</v>
      </c>
      <c r="E60" s="9">
        <v>0</v>
      </c>
      <c r="F60" s="10">
        <f>E60/C60</f>
        <v>0</v>
      </c>
      <c r="G60" s="9">
        <v>0</v>
      </c>
      <c r="H60" s="9">
        <v>0</v>
      </c>
      <c r="I60" s="65"/>
      <c r="J60" s="65"/>
      <c r="K60" s="65"/>
      <c r="L60" s="65"/>
      <c r="M60" s="65"/>
      <c r="N60" s="65"/>
    </row>
    <row r="61" spans="1:14" ht="15.75" x14ac:dyDescent="0.25">
      <c r="A61" s="135" t="s">
        <v>322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62" t="s">
        <v>73</v>
      </c>
      <c r="B62" s="4" t="s">
        <v>18</v>
      </c>
      <c r="C62" s="2">
        <v>228.05840000000001</v>
      </c>
      <c r="D62" s="8">
        <v>36</v>
      </c>
      <c r="E62" s="8">
        <v>62</v>
      </c>
      <c r="F62" s="18">
        <f>E62/C62</f>
        <v>0.27186019019689694</v>
      </c>
      <c r="G62" s="8">
        <v>6</v>
      </c>
      <c r="H62" s="8">
        <v>10</v>
      </c>
      <c r="I62" s="8">
        <v>0</v>
      </c>
      <c r="J62" s="8">
        <v>0</v>
      </c>
      <c r="K62" s="8">
        <v>0</v>
      </c>
      <c r="L62" s="8">
        <v>0</v>
      </c>
      <c r="M62" s="8">
        <v>6</v>
      </c>
      <c r="N62" s="8">
        <v>0</v>
      </c>
    </row>
    <row r="63" spans="1:14" ht="38.25" x14ac:dyDescent="0.25">
      <c r="A63" s="62" t="s">
        <v>74</v>
      </c>
      <c r="B63" s="4" t="s">
        <v>62</v>
      </c>
      <c r="C63" s="2">
        <v>80.239999999999995</v>
      </c>
      <c r="D63" s="8">
        <v>108</v>
      </c>
      <c r="E63" s="8">
        <v>116</v>
      </c>
      <c r="F63" s="18">
        <f>E63/C63</f>
        <v>1.4456630109670987</v>
      </c>
      <c r="G63" s="23">
        <v>3</v>
      </c>
      <c r="H63" s="15">
        <f>G63*100/E63</f>
        <v>2.5862068965517242</v>
      </c>
      <c r="I63" s="23"/>
      <c r="J63" s="23"/>
      <c r="K63" s="23"/>
      <c r="L63" s="23"/>
      <c r="M63" s="23"/>
      <c r="N63" s="23"/>
    </row>
    <row r="64" spans="1:14" ht="15.75" x14ac:dyDescent="0.25">
      <c r="A64" s="135" t="s">
        <v>260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ht="15.75" x14ac:dyDescent="0.25">
      <c r="A65" s="62" t="s">
        <v>77</v>
      </c>
      <c r="B65" s="4" t="s">
        <v>37</v>
      </c>
      <c r="C65" s="2">
        <v>311.08</v>
      </c>
      <c r="D65" s="9">
        <v>3</v>
      </c>
      <c r="E65" s="9">
        <v>6</v>
      </c>
      <c r="F65" s="10">
        <f>E65/C65</f>
        <v>1.9287643050019287E-2</v>
      </c>
      <c r="G65" s="64">
        <v>0</v>
      </c>
      <c r="H65" s="11">
        <f>G65*100/E65</f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</row>
    <row r="66" spans="1:14" ht="38.25" x14ac:dyDescent="0.25">
      <c r="A66" s="62" t="s">
        <v>78</v>
      </c>
      <c r="B66" s="4" t="s">
        <v>68</v>
      </c>
      <c r="C66" s="2">
        <v>291.77</v>
      </c>
      <c r="D66" s="9">
        <v>48</v>
      </c>
      <c r="E66" s="9">
        <v>46</v>
      </c>
      <c r="F66" s="10">
        <f t="shared" ref="F66:F73" si="2">E66/C66</f>
        <v>0.15765842958494705</v>
      </c>
      <c r="G66" s="64">
        <v>1</v>
      </c>
      <c r="H66" s="11">
        <f>G66*100/E66</f>
        <v>2.1739130434782608</v>
      </c>
      <c r="I66" s="64"/>
      <c r="J66" s="64"/>
      <c r="K66" s="64"/>
      <c r="L66" s="64"/>
      <c r="M66" s="64"/>
      <c r="N66" s="64"/>
    </row>
    <row r="67" spans="1:14" ht="38.25" x14ac:dyDescent="0.25">
      <c r="A67" s="62" t="s">
        <v>80</v>
      </c>
      <c r="B67" s="4" t="s">
        <v>353</v>
      </c>
      <c r="C67" s="2">
        <v>16</v>
      </c>
      <c r="D67" s="9">
        <v>0</v>
      </c>
      <c r="E67" s="9">
        <v>0</v>
      </c>
      <c r="F67" s="10">
        <f t="shared" si="2"/>
        <v>0</v>
      </c>
      <c r="G67" s="64">
        <v>0</v>
      </c>
      <c r="H67" s="11">
        <v>0</v>
      </c>
      <c r="I67" s="64"/>
      <c r="J67" s="64"/>
      <c r="K67" s="64"/>
      <c r="L67" s="64"/>
      <c r="M67" s="64"/>
      <c r="N67" s="64"/>
    </row>
    <row r="68" spans="1:14" ht="38.25" x14ac:dyDescent="0.25">
      <c r="A68" s="62" t="s">
        <v>82</v>
      </c>
      <c r="B68" s="4" t="s">
        <v>69</v>
      </c>
      <c r="C68" s="2">
        <v>25.46</v>
      </c>
      <c r="D68" s="9">
        <v>0</v>
      </c>
      <c r="E68" s="9">
        <v>0</v>
      </c>
      <c r="F68" s="10">
        <f t="shared" si="2"/>
        <v>0</v>
      </c>
      <c r="G68" s="64">
        <v>0</v>
      </c>
      <c r="H68" s="11">
        <v>0</v>
      </c>
      <c r="I68" s="64"/>
      <c r="J68" s="64"/>
      <c r="K68" s="64"/>
      <c r="L68" s="64"/>
      <c r="M68" s="64"/>
      <c r="N68" s="64"/>
    </row>
    <row r="69" spans="1:14" ht="37.5" customHeight="1" x14ac:dyDescent="0.25">
      <c r="A69" s="62" t="s">
        <v>84</v>
      </c>
      <c r="B69" s="4" t="s">
        <v>354</v>
      </c>
      <c r="C69" s="2">
        <v>8.7370000000000001</v>
      </c>
      <c r="D69" s="9">
        <v>0</v>
      </c>
      <c r="E69" s="9">
        <v>0</v>
      </c>
      <c r="F69" s="10">
        <f t="shared" si="2"/>
        <v>0</v>
      </c>
      <c r="G69" s="64">
        <v>0</v>
      </c>
      <c r="H69" s="11">
        <v>0</v>
      </c>
      <c r="I69" s="64"/>
      <c r="J69" s="64"/>
      <c r="K69" s="64"/>
      <c r="L69" s="64"/>
      <c r="M69" s="64"/>
      <c r="N69" s="64"/>
    </row>
    <row r="70" spans="1:14" ht="25.5" x14ac:dyDescent="0.25">
      <c r="A70" s="62" t="s">
        <v>261</v>
      </c>
      <c r="B70" s="4" t="s">
        <v>70</v>
      </c>
      <c r="C70" s="2">
        <v>11.28</v>
      </c>
      <c r="D70" s="9">
        <v>0</v>
      </c>
      <c r="E70" s="9">
        <v>31</v>
      </c>
      <c r="F70" s="10">
        <f t="shared" si="2"/>
        <v>2.74822695035461</v>
      </c>
      <c r="G70" s="64">
        <v>0</v>
      </c>
      <c r="H70" s="11">
        <v>0</v>
      </c>
      <c r="I70" s="64"/>
      <c r="J70" s="64"/>
      <c r="K70" s="64"/>
      <c r="L70" s="64"/>
      <c r="M70" s="64"/>
      <c r="N70" s="64"/>
    </row>
    <row r="71" spans="1:14" ht="15.75" x14ac:dyDescent="0.25">
      <c r="A71" s="62" t="s">
        <v>262</v>
      </c>
      <c r="B71" s="4" t="s">
        <v>71</v>
      </c>
      <c r="C71" s="2">
        <v>16.34</v>
      </c>
      <c r="D71" s="9">
        <v>0</v>
      </c>
      <c r="E71" s="9">
        <v>0</v>
      </c>
      <c r="F71" s="10">
        <f t="shared" si="2"/>
        <v>0</v>
      </c>
      <c r="G71" s="64">
        <v>0</v>
      </c>
      <c r="H71" s="11">
        <v>0</v>
      </c>
      <c r="I71" s="64"/>
      <c r="J71" s="64"/>
      <c r="K71" s="64"/>
      <c r="L71" s="64"/>
      <c r="M71" s="64"/>
      <c r="N71" s="64"/>
    </row>
    <row r="72" spans="1:14" ht="15.75" x14ac:dyDescent="0.25">
      <c r="A72" s="62" t="s">
        <v>263</v>
      </c>
      <c r="B72" s="69" t="s">
        <v>72</v>
      </c>
      <c r="C72" s="2">
        <v>5.34</v>
      </c>
      <c r="D72" s="9">
        <v>0</v>
      </c>
      <c r="E72" s="9">
        <v>0</v>
      </c>
      <c r="F72" s="10">
        <f t="shared" si="2"/>
        <v>0</v>
      </c>
      <c r="G72" s="64">
        <v>0</v>
      </c>
      <c r="H72" s="11">
        <v>0</v>
      </c>
      <c r="I72" s="64"/>
      <c r="J72" s="64"/>
      <c r="K72" s="64"/>
      <c r="L72" s="64"/>
      <c r="M72" s="64"/>
      <c r="N72" s="64"/>
    </row>
    <row r="73" spans="1:14" ht="15.75" x14ac:dyDescent="0.25">
      <c r="A73" s="62" t="s">
        <v>331</v>
      </c>
      <c r="B73" s="69" t="s">
        <v>332</v>
      </c>
      <c r="C73" s="2">
        <v>58.078000000000003</v>
      </c>
      <c r="D73" s="9">
        <v>76</v>
      </c>
      <c r="E73" s="9">
        <v>79</v>
      </c>
      <c r="F73" s="10">
        <f t="shared" si="2"/>
        <v>1.3602396776748511</v>
      </c>
      <c r="G73" s="64">
        <v>0</v>
      </c>
      <c r="H73" s="11">
        <f>G73*100/E73</f>
        <v>0</v>
      </c>
      <c r="I73" s="64"/>
      <c r="J73" s="64"/>
      <c r="K73" s="64"/>
      <c r="L73" s="64"/>
      <c r="M73" s="64"/>
      <c r="N73" s="64"/>
    </row>
    <row r="74" spans="1:14" ht="15.75" x14ac:dyDescent="0.25">
      <c r="A74" s="139" t="s">
        <v>323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</row>
    <row r="75" spans="1:14" x14ac:dyDescent="0.25">
      <c r="A75" s="74" t="s">
        <v>86</v>
      </c>
      <c r="B75" s="4" t="s">
        <v>37</v>
      </c>
      <c r="C75" s="5">
        <v>109.7</v>
      </c>
      <c r="D75" s="8">
        <v>0</v>
      </c>
      <c r="E75" s="8">
        <v>33</v>
      </c>
      <c r="F75" s="18">
        <f>E75/C75</f>
        <v>0.30082041932543296</v>
      </c>
      <c r="G75" s="8">
        <v>3</v>
      </c>
      <c r="H75" s="8">
        <v>10</v>
      </c>
      <c r="I75" s="8">
        <v>0</v>
      </c>
      <c r="J75" s="8">
        <v>0</v>
      </c>
      <c r="K75" s="8">
        <v>0</v>
      </c>
      <c r="L75" s="8">
        <v>0</v>
      </c>
      <c r="M75" s="8">
        <v>3</v>
      </c>
      <c r="N75" s="8">
        <v>0</v>
      </c>
    </row>
    <row r="76" spans="1:14" ht="38.25" x14ac:dyDescent="0.25">
      <c r="A76" s="74" t="s">
        <v>87</v>
      </c>
      <c r="B76" s="4" t="s">
        <v>75</v>
      </c>
      <c r="C76" s="5">
        <v>119.99</v>
      </c>
      <c r="D76" s="8">
        <v>65</v>
      </c>
      <c r="E76" s="8">
        <v>55</v>
      </c>
      <c r="F76" s="18">
        <f>E76/C76</f>
        <v>0.45837153096091343</v>
      </c>
      <c r="G76" s="8">
        <v>1</v>
      </c>
      <c r="H76" s="17">
        <f>G76*100/E76</f>
        <v>1.8181818181818181</v>
      </c>
      <c r="I76" s="8"/>
      <c r="J76" s="8"/>
      <c r="K76" s="8"/>
      <c r="L76" s="8"/>
      <c r="M76" s="8"/>
      <c r="N76" s="8"/>
    </row>
    <row r="77" spans="1:14" x14ac:dyDescent="0.25">
      <c r="A77" s="74" t="s">
        <v>89</v>
      </c>
      <c r="B77" s="4" t="s">
        <v>76</v>
      </c>
      <c r="C77" s="5">
        <v>273.73</v>
      </c>
      <c r="D77" s="8">
        <v>25</v>
      </c>
      <c r="E77" s="8">
        <v>35</v>
      </c>
      <c r="F77" s="18">
        <f>E77/C77</f>
        <v>0.12786322288386365</v>
      </c>
      <c r="G77" s="8">
        <v>0</v>
      </c>
      <c r="H77" s="17">
        <v>0</v>
      </c>
      <c r="I77" s="8"/>
      <c r="J77" s="8"/>
      <c r="K77" s="8"/>
      <c r="L77" s="8"/>
      <c r="M77" s="8"/>
      <c r="N77" s="8"/>
    </row>
    <row r="78" spans="1:14" ht="15.75" x14ac:dyDescent="0.25">
      <c r="A78" s="135" t="s">
        <v>264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</row>
    <row r="79" spans="1:14" ht="15.75" x14ac:dyDescent="0.25">
      <c r="A79" s="62" t="s">
        <v>96</v>
      </c>
      <c r="B79" s="4" t="s">
        <v>37</v>
      </c>
      <c r="C79" s="2">
        <v>204.64</v>
      </c>
      <c r="D79" s="9">
        <v>0</v>
      </c>
      <c r="E79" s="9">
        <v>0</v>
      </c>
      <c r="F79" s="10">
        <f>E79/C79</f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 ht="15.75" x14ac:dyDescent="0.25">
      <c r="A80" s="62" t="s">
        <v>97</v>
      </c>
      <c r="B80" s="4" t="s">
        <v>79</v>
      </c>
      <c r="C80" s="2">
        <v>699.95899999999995</v>
      </c>
      <c r="D80" s="9">
        <v>68</v>
      </c>
      <c r="E80" s="9">
        <v>74</v>
      </c>
      <c r="F80" s="10">
        <f>E80/C80</f>
        <v>0.10572047791370638</v>
      </c>
      <c r="G80" s="64">
        <v>0</v>
      </c>
      <c r="H80" s="11">
        <f>G80*100/E80</f>
        <v>0</v>
      </c>
      <c r="I80" s="64"/>
      <c r="J80" s="64"/>
      <c r="K80" s="64"/>
      <c r="L80" s="64"/>
      <c r="M80" s="64"/>
      <c r="N80" s="64"/>
    </row>
    <row r="81" spans="1:14" ht="25.5" x14ac:dyDescent="0.25">
      <c r="A81" s="62" t="s">
        <v>99</v>
      </c>
      <c r="B81" s="4" t="s">
        <v>81</v>
      </c>
      <c r="C81" s="2">
        <v>354.61</v>
      </c>
      <c r="D81" s="9">
        <v>0</v>
      </c>
      <c r="E81" s="9">
        <v>0</v>
      </c>
      <c r="F81" s="10">
        <f>E81/C81</f>
        <v>0</v>
      </c>
      <c r="G81" s="9">
        <v>0</v>
      </c>
      <c r="H81" s="9">
        <v>0</v>
      </c>
      <c r="I81" s="64"/>
      <c r="J81" s="64"/>
      <c r="K81" s="64"/>
      <c r="L81" s="64"/>
      <c r="M81" s="64"/>
      <c r="N81" s="64"/>
    </row>
    <row r="82" spans="1:14" ht="15.75" x14ac:dyDescent="0.25">
      <c r="A82" s="62" t="s">
        <v>101</v>
      </c>
      <c r="B82" s="4" t="s">
        <v>83</v>
      </c>
      <c r="C82" s="2">
        <v>22.882999999999999</v>
      </c>
      <c r="D82" s="9">
        <v>0</v>
      </c>
      <c r="E82" s="9">
        <v>0</v>
      </c>
      <c r="F82" s="10">
        <f>E82/C82</f>
        <v>0</v>
      </c>
      <c r="G82" s="9">
        <v>0</v>
      </c>
      <c r="H82" s="9">
        <v>0</v>
      </c>
      <c r="I82" s="64"/>
      <c r="J82" s="64"/>
      <c r="K82" s="64"/>
      <c r="L82" s="64"/>
      <c r="M82" s="64"/>
      <c r="N82" s="64"/>
    </row>
    <row r="83" spans="1:14" ht="15.75" x14ac:dyDescent="0.25">
      <c r="A83" s="62" t="s">
        <v>265</v>
      </c>
      <c r="B83" s="4" t="s">
        <v>85</v>
      </c>
      <c r="C83" s="2">
        <v>812.9</v>
      </c>
      <c r="D83" s="9">
        <v>66</v>
      </c>
      <c r="E83" s="9">
        <v>66</v>
      </c>
      <c r="F83" s="10">
        <f>E83/C83</f>
        <v>8.1190798376184037E-2</v>
      </c>
      <c r="G83" s="64">
        <v>0</v>
      </c>
      <c r="H83" s="11">
        <f>G83*100/E83</f>
        <v>0</v>
      </c>
      <c r="I83" s="64"/>
      <c r="J83" s="64"/>
      <c r="K83" s="64"/>
      <c r="L83" s="64"/>
      <c r="M83" s="64"/>
      <c r="N83" s="64"/>
    </row>
    <row r="84" spans="1:14" ht="15.75" x14ac:dyDescent="0.25">
      <c r="A84" s="135" t="s">
        <v>266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</row>
    <row r="85" spans="1:14" ht="15.75" x14ac:dyDescent="0.25">
      <c r="A85" s="62" t="s">
        <v>103</v>
      </c>
      <c r="B85" s="4" t="s">
        <v>37</v>
      </c>
      <c r="C85" s="2">
        <v>592.41</v>
      </c>
      <c r="D85" s="9">
        <v>70</v>
      </c>
      <c r="E85" s="9">
        <v>92</v>
      </c>
      <c r="F85" s="10">
        <f>E85/C85</f>
        <v>0.15529785115038572</v>
      </c>
      <c r="G85" s="64">
        <v>7</v>
      </c>
      <c r="H85" s="11">
        <f>G85*100/E85</f>
        <v>7.6086956521739131</v>
      </c>
      <c r="I85" s="64">
        <v>0</v>
      </c>
      <c r="J85" s="64">
        <v>0</v>
      </c>
      <c r="K85" s="64">
        <v>0</v>
      </c>
      <c r="L85" s="64">
        <v>0</v>
      </c>
      <c r="M85" s="64">
        <v>7</v>
      </c>
      <c r="N85" s="64">
        <v>0</v>
      </c>
    </row>
    <row r="86" spans="1:14" ht="25.5" x14ac:dyDescent="0.25">
      <c r="A86" s="62" t="s">
        <v>104</v>
      </c>
      <c r="B86" s="4" t="s">
        <v>347</v>
      </c>
      <c r="C86" s="2">
        <v>396.81</v>
      </c>
      <c r="D86" s="9">
        <v>0</v>
      </c>
      <c r="E86" s="9">
        <v>9</v>
      </c>
      <c r="F86" s="10">
        <f t="shared" ref="F86:F92" si="3">E86/C86</f>
        <v>2.2680880018144705E-2</v>
      </c>
      <c r="G86" s="64">
        <v>0</v>
      </c>
      <c r="H86" s="11">
        <v>0</v>
      </c>
      <c r="I86" s="64"/>
      <c r="J86" s="64"/>
      <c r="K86" s="64"/>
      <c r="L86" s="64"/>
      <c r="M86" s="64"/>
      <c r="N86" s="64"/>
    </row>
    <row r="87" spans="1:14" ht="15.75" x14ac:dyDescent="0.25">
      <c r="A87" s="62"/>
      <c r="B87" s="4" t="s">
        <v>90</v>
      </c>
      <c r="C87" s="2">
        <v>143.51</v>
      </c>
      <c r="D87" s="9">
        <v>0</v>
      </c>
      <c r="E87" s="9">
        <v>0</v>
      </c>
      <c r="F87" s="10">
        <f t="shared" si="3"/>
        <v>0</v>
      </c>
      <c r="G87" s="64">
        <v>0</v>
      </c>
      <c r="H87" s="11">
        <v>0</v>
      </c>
      <c r="I87" s="64"/>
      <c r="J87" s="64"/>
      <c r="K87" s="64"/>
      <c r="L87" s="64"/>
      <c r="M87" s="64"/>
      <c r="N87" s="64"/>
    </row>
    <row r="88" spans="1:14" ht="15.75" x14ac:dyDescent="0.25">
      <c r="A88" s="62" t="s">
        <v>107</v>
      </c>
      <c r="B88" s="4" t="s">
        <v>91</v>
      </c>
      <c r="C88" s="2">
        <v>29.94</v>
      </c>
      <c r="D88" s="9">
        <v>0</v>
      </c>
      <c r="E88" s="9">
        <v>0</v>
      </c>
      <c r="F88" s="10">
        <f t="shared" si="3"/>
        <v>0</v>
      </c>
      <c r="G88" s="64">
        <v>0</v>
      </c>
      <c r="H88" s="11">
        <v>0</v>
      </c>
      <c r="I88" s="64"/>
      <c r="J88" s="64"/>
      <c r="K88" s="64"/>
      <c r="L88" s="64"/>
      <c r="M88" s="64"/>
      <c r="N88" s="64"/>
    </row>
    <row r="89" spans="1:14" ht="15.75" x14ac:dyDescent="0.25">
      <c r="A89" s="62" t="s">
        <v>109</v>
      </c>
      <c r="B89" s="4" t="s">
        <v>92</v>
      </c>
      <c r="C89" s="2">
        <v>39.04</v>
      </c>
      <c r="D89" s="9">
        <v>0</v>
      </c>
      <c r="E89" s="9">
        <v>0</v>
      </c>
      <c r="F89" s="10">
        <f t="shared" si="3"/>
        <v>0</v>
      </c>
      <c r="G89" s="64">
        <v>0</v>
      </c>
      <c r="H89" s="11">
        <v>0</v>
      </c>
      <c r="I89" s="64"/>
      <c r="J89" s="64"/>
      <c r="K89" s="64"/>
      <c r="L89" s="64"/>
      <c r="M89" s="64"/>
      <c r="N89" s="64"/>
    </row>
    <row r="90" spans="1:14" ht="15.75" x14ac:dyDescent="0.25">
      <c r="A90" s="62" t="s">
        <v>111</v>
      </c>
      <c r="B90" s="4" t="s">
        <v>93</v>
      </c>
      <c r="C90" s="2">
        <v>21.24</v>
      </c>
      <c r="D90" s="9">
        <v>0</v>
      </c>
      <c r="E90" s="9">
        <v>0</v>
      </c>
      <c r="F90" s="10">
        <f t="shared" si="3"/>
        <v>0</v>
      </c>
      <c r="G90" s="64">
        <v>0</v>
      </c>
      <c r="H90" s="11">
        <v>0</v>
      </c>
      <c r="I90" s="64"/>
      <c r="J90" s="64"/>
      <c r="K90" s="64"/>
      <c r="L90" s="64"/>
      <c r="M90" s="64"/>
      <c r="N90" s="64"/>
    </row>
    <row r="91" spans="1:14" ht="15.75" x14ac:dyDescent="0.25">
      <c r="A91" s="62" t="s">
        <v>267</v>
      </c>
      <c r="B91" s="4" t="s">
        <v>94</v>
      </c>
      <c r="C91" s="2">
        <v>95.58</v>
      </c>
      <c r="D91" s="9">
        <v>50</v>
      </c>
      <c r="E91" s="9">
        <v>0</v>
      </c>
      <c r="F91" s="10">
        <f t="shared" si="3"/>
        <v>0</v>
      </c>
      <c r="G91" s="64">
        <v>0</v>
      </c>
      <c r="H91" s="11">
        <v>0</v>
      </c>
      <c r="I91" s="64"/>
      <c r="J91" s="64"/>
      <c r="K91" s="64"/>
      <c r="L91" s="64"/>
      <c r="M91" s="64"/>
      <c r="N91" s="64"/>
    </row>
    <row r="92" spans="1:14" ht="25.5" customHeight="1" x14ac:dyDescent="0.25">
      <c r="A92" s="62" t="s">
        <v>268</v>
      </c>
      <c r="B92" s="4" t="s">
        <v>95</v>
      </c>
      <c r="C92" s="2">
        <v>140.62</v>
      </c>
      <c r="D92" s="9">
        <v>0</v>
      </c>
      <c r="E92" s="9">
        <v>0</v>
      </c>
      <c r="F92" s="10">
        <f t="shared" si="3"/>
        <v>0</v>
      </c>
      <c r="G92" s="64">
        <v>0</v>
      </c>
      <c r="H92" s="11">
        <v>0</v>
      </c>
      <c r="I92" s="64"/>
      <c r="J92" s="64"/>
      <c r="K92" s="64"/>
      <c r="L92" s="64"/>
      <c r="M92" s="64"/>
      <c r="N92" s="64"/>
    </row>
    <row r="93" spans="1:14" ht="15.75" x14ac:dyDescent="0.25">
      <c r="A93" s="139" t="s">
        <v>269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  <row r="94" spans="1:14" x14ac:dyDescent="0.25">
      <c r="A94" s="74" t="s">
        <v>112</v>
      </c>
      <c r="B94" s="4" t="s">
        <v>37</v>
      </c>
      <c r="C94" s="5">
        <v>572.79</v>
      </c>
      <c r="D94" s="8">
        <v>307</v>
      </c>
      <c r="E94" s="8">
        <v>307</v>
      </c>
      <c r="F94" s="18">
        <f>E94/C94</f>
        <v>0.53597304422214076</v>
      </c>
      <c r="G94" s="72">
        <v>30</v>
      </c>
      <c r="H94" s="102">
        <f>G94*100/E94</f>
        <v>9.7719869706840399</v>
      </c>
      <c r="I94" s="72">
        <v>0</v>
      </c>
      <c r="J94" s="72">
        <v>0</v>
      </c>
      <c r="K94" s="72">
        <v>0</v>
      </c>
      <c r="L94" s="72">
        <v>0</v>
      </c>
      <c r="M94" s="72">
        <v>30</v>
      </c>
      <c r="N94" s="72">
        <v>0</v>
      </c>
    </row>
    <row r="95" spans="1:14" ht="15.75" customHeight="1" x14ac:dyDescent="0.25">
      <c r="A95" s="135" t="s">
        <v>324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</row>
    <row r="96" spans="1:14" ht="15.75" x14ac:dyDescent="0.25">
      <c r="A96" s="62" t="s">
        <v>115</v>
      </c>
      <c r="B96" s="4" t="s">
        <v>37</v>
      </c>
      <c r="C96" s="75">
        <v>1591.999</v>
      </c>
      <c r="D96" s="9">
        <v>0</v>
      </c>
      <c r="E96" s="9">
        <v>0</v>
      </c>
      <c r="F96" s="10">
        <f>E96/C96</f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</row>
    <row r="97" spans="1:14" ht="25.5" x14ac:dyDescent="0.25">
      <c r="A97" s="62" t="s">
        <v>116</v>
      </c>
      <c r="B97" s="4" t="s">
        <v>98</v>
      </c>
      <c r="C97" s="2">
        <v>400</v>
      </c>
      <c r="D97" s="9">
        <v>0</v>
      </c>
      <c r="E97" s="9">
        <v>0</v>
      </c>
      <c r="F97" s="10">
        <f>E97/C97</f>
        <v>0</v>
      </c>
      <c r="G97" s="9">
        <v>0</v>
      </c>
      <c r="H97" s="9">
        <v>0</v>
      </c>
      <c r="I97" s="64"/>
      <c r="J97" s="64"/>
      <c r="K97" s="64"/>
      <c r="L97" s="64"/>
      <c r="M97" s="64"/>
      <c r="N97" s="64"/>
    </row>
    <row r="98" spans="1:14" ht="15.75" x14ac:dyDescent="0.25">
      <c r="A98" s="62" t="s">
        <v>118</v>
      </c>
      <c r="B98" s="4" t="s">
        <v>100</v>
      </c>
      <c r="C98" s="2">
        <v>17.489000000000001</v>
      </c>
      <c r="D98" s="9">
        <v>0</v>
      </c>
      <c r="E98" s="9">
        <v>0</v>
      </c>
      <c r="F98" s="10">
        <f>E98/C98</f>
        <v>0</v>
      </c>
      <c r="G98" s="9">
        <v>0</v>
      </c>
      <c r="H98" s="9">
        <v>0</v>
      </c>
      <c r="I98" s="64"/>
      <c r="J98" s="64"/>
      <c r="K98" s="64"/>
      <c r="L98" s="64"/>
      <c r="M98" s="64"/>
      <c r="N98" s="64"/>
    </row>
    <row r="99" spans="1:14" ht="15.75" x14ac:dyDescent="0.25">
      <c r="A99" s="62" t="s">
        <v>120</v>
      </c>
      <c r="B99" s="4" t="s">
        <v>102</v>
      </c>
      <c r="C99" s="2">
        <v>210.33</v>
      </c>
      <c r="D99" s="9">
        <v>0</v>
      </c>
      <c r="E99" s="9">
        <v>0</v>
      </c>
      <c r="F99" s="10">
        <f>E99/C99</f>
        <v>0</v>
      </c>
      <c r="G99" s="9">
        <v>0</v>
      </c>
      <c r="H99" s="9">
        <v>0</v>
      </c>
      <c r="I99" s="64"/>
      <c r="J99" s="64"/>
      <c r="K99" s="64"/>
      <c r="L99" s="64"/>
      <c r="M99" s="64"/>
      <c r="N99" s="64"/>
    </row>
    <row r="100" spans="1:14" ht="15.75" x14ac:dyDescent="0.25">
      <c r="A100" s="135" t="s">
        <v>270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</row>
    <row r="101" spans="1:14" ht="15.75" x14ac:dyDescent="0.25">
      <c r="A101" s="62" t="s">
        <v>122</v>
      </c>
      <c r="B101" s="4" t="s">
        <v>37</v>
      </c>
      <c r="C101" s="2">
        <v>249.48</v>
      </c>
      <c r="D101" s="9">
        <v>10</v>
      </c>
      <c r="E101" s="9">
        <v>12</v>
      </c>
      <c r="F101" s="10">
        <f>E101/C101</f>
        <v>4.8100048100048101E-2</v>
      </c>
      <c r="G101" s="64">
        <v>1</v>
      </c>
      <c r="H101" s="11">
        <f>G101*100/E101</f>
        <v>8.3333333333333339</v>
      </c>
      <c r="I101" s="64">
        <v>0</v>
      </c>
      <c r="J101" s="64">
        <v>0</v>
      </c>
      <c r="K101" s="64">
        <v>0</v>
      </c>
      <c r="L101" s="64">
        <v>0</v>
      </c>
      <c r="M101" s="64">
        <v>1</v>
      </c>
      <c r="N101" s="64">
        <v>0</v>
      </c>
    </row>
    <row r="102" spans="1:14" ht="38.25" x14ac:dyDescent="0.25">
      <c r="A102" s="62" t="s">
        <v>123</v>
      </c>
      <c r="B102" s="4" t="s">
        <v>105</v>
      </c>
      <c r="C102" s="2">
        <v>98.5</v>
      </c>
      <c r="D102" s="9">
        <v>23</v>
      </c>
      <c r="E102" s="9">
        <v>46</v>
      </c>
      <c r="F102" s="10">
        <f>E102/C102</f>
        <v>0.46700507614213199</v>
      </c>
      <c r="G102" s="64">
        <v>1</v>
      </c>
      <c r="H102" s="11">
        <f>G102*100/E102</f>
        <v>2.1739130434782608</v>
      </c>
      <c r="I102" s="64"/>
      <c r="J102" s="64"/>
      <c r="K102" s="64"/>
      <c r="L102" s="64"/>
      <c r="M102" s="64"/>
      <c r="N102" s="64"/>
    </row>
    <row r="103" spans="1:14" ht="38.25" x14ac:dyDescent="0.25">
      <c r="A103" s="62" t="s">
        <v>125</v>
      </c>
      <c r="B103" s="4" t="s">
        <v>106</v>
      </c>
      <c r="C103" s="2">
        <v>164.62899999999999</v>
      </c>
      <c r="D103" s="9">
        <v>43</v>
      </c>
      <c r="E103" s="9">
        <v>47</v>
      </c>
      <c r="F103" s="10">
        <f>E103/C103</f>
        <v>0.28549040570008932</v>
      </c>
      <c r="G103" s="64">
        <v>1</v>
      </c>
      <c r="H103" s="11">
        <f>G103*100/E103</f>
        <v>2.1276595744680851</v>
      </c>
      <c r="I103" s="64"/>
      <c r="J103" s="64"/>
      <c r="K103" s="64"/>
      <c r="L103" s="64"/>
      <c r="M103" s="64"/>
      <c r="N103" s="64"/>
    </row>
    <row r="104" spans="1:14" ht="15.75" x14ac:dyDescent="0.25">
      <c r="A104" s="62" t="s">
        <v>271</v>
      </c>
      <c r="B104" s="4" t="s">
        <v>108</v>
      </c>
      <c r="C104" s="2">
        <v>7.07</v>
      </c>
      <c r="D104" s="9">
        <v>0</v>
      </c>
      <c r="E104" s="9">
        <v>0</v>
      </c>
      <c r="F104" s="10">
        <f>E104/C104</f>
        <v>0</v>
      </c>
      <c r="G104" s="9">
        <v>0</v>
      </c>
      <c r="H104" s="9">
        <v>0</v>
      </c>
      <c r="I104" s="64"/>
      <c r="J104" s="64"/>
      <c r="K104" s="64"/>
      <c r="L104" s="64"/>
      <c r="M104" s="64"/>
      <c r="N104" s="64"/>
    </row>
    <row r="105" spans="1:14" ht="15.75" x14ac:dyDescent="0.25">
      <c r="A105" s="62" t="s">
        <v>272</v>
      </c>
      <c r="B105" s="4" t="s">
        <v>110</v>
      </c>
      <c r="C105" s="2">
        <v>11.88</v>
      </c>
      <c r="D105" s="9">
        <v>0</v>
      </c>
      <c r="E105" s="9">
        <v>0</v>
      </c>
      <c r="F105" s="10">
        <f>E105/C105</f>
        <v>0</v>
      </c>
      <c r="G105" s="9">
        <v>0</v>
      </c>
      <c r="H105" s="9">
        <v>0</v>
      </c>
      <c r="I105" s="64"/>
      <c r="J105" s="64"/>
      <c r="K105" s="64"/>
      <c r="L105" s="64"/>
      <c r="M105" s="64"/>
      <c r="N105" s="64"/>
    </row>
    <row r="106" spans="1:14" ht="15.75" x14ac:dyDescent="0.25">
      <c r="A106" s="135" t="s">
        <v>273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</row>
    <row r="107" spans="1:14" ht="15.75" x14ac:dyDescent="0.25">
      <c r="A107" s="62" t="s">
        <v>127</v>
      </c>
      <c r="B107" s="4" t="s">
        <v>37</v>
      </c>
      <c r="C107" s="2">
        <v>498.62</v>
      </c>
      <c r="D107" s="9">
        <v>148</v>
      </c>
      <c r="E107" s="9">
        <v>113</v>
      </c>
      <c r="F107" s="10">
        <f>E107/C107</f>
        <v>0.22662548634230475</v>
      </c>
      <c r="G107" s="9">
        <v>11</v>
      </c>
      <c r="H107" s="9">
        <v>10</v>
      </c>
      <c r="I107" s="9">
        <v>0</v>
      </c>
      <c r="J107" s="9">
        <v>0</v>
      </c>
      <c r="K107" s="9">
        <v>0</v>
      </c>
      <c r="L107" s="9">
        <v>0</v>
      </c>
      <c r="M107" s="9">
        <v>11</v>
      </c>
      <c r="N107" s="9">
        <v>0</v>
      </c>
    </row>
    <row r="108" spans="1:14" ht="15.75" x14ac:dyDescent="0.25">
      <c r="A108" s="62" t="s">
        <v>128</v>
      </c>
      <c r="B108" s="4" t="s">
        <v>113</v>
      </c>
      <c r="C108" s="2">
        <v>200.97</v>
      </c>
      <c r="D108" s="9">
        <v>0</v>
      </c>
      <c r="E108" s="9">
        <v>29</v>
      </c>
      <c r="F108" s="10">
        <f>E108/C108</f>
        <v>0.14430014430014429</v>
      </c>
      <c r="G108" s="9">
        <v>0</v>
      </c>
      <c r="H108" s="9">
        <v>0</v>
      </c>
      <c r="I108" s="64"/>
      <c r="J108" s="64"/>
      <c r="K108" s="64"/>
      <c r="L108" s="64"/>
      <c r="M108" s="64"/>
      <c r="N108" s="64"/>
    </row>
    <row r="109" spans="1:14" ht="25.5" x14ac:dyDescent="0.25">
      <c r="A109" s="62" t="s">
        <v>130</v>
      </c>
      <c r="B109" s="4" t="s">
        <v>114</v>
      </c>
      <c r="C109" s="2">
        <v>177.53</v>
      </c>
      <c r="D109" s="9">
        <v>0</v>
      </c>
      <c r="E109" s="9">
        <v>0</v>
      </c>
      <c r="F109" s="10">
        <f>E109/C109</f>
        <v>0</v>
      </c>
      <c r="G109" s="9">
        <v>0</v>
      </c>
      <c r="H109" s="9">
        <v>0</v>
      </c>
      <c r="I109" s="64"/>
      <c r="J109" s="64"/>
      <c r="K109" s="64"/>
      <c r="L109" s="64"/>
      <c r="M109" s="64"/>
      <c r="N109" s="64"/>
    </row>
    <row r="110" spans="1:14" ht="15.75" x14ac:dyDescent="0.25">
      <c r="A110" s="135" t="s">
        <v>274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14" x14ac:dyDescent="0.25">
      <c r="A111" s="62" t="s">
        <v>138</v>
      </c>
      <c r="B111" s="4" t="s">
        <v>18</v>
      </c>
      <c r="C111" s="2">
        <v>186.63</v>
      </c>
      <c r="D111" s="14">
        <v>0</v>
      </c>
      <c r="E111" s="14">
        <v>57</v>
      </c>
      <c r="F111" s="15">
        <f>E111/C111</f>
        <v>0.30541713550876065</v>
      </c>
      <c r="G111" s="14">
        <v>5</v>
      </c>
      <c r="H111" s="14">
        <v>10</v>
      </c>
      <c r="I111" s="14">
        <v>0</v>
      </c>
      <c r="J111" s="14">
        <v>0</v>
      </c>
      <c r="K111" s="14">
        <v>0</v>
      </c>
      <c r="L111" s="14">
        <v>0</v>
      </c>
      <c r="M111" s="14">
        <v>5</v>
      </c>
      <c r="N111" s="14">
        <v>0</v>
      </c>
    </row>
    <row r="112" spans="1:14" ht="38.25" x14ac:dyDescent="0.25">
      <c r="A112" s="62" t="s">
        <v>139</v>
      </c>
      <c r="B112" s="4" t="s">
        <v>117</v>
      </c>
      <c r="C112" s="2">
        <v>332.44099999999997</v>
      </c>
      <c r="D112" s="14">
        <v>30</v>
      </c>
      <c r="E112" s="14">
        <v>40</v>
      </c>
      <c r="F112" s="15">
        <f>E112/C112</f>
        <v>0.12032210226777083</v>
      </c>
      <c r="G112" s="23">
        <v>1</v>
      </c>
      <c r="H112" s="21">
        <f>G112*100/E112</f>
        <v>2.5</v>
      </c>
      <c r="I112" s="23"/>
      <c r="J112" s="23"/>
      <c r="K112" s="23"/>
      <c r="L112" s="23"/>
      <c r="M112" s="23"/>
      <c r="N112" s="23"/>
    </row>
    <row r="113" spans="1:14" x14ac:dyDescent="0.25">
      <c r="A113" s="62" t="s">
        <v>141</v>
      </c>
      <c r="B113" s="4" t="s">
        <v>119</v>
      </c>
      <c r="C113" s="2">
        <v>33.372999999999998</v>
      </c>
      <c r="D113" s="14">
        <v>0</v>
      </c>
      <c r="E113" s="14">
        <v>0</v>
      </c>
      <c r="F113" s="15">
        <f>E113/C113</f>
        <v>0</v>
      </c>
      <c r="G113" s="14">
        <v>0</v>
      </c>
      <c r="H113" s="14">
        <v>0</v>
      </c>
      <c r="I113" s="23"/>
      <c r="J113" s="23"/>
      <c r="K113" s="23"/>
      <c r="L113" s="23"/>
      <c r="M113" s="23"/>
      <c r="N113" s="23"/>
    </row>
    <row r="114" spans="1:14" x14ac:dyDescent="0.25">
      <c r="A114" s="62" t="s">
        <v>275</v>
      </c>
      <c r="B114" s="4" t="s">
        <v>121</v>
      </c>
      <c r="C114" s="2">
        <v>20.67</v>
      </c>
      <c r="D114" s="14">
        <v>0</v>
      </c>
      <c r="E114" s="14">
        <v>0</v>
      </c>
      <c r="F114" s="15">
        <f>E114/C114</f>
        <v>0</v>
      </c>
      <c r="G114" s="14">
        <v>0</v>
      </c>
      <c r="H114" s="14">
        <v>0</v>
      </c>
      <c r="I114" s="23"/>
      <c r="J114" s="23"/>
      <c r="K114" s="23"/>
      <c r="L114" s="23"/>
      <c r="M114" s="23"/>
      <c r="N114" s="23"/>
    </row>
    <row r="115" spans="1:14" ht="15.75" x14ac:dyDescent="0.25">
      <c r="A115" s="139" t="s">
        <v>325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</row>
    <row r="116" spans="1:14" ht="15.75" x14ac:dyDescent="0.25">
      <c r="A116" s="74" t="s">
        <v>143</v>
      </c>
      <c r="B116" s="4" t="s">
        <v>37</v>
      </c>
      <c r="C116" s="5">
        <v>347.41</v>
      </c>
      <c r="D116" s="9">
        <v>117</v>
      </c>
      <c r="E116" s="9">
        <v>115</v>
      </c>
      <c r="F116" s="10">
        <f>E116/C116</f>
        <v>0.33102098385193285</v>
      </c>
      <c r="G116" s="64">
        <v>11</v>
      </c>
      <c r="H116" s="11">
        <f>G116*100/E116</f>
        <v>9.5652173913043477</v>
      </c>
      <c r="I116" s="64">
        <v>0</v>
      </c>
      <c r="J116" s="64">
        <v>0</v>
      </c>
      <c r="K116" s="64">
        <v>0</v>
      </c>
      <c r="L116" s="64">
        <v>0</v>
      </c>
      <c r="M116" s="64">
        <v>11</v>
      </c>
      <c r="N116" s="64">
        <v>0</v>
      </c>
    </row>
    <row r="117" spans="1:14" ht="45" customHeight="1" x14ac:dyDescent="0.25">
      <c r="A117" s="74" t="s">
        <v>144</v>
      </c>
      <c r="B117" s="4" t="s">
        <v>364</v>
      </c>
      <c r="C117" s="5">
        <v>36.19</v>
      </c>
      <c r="D117" s="9">
        <v>0</v>
      </c>
      <c r="E117" s="9">
        <v>62</v>
      </c>
      <c r="F117" s="10">
        <f>E117/C117</f>
        <v>1.7131804365846921</v>
      </c>
      <c r="G117" s="9">
        <v>0</v>
      </c>
      <c r="H117" s="9">
        <v>0</v>
      </c>
      <c r="I117" s="64"/>
      <c r="J117" s="64"/>
      <c r="K117" s="64"/>
      <c r="L117" s="64"/>
      <c r="M117" s="64"/>
      <c r="N117" s="64"/>
    </row>
    <row r="118" spans="1:14" ht="45" customHeight="1" x14ac:dyDescent="0.25">
      <c r="A118" s="74" t="s">
        <v>146</v>
      </c>
      <c r="B118" s="4" t="s">
        <v>365</v>
      </c>
      <c r="C118" s="5">
        <v>21.42</v>
      </c>
      <c r="D118" s="9">
        <v>0</v>
      </c>
      <c r="E118" s="9">
        <v>23</v>
      </c>
      <c r="F118" s="10">
        <f>E118/C118</f>
        <v>1.0737628384687208</v>
      </c>
      <c r="G118" s="9">
        <v>0</v>
      </c>
      <c r="H118" s="9">
        <v>0</v>
      </c>
      <c r="I118" s="64"/>
      <c r="J118" s="64"/>
      <c r="K118" s="64"/>
      <c r="L118" s="64"/>
      <c r="M118" s="64"/>
      <c r="N118" s="64"/>
    </row>
    <row r="119" spans="1:14" ht="15.75" x14ac:dyDescent="0.25">
      <c r="A119" s="139" t="s">
        <v>326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</row>
    <row r="120" spans="1:14" ht="15.75" x14ac:dyDescent="0.25">
      <c r="A120" s="62" t="s">
        <v>152</v>
      </c>
      <c r="B120" s="4" t="s">
        <v>18</v>
      </c>
      <c r="C120" s="2">
        <v>273.83</v>
      </c>
      <c r="D120" s="9">
        <v>64</v>
      </c>
      <c r="E120" s="9">
        <v>66</v>
      </c>
      <c r="F120" s="10">
        <f>E120/C120</f>
        <v>0.2410254537486762</v>
      </c>
      <c r="G120" s="9">
        <v>6</v>
      </c>
      <c r="H120" s="9">
        <v>10</v>
      </c>
      <c r="I120" s="9">
        <v>0</v>
      </c>
      <c r="J120" s="9">
        <v>0</v>
      </c>
      <c r="K120" s="9">
        <v>0</v>
      </c>
      <c r="L120" s="9">
        <v>0</v>
      </c>
      <c r="M120" s="9">
        <v>6</v>
      </c>
      <c r="N120" s="9">
        <v>0</v>
      </c>
    </row>
    <row r="121" spans="1:14" ht="38.25" x14ac:dyDescent="0.25">
      <c r="A121" s="62" t="s">
        <v>153</v>
      </c>
      <c r="B121" s="4" t="s">
        <v>129</v>
      </c>
      <c r="C121" s="2">
        <v>40.784999999999997</v>
      </c>
      <c r="D121" s="9">
        <v>26</v>
      </c>
      <c r="E121" s="9">
        <v>30</v>
      </c>
      <c r="F121" s="10">
        <f t="shared" ref="F121:F130" si="4">E121/C121</f>
        <v>0.73556454578889308</v>
      </c>
      <c r="G121" s="64">
        <v>0</v>
      </c>
      <c r="H121" s="11">
        <f>G121*100/E121</f>
        <v>0</v>
      </c>
      <c r="I121" s="64"/>
      <c r="J121" s="64"/>
      <c r="K121" s="64"/>
      <c r="L121" s="64"/>
      <c r="M121" s="64"/>
      <c r="N121" s="64"/>
    </row>
    <row r="122" spans="1:14" ht="38.25" x14ac:dyDescent="0.25">
      <c r="A122" s="62" t="s">
        <v>155</v>
      </c>
      <c r="B122" s="4" t="s">
        <v>131</v>
      </c>
      <c r="C122" s="2">
        <v>83.35</v>
      </c>
      <c r="D122" s="9">
        <v>33</v>
      </c>
      <c r="E122" s="9">
        <v>38</v>
      </c>
      <c r="F122" s="10">
        <f t="shared" si="4"/>
        <v>0.45590881823635276</v>
      </c>
      <c r="G122" s="64">
        <v>1</v>
      </c>
      <c r="H122" s="11">
        <f>G122*100/E122</f>
        <v>2.6315789473684212</v>
      </c>
      <c r="I122" s="64"/>
      <c r="J122" s="64"/>
      <c r="K122" s="64"/>
      <c r="L122" s="64"/>
      <c r="M122" s="64"/>
      <c r="N122" s="64"/>
    </row>
    <row r="123" spans="1:14" ht="38.25" x14ac:dyDescent="0.25">
      <c r="A123" s="62" t="s">
        <v>157</v>
      </c>
      <c r="B123" s="4" t="s">
        <v>132</v>
      </c>
      <c r="C123" s="2">
        <v>71.564999999999998</v>
      </c>
      <c r="D123" s="9">
        <v>29</v>
      </c>
      <c r="E123" s="9">
        <v>37</v>
      </c>
      <c r="F123" s="10">
        <f t="shared" si="4"/>
        <v>0.51701250611332361</v>
      </c>
      <c r="G123" s="64">
        <v>1</v>
      </c>
      <c r="H123" s="11">
        <f>G123*100/E123</f>
        <v>2.7027027027027026</v>
      </c>
      <c r="I123" s="64"/>
      <c r="J123" s="64"/>
      <c r="K123" s="64"/>
      <c r="L123" s="64"/>
      <c r="M123" s="64"/>
      <c r="N123" s="64"/>
    </row>
    <row r="124" spans="1:14" ht="15.75" x14ac:dyDescent="0.25">
      <c r="A124" s="62" t="s">
        <v>276</v>
      </c>
      <c r="B124" s="4" t="s">
        <v>133</v>
      </c>
      <c r="C124" s="2">
        <v>33.872999999999998</v>
      </c>
      <c r="D124" s="9">
        <v>0</v>
      </c>
      <c r="E124" s="9">
        <v>12</v>
      </c>
      <c r="F124" s="10">
        <f t="shared" si="4"/>
        <v>0.35426445841820919</v>
      </c>
      <c r="G124" s="64">
        <v>0</v>
      </c>
      <c r="H124" s="11">
        <v>0</v>
      </c>
      <c r="I124" s="64"/>
      <c r="J124" s="64"/>
      <c r="K124" s="64"/>
      <c r="L124" s="64"/>
      <c r="M124" s="64"/>
      <c r="N124" s="64"/>
    </row>
    <row r="125" spans="1:14" ht="27" customHeight="1" x14ac:dyDescent="0.25">
      <c r="A125" s="62" t="s">
        <v>277</v>
      </c>
      <c r="B125" s="4" t="s">
        <v>134</v>
      </c>
      <c r="C125" s="2">
        <v>35.130000000000003</v>
      </c>
      <c r="D125" s="9">
        <v>0</v>
      </c>
      <c r="E125" s="9">
        <v>0</v>
      </c>
      <c r="F125" s="10">
        <f t="shared" si="4"/>
        <v>0</v>
      </c>
      <c r="G125" s="64">
        <v>0</v>
      </c>
      <c r="H125" s="11">
        <v>0</v>
      </c>
      <c r="I125" s="64"/>
      <c r="J125" s="64"/>
      <c r="K125" s="64"/>
      <c r="L125" s="64"/>
      <c r="M125" s="64"/>
      <c r="N125" s="64"/>
    </row>
    <row r="126" spans="1:14" ht="31.5" customHeight="1" x14ac:dyDescent="0.25">
      <c r="A126" s="62" t="s">
        <v>278</v>
      </c>
      <c r="B126" s="4" t="s">
        <v>135</v>
      </c>
      <c r="C126" s="2">
        <v>119.288</v>
      </c>
      <c r="D126" s="9">
        <v>0</v>
      </c>
      <c r="E126" s="9">
        <v>26</v>
      </c>
      <c r="F126" s="10">
        <f t="shared" si="4"/>
        <v>0.21795989537925023</v>
      </c>
      <c r="G126" s="64">
        <v>0</v>
      </c>
      <c r="H126" s="11">
        <v>0</v>
      </c>
      <c r="I126" s="64"/>
      <c r="J126" s="64"/>
      <c r="K126" s="64"/>
      <c r="L126" s="64"/>
      <c r="M126" s="64"/>
      <c r="N126" s="64"/>
    </row>
    <row r="127" spans="1:14" ht="25.5" x14ac:dyDescent="0.25">
      <c r="A127" s="62" t="s">
        <v>279</v>
      </c>
      <c r="B127" s="4" t="s">
        <v>136</v>
      </c>
      <c r="C127" s="2">
        <v>28.207000000000001</v>
      </c>
      <c r="D127" s="9">
        <v>0</v>
      </c>
      <c r="E127" s="9">
        <v>26</v>
      </c>
      <c r="F127" s="10">
        <f t="shared" si="4"/>
        <v>0.92175701067110993</v>
      </c>
      <c r="G127" s="64">
        <v>0</v>
      </c>
      <c r="H127" s="11">
        <v>0</v>
      </c>
      <c r="I127" s="64"/>
      <c r="J127" s="64"/>
      <c r="K127" s="64"/>
      <c r="L127" s="64"/>
      <c r="M127" s="64"/>
      <c r="N127" s="64"/>
    </row>
    <row r="128" spans="1:14" ht="25.5" x14ac:dyDescent="0.25">
      <c r="A128" s="62" t="s">
        <v>280</v>
      </c>
      <c r="B128" s="4" t="s">
        <v>137</v>
      </c>
      <c r="C128" s="2">
        <v>24.41</v>
      </c>
      <c r="D128" s="9">
        <v>0</v>
      </c>
      <c r="E128" s="9">
        <v>11</v>
      </c>
      <c r="F128" s="10">
        <f t="shared" si="4"/>
        <v>0.45063498566161408</v>
      </c>
      <c r="G128" s="64">
        <v>0</v>
      </c>
      <c r="H128" s="11">
        <v>0</v>
      </c>
      <c r="I128" s="64"/>
      <c r="J128" s="64"/>
      <c r="K128" s="64"/>
      <c r="L128" s="64"/>
      <c r="M128" s="64"/>
      <c r="N128" s="64"/>
    </row>
    <row r="129" spans="1:14" ht="34.5" customHeight="1" x14ac:dyDescent="0.25">
      <c r="A129" s="62" t="s">
        <v>281</v>
      </c>
      <c r="B129" s="4" t="s">
        <v>360</v>
      </c>
      <c r="C129" s="2">
        <v>30.28</v>
      </c>
      <c r="D129" s="9">
        <v>9</v>
      </c>
      <c r="E129" s="9">
        <v>10</v>
      </c>
      <c r="F129" s="10">
        <f t="shared" si="4"/>
        <v>0.33025099075297226</v>
      </c>
      <c r="G129" s="64">
        <v>0</v>
      </c>
      <c r="H129" s="11">
        <f>G129*100/E129</f>
        <v>0</v>
      </c>
      <c r="I129" s="64"/>
      <c r="J129" s="64"/>
      <c r="K129" s="64"/>
      <c r="L129" s="64"/>
      <c r="M129" s="64"/>
      <c r="N129" s="64"/>
    </row>
    <row r="130" spans="1:14" ht="15.75" x14ac:dyDescent="0.25">
      <c r="A130" s="62" t="s">
        <v>282</v>
      </c>
      <c r="B130" s="4" t="s">
        <v>28</v>
      </c>
      <c r="C130" s="2">
        <v>35.409999999999997</v>
      </c>
      <c r="D130" s="9">
        <v>0</v>
      </c>
      <c r="E130" s="9">
        <v>0</v>
      </c>
      <c r="F130" s="10">
        <f t="shared" si="4"/>
        <v>0</v>
      </c>
      <c r="G130" s="64">
        <v>0</v>
      </c>
      <c r="H130" s="11">
        <v>0</v>
      </c>
      <c r="I130" s="64"/>
      <c r="J130" s="64"/>
      <c r="K130" s="64"/>
      <c r="L130" s="64"/>
      <c r="M130" s="64"/>
      <c r="N130" s="64"/>
    </row>
    <row r="131" spans="1:14" ht="15.75" x14ac:dyDescent="0.25">
      <c r="A131" s="139" t="s">
        <v>283</v>
      </c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</row>
    <row r="132" spans="1:14" x14ac:dyDescent="0.25">
      <c r="A132" s="74" t="s">
        <v>159</v>
      </c>
      <c r="B132" s="4" t="s">
        <v>37</v>
      </c>
      <c r="C132" s="5">
        <v>223.19</v>
      </c>
      <c r="D132" s="14">
        <v>76</v>
      </c>
      <c r="E132" s="14">
        <v>50</v>
      </c>
      <c r="F132" s="21">
        <f>E132/C132</f>
        <v>0.2240243738518751</v>
      </c>
      <c r="G132" s="14">
        <v>5</v>
      </c>
      <c r="H132" s="21">
        <f>G132*100/E132</f>
        <v>10</v>
      </c>
      <c r="I132" s="14">
        <v>0</v>
      </c>
      <c r="J132" s="14">
        <v>0</v>
      </c>
      <c r="K132" s="14">
        <v>0</v>
      </c>
      <c r="L132" s="14">
        <v>0</v>
      </c>
      <c r="M132" s="14">
        <v>5</v>
      </c>
      <c r="N132" s="14">
        <v>0</v>
      </c>
    </row>
    <row r="133" spans="1:14" ht="38.25" x14ac:dyDescent="0.25">
      <c r="A133" s="74" t="s">
        <v>284</v>
      </c>
      <c r="B133" s="4" t="s">
        <v>140</v>
      </c>
      <c r="C133" s="5">
        <v>146.21</v>
      </c>
      <c r="D133" s="14">
        <v>78</v>
      </c>
      <c r="E133" s="14">
        <v>95</v>
      </c>
      <c r="F133" s="21">
        <f>E133/C133</f>
        <v>0.64975035907256684</v>
      </c>
      <c r="G133" s="14">
        <v>9</v>
      </c>
      <c r="H133" s="21">
        <f>G133*100/E133</f>
        <v>9.473684210526315</v>
      </c>
      <c r="I133" s="72"/>
      <c r="J133" s="72"/>
      <c r="K133" s="72"/>
      <c r="L133" s="72"/>
      <c r="M133" s="72"/>
      <c r="N133" s="72"/>
    </row>
    <row r="134" spans="1:14" x14ac:dyDescent="0.25">
      <c r="A134" s="74" t="s">
        <v>285</v>
      </c>
      <c r="B134" s="4" t="s">
        <v>142</v>
      </c>
      <c r="C134" s="5">
        <v>125.91</v>
      </c>
      <c r="D134" s="14">
        <v>0</v>
      </c>
      <c r="E134" s="14">
        <v>86</v>
      </c>
      <c r="F134" s="21">
        <f>E134/C134</f>
        <v>0.68302755936780246</v>
      </c>
      <c r="G134" s="14">
        <v>0</v>
      </c>
      <c r="H134" s="14">
        <v>0</v>
      </c>
      <c r="I134" s="72"/>
      <c r="J134" s="72"/>
      <c r="K134" s="72"/>
      <c r="L134" s="72"/>
      <c r="M134" s="72"/>
      <c r="N134" s="72"/>
    </row>
    <row r="135" spans="1:14" ht="15.75" x14ac:dyDescent="0.25">
      <c r="A135" s="139" t="s">
        <v>286</v>
      </c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</row>
    <row r="136" spans="1:14" ht="15.75" x14ac:dyDescent="0.25">
      <c r="A136" s="62" t="s">
        <v>160</v>
      </c>
      <c r="B136" s="4" t="s">
        <v>37</v>
      </c>
      <c r="C136" s="2">
        <v>768.25</v>
      </c>
      <c r="D136" s="9">
        <v>4994</v>
      </c>
      <c r="E136" s="9">
        <v>4901</v>
      </c>
      <c r="F136" s="10">
        <f>E136/C136</f>
        <v>6.3794337780670354</v>
      </c>
      <c r="G136" s="64">
        <v>50</v>
      </c>
      <c r="H136" s="11">
        <f>G136*100/E136</f>
        <v>1.0201999591920017</v>
      </c>
      <c r="I136" s="64">
        <v>0</v>
      </c>
      <c r="J136" s="64">
        <v>0</v>
      </c>
      <c r="K136" s="64">
        <v>0</v>
      </c>
      <c r="L136" s="64">
        <v>0</v>
      </c>
      <c r="M136" s="64">
        <v>50</v>
      </c>
      <c r="N136" s="64">
        <v>0</v>
      </c>
    </row>
    <row r="137" spans="1:14" ht="38.25" x14ac:dyDescent="0.25">
      <c r="A137" s="62" t="s">
        <v>161</v>
      </c>
      <c r="B137" s="4" t="s">
        <v>145</v>
      </c>
      <c r="C137" s="2">
        <v>191.41800000000001</v>
      </c>
      <c r="D137" s="9">
        <v>35</v>
      </c>
      <c r="E137" s="9">
        <v>35</v>
      </c>
      <c r="F137" s="10">
        <f t="shared" ref="F137:F143" si="5">E137/C137</f>
        <v>0.18284591835668537</v>
      </c>
      <c r="G137" s="64">
        <v>1</v>
      </c>
      <c r="H137" s="11">
        <f>G137*100/E137</f>
        <v>2.8571428571428572</v>
      </c>
      <c r="I137" s="64"/>
      <c r="J137" s="64"/>
      <c r="K137" s="64"/>
      <c r="L137" s="64"/>
      <c r="M137" s="64"/>
      <c r="N137" s="64"/>
    </row>
    <row r="138" spans="1:14" ht="38.25" x14ac:dyDescent="0.25">
      <c r="A138" s="62" t="s">
        <v>163</v>
      </c>
      <c r="B138" s="4" t="s">
        <v>147</v>
      </c>
      <c r="C138" s="2">
        <v>164.13</v>
      </c>
      <c r="D138" s="9">
        <v>53</v>
      </c>
      <c r="E138" s="9">
        <v>50</v>
      </c>
      <c r="F138" s="10">
        <f t="shared" si="5"/>
        <v>0.30463656857369159</v>
      </c>
      <c r="G138" s="64">
        <v>1</v>
      </c>
      <c r="H138" s="11">
        <f>G138*100/E138</f>
        <v>2</v>
      </c>
      <c r="I138" s="64"/>
      <c r="J138" s="64"/>
      <c r="K138" s="64"/>
      <c r="L138" s="64"/>
      <c r="M138" s="64"/>
      <c r="N138" s="64"/>
    </row>
    <row r="139" spans="1:14" ht="38.25" x14ac:dyDescent="0.25">
      <c r="A139" s="62" t="s">
        <v>165</v>
      </c>
      <c r="B139" s="4" t="s">
        <v>148</v>
      </c>
      <c r="C139" s="2">
        <v>258.22300000000001</v>
      </c>
      <c r="D139" s="9">
        <v>21</v>
      </c>
      <c r="E139" s="9">
        <v>22</v>
      </c>
      <c r="F139" s="10">
        <f t="shared" si="5"/>
        <v>8.5197677976012978E-2</v>
      </c>
      <c r="G139" s="64">
        <v>0</v>
      </c>
      <c r="H139" s="11">
        <f>G139*100/E139</f>
        <v>0</v>
      </c>
      <c r="I139" s="64"/>
      <c r="J139" s="64"/>
      <c r="K139" s="64"/>
      <c r="L139" s="64"/>
      <c r="M139" s="64"/>
      <c r="N139" s="64"/>
    </row>
    <row r="140" spans="1:14" ht="15.75" x14ac:dyDescent="0.25">
      <c r="A140" s="62" t="s">
        <v>166</v>
      </c>
      <c r="B140" s="4" t="s">
        <v>149</v>
      </c>
      <c r="C140" s="2">
        <v>31.01</v>
      </c>
      <c r="D140" s="9">
        <v>1598</v>
      </c>
      <c r="E140" s="9">
        <v>1693</v>
      </c>
      <c r="F140" s="10">
        <f t="shared" si="5"/>
        <v>54.595291841341499</v>
      </c>
      <c r="G140" s="64">
        <v>0</v>
      </c>
      <c r="H140" s="11">
        <f>G140*100/E140</f>
        <v>0</v>
      </c>
      <c r="I140" s="64"/>
      <c r="J140" s="64"/>
      <c r="K140" s="64"/>
      <c r="L140" s="64"/>
      <c r="M140" s="64"/>
      <c r="N140" s="64"/>
    </row>
    <row r="141" spans="1:14" ht="25.5" x14ac:dyDescent="0.25">
      <c r="A141" s="62" t="s">
        <v>168</v>
      </c>
      <c r="B141" s="4" t="s">
        <v>150</v>
      </c>
      <c r="C141" s="2">
        <v>45.381</v>
      </c>
      <c r="D141" s="9">
        <v>0</v>
      </c>
      <c r="E141" s="9">
        <v>0</v>
      </c>
      <c r="F141" s="10">
        <f t="shared" si="5"/>
        <v>0</v>
      </c>
      <c r="G141" s="9">
        <v>0</v>
      </c>
      <c r="H141" s="9">
        <v>0</v>
      </c>
      <c r="I141" s="64"/>
      <c r="J141" s="64"/>
      <c r="K141" s="64"/>
      <c r="L141" s="64"/>
      <c r="M141" s="64"/>
      <c r="N141" s="64"/>
    </row>
    <row r="142" spans="1:14" ht="15.75" x14ac:dyDescent="0.25">
      <c r="A142" s="62" t="s">
        <v>170</v>
      </c>
      <c r="B142" s="4" t="s">
        <v>43</v>
      </c>
      <c r="C142" s="2">
        <v>20.49</v>
      </c>
      <c r="D142" s="9">
        <v>888</v>
      </c>
      <c r="E142" s="9">
        <v>898</v>
      </c>
      <c r="F142" s="10">
        <f t="shared" si="5"/>
        <v>43.826256710590535</v>
      </c>
      <c r="G142" s="64">
        <v>0</v>
      </c>
      <c r="H142" s="11">
        <f>G142*100/E142</f>
        <v>0</v>
      </c>
      <c r="I142" s="64"/>
      <c r="J142" s="64"/>
      <c r="K142" s="64"/>
      <c r="L142" s="64"/>
      <c r="M142" s="64"/>
      <c r="N142" s="64"/>
    </row>
    <row r="143" spans="1:14" ht="15.75" x14ac:dyDescent="0.25">
      <c r="A143" s="62" t="s">
        <v>172</v>
      </c>
      <c r="B143" s="69" t="s">
        <v>151</v>
      </c>
      <c r="C143" s="2">
        <v>73.016999999999996</v>
      </c>
      <c r="D143" s="9">
        <v>0</v>
      </c>
      <c r="E143" s="9">
        <v>0</v>
      </c>
      <c r="F143" s="10">
        <f t="shared" si="5"/>
        <v>0</v>
      </c>
      <c r="G143" s="9">
        <v>0</v>
      </c>
      <c r="H143" s="9">
        <v>0</v>
      </c>
      <c r="I143" s="64"/>
      <c r="J143" s="64"/>
      <c r="K143" s="64"/>
      <c r="L143" s="64"/>
      <c r="M143" s="64"/>
      <c r="N143" s="64"/>
    </row>
    <row r="144" spans="1:14" ht="15.75" x14ac:dyDescent="0.25">
      <c r="A144" s="135" t="s">
        <v>288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</row>
    <row r="145" spans="1:14" x14ac:dyDescent="0.25">
      <c r="A145" s="62" t="s">
        <v>176</v>
      </c>
      <c r="B145" s="4" t="s">
        <v>18</v>
      </c>
      <c r="C145" s="2">
        <v>4284.8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</row>
    <row r="146" spans="1:14" ht="15.75" x14ac:dyDescent="0.25">
      <c r="A146" s="135" t="s">
        <v>289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</row>
    <row r="147" spans="1:14" x14ac:dyDescent="0.25">
      <c r="A147" s="62" t="s">
        <v>187</v>
      </c>
      <c r="B147" s="4" t="s">
        <v>37</v>
      </c>
      <c r="C147" s="2">
        <v>2410.6999999999998</v>
      </c>
      <c r="D147" s="14">
        <v>27</v>
      </c>
      <c r="E147" s="14">
        <v>27</v>
      </c>
      <c r="F147" s="15">
        <f>E147/C147</f>
        <v>1.120006637076368E-2</v>
      </c>
      <c r="G147" s="19">
        <v>2</v>
      </c>
      <c r="H147" s="49">
        <f>G147*100/E147</f>
        <v>7.4074074074074074</v>
      </c>
      <c r="I147" s="19">
        <v>0</v>
      </c>
      <c r="J147" s="19">
        <v>0</v>
      </c>
      <c r="K147" s="19">
        <v>0</v>
      </c>
      <c r="L147" s="19">
        <v>0</v>
      </c>
      <c r="M147" s="19">
        <v>2</v>
      </c>
      <c r="N147" s="19">
        <v>0</v>
      </c>
    </row>
    <row r="148" spans="1:14" ht="38.25" x14ac:dyDescent="0.25">
      <c r="A148" s="62" t="s">
        <v>188</v>
      </c>
      <c r="B148" s="4" t="s">
        <v>154</v>
      </c>
      <c r="C148" s="2">
        <v>150.298</v>
      </c>
      <c r="D148" s="14">
        <v>11</v>
      </c>
      <c r="E148" s="14">
        <v>12</v>
      </c>
      <c r="F148" s="15">
        <f>E148/C148</f>
        <v>7.9841381788180815E-2</v>
      </c>
      <c r="G148" s="23">
        <v>0</v>
      </c>
      <c r="H148" s="21">
        <f>G148*100/E148</f>
        <v>0</v>
      </c>
      <c r="I148" s="19"/>
      <c r="J148" s="19"/>
      <c r="K148" s="19"/>
      <c r="L148" s="19"/>
      <c r="M148" s="19"/>
      <c r="N148" s="19"/>
    </row>
    <row r="149" spans="1:14" x14ac:dyDescent="0.25">
      <c r="A149" s="62" t="s">
        <v>190</v>
      </c>
      <c r="B149" s="4" t="s">
        <v>156</v>
      </c>
      <c r="C149" s="2">
        <v>1607.29</v>
      </c>
      <c r="D149" s="14">
        <v>0</v>
      </c>
      <c r="E149" s="14">
        <v>0</v>
      </c>
      <c r="F149" s="15">
        <f>E149/C149</f>
        <v>0</v>
      </c>
      <c r="G149" s="14">
        <v>0</v>
      </c>
      <c r="H149" s="14">
        <v>0</v>
      </c>
      <c r="I149" s="19"/>
      <c r="J149" s="19"/>
      <c r="K149" s="19"/>
      <c r="L149" s="19"/>
      <c r="M149" s="19"/>
      <c r="N149" s="19"/>
    </row>
    <row r="150" spans="1:14" ht="25.5" x14ac:dyDescent="0.25">
      <c r="A150" s="62" t="s">
        <v>192</v>
      </c>
      <c r="B150" s="4" t="s">
        <v>158</v>
      </c>
      <c r="C150" s="2">
        <v>252.64</v>
      </c>
      <c r="D150" s="14">
        <v>0</v>
      </c>
      <c r="E150" s="14">
        <v>0</v>
      </c>
      <c r="F150" s="15">
        <f>E150/C150</f>
        <v>0</v>
      </c>
      <c r="G150" s="14">
        <v>0</v>
      </c>
      <c r="H150" s="14">
        <v>0</v>
      </c>
      <c r="I150" s="19"/>
      <c r="J150" s="19"/>
      <c r="K150" s="19"/>
      <c r="L150" s="19"/>
      <c r="M150" s="19"/>
      <c r="N150" s="19"/>
    </row>
    <row r="151" spans="1:14" ht="15.75" x14ac:dyDescent="0.25">
      <c r="A151" s="135" t="s">
        <v>287</v>
      </c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</row>
    <row r="152" spans="1:14" ht="15.75" x14ac:dyDescent="0.25">
      <c r="A152" s="62" t="s">
        <v>193</v>
      </c>
      <c r="B152" s="4" t="s">
        <v>37</v>
      </c>
      <c r="C152" s="2">
        <v>466.86</v>
      </c>
      <c r="D152" s="9">
        <v>69</v>
      </c>
      <c r="E152" s="9">
        <v>71</v>
      </c>
      <c r="F152" s="10">
        <f>E152/C152</f>
        <v>0.15207985263248083</v>
      </c>
      <c r="G152" s="65">
        <v>7</v>
      </c>
      <c r="H152" s="70">
        <f>G152*100/E152</f>
        <v>9.8591549295774641</v>
      </c>
      <c r="I152" s="65">
        <v>0</v>
      </c>
      <c r="J152" s="65">
        <v>0</v>
      </c>
      <c r="K152" s="65">
        <v>0</v>
      </c>
      <c r="L152" s="65">
        <v>0</v>
      </c>
      <c r="M152" s="65">
        <v>7</v>
      </c>
      <c r="N152" s="65">
        <v>0</v>
      </c>
    </row>
    <row r="153" spans="1:14" ht="38.25" x14ac:dyDescent="0.25">
      <c r="A153" s="62" t="s">
        <v>194</v>
      </c>
      <c r="B153" s="4" t="s">
        <v>162</v>
      </c>
      <c r="C153" s="2">
        <v>369.51</v>
      </c>
      <c r="D153" s="9">
        <v>90</v>
      </c>
      <c r="E153" s="9">
        <v>70</v>
      </c>
      <c r="F153" s="10">
        <f t="shared" ref="F153:F161" si="6">E153/C153</f>
        <v>0.18944006928093962</v>
      </c>
      <c r="G153" s="64">
        <v>2</v>
      </c>
      <c r="H153" s="11">
        <f>G153*100/E153</f>
        <v>2.8571428571428572</v>
      </c>
      <c r="I153" s="65"/>
      <c r="J153" s="65"/>
      <c r="K153" s="65"/>
      <c r="L153" s="65"/>
      <c r="M153" s="65"/>
      <c r="N153" s="65"/>
    </row>
    <row r="154" spans="1:14" ht="15.75" x14ac:dyDescent="0.25">
      <c r="A154" s="62" t="s">
        <v>196</v>
      </c>
      <c r="B154" s="4" t="s">
        <v>164</v>
      </c>
      <c r="C154" s="2">
        <v>30.57</v>
      </c>
      <c r="D154" s="9">
        <v>0</v>
      </c>
      <c r="E154" s="9">
        <v>12</v>
      </c>
      <c r="F154" s="10">
        <f t="shared" si="6"/>
        <v>0.39254170755642787</v>
      </c>
      <c r="G154" s="65">
        <v>0</v>
      </c>
      <c r="H154" s="70">
        <v>0</v>
      </c>
      <c r="I154" s="65"/>
      <c r="J154" s="65"/>
      <c r="K154" s="65"/>
      <c r="L154" s="65"/>
      <c r="M154" s="65"/>
      <c r="N154" s="65"/>
    </row>
    <row r="155" spans="1:14" ht="25.5" x14ac:dyDescent="0.25">
      <c r="A155" s="62" t="s">
        <v>198</v>
      </c>
      <c r="B155" s="4" t="s">
        <v>334</v>
      </c>
      <c r="C155" s="2">
        <v>47.12</v>
      </c>
      <c r="D155" s="9">
        <v>0</v>
      </c>
      <c r="E155" s="9">
        <v>0</v>
      </c>
      <c r="F155" s="10">
        <f t="shared" si="6"/>
        <v>0</v>
      </c>
      <c r="G155" s="65">
        <v>0</v>
      </c>
      <c r="H155" s="70">
        <v>0</v>
      </c>
      <c r="I155" s="65"/>
      <c r="J155" s="65"/>
      <c r="K155" s="65"/>
      <c r="L155" s="65"/>
      <c r="M155" s="65"/>
      <c r="N155" s="65"/>
    </row>
    <row r="156" spans="1:14" ht="25.5" x14ac:dyDescent="0.25">
      <c r="A156" s="62" t="s">
        <v>200</v>
      </c>
      <c r="B156" s="4" t="s">
        <v>167</v>
      </c>
      <c r="C156" s="2">
        <v>299.57100000000003</v>
      </c>
      <c r="D156" s="9">
        <v>0</v>
      </c>
      <c r="E156" s="9">
        <v>0</v>
      </c>
      <c r="F156" s="10">
        <f t="shared" si="6"/>
        <v>0</v>
      </c>
      <c r="G156" s="65">
        <v>0</v>
      </c>
      <c r="H156" s="70">
        <v>0</v>
      </c>
      <c r="I156" s="65"/>
      <c r="J156" s="65"/>
      <c r="K156" s="65"/>
      <c r="L156" s="65"/>
      <c r="M156" s="65"/>
      <c r="N156" s="65"/>
    </row>
    <row r="157" spans="1:14" ht="15.75" x14ac:dyDescent="0.25">
      <c r="A157" s="62" t="s">
        <v>202</v>
      </c>
      <c r="B157" s="4" t="s">
        <v>169</v>
      </c>
      <c r="C157" s="2">
        <v>58.94</v>
      </c>
      <c r="D157" s="9">
        <v>0</v>
      </c>
      <c r="E157" s="9">
        <v>0</v>
      </c>
      <c r="F157" s="10">
        <f t="shared" si="6"/>
        <v>0</v>
      </c>
      <c r="G157" s="65">
        <v>0</v>
      </c>
      <c r="H157" s="70">
        <v>0</v>
      </c>
      <c r="I157" s="65"/>
      <c r="J157" s="65"/>
      <c r="K157" s="65"/>
      <c r="L157" s="65"/>
      <c r="M157" s="65"/>
      <c r="N157" s="65"/>
    </row>
    <row r="158" spans="1:14" ht="15.75" x14ac:dyDescent="0.25">
      <c r="A158" s="62" t="s">
        <v>204</v>
      </c>
      <c r="B158" s="4" t="s">
        <v>171</v>
      </c>
      <c r="C158" s="2">
        <v>54.54</v>
      </c>
      <c r="D158" s="9">
        <v>0</v>
      </c>
      <c r="E158" s="9">
        <v>0</v>
      </c>
      <c r="F158" s="10">
        <f t="shared" si="6"/>
        <v>0</v>
      </c>
      <c r="G158" s="65">
        <v>0</v>
      </c>
      <c r="H158" s="70">
        <v>0</v>
      </c>
      <c r="I158" s="65"/>
      <c r="J158" s="65"/>
      <c r="K158" s="65"/>
      <c r="L158" s="65"/>
      <c r="M158" s="65"/>
      <c r="N158" s="65"/>
    </row>
    <row r="159" spans="1:14" ht="15.75" x14ac:dyDescent="0.25">
      <c r="A159" s="62" t="s">
        <v>206</v>
      </c>
      <c r="B159" s="4" t="s">
        <v>173</v>
      </c>
      <c r="C159" s="2">
        <v>35.200000000000003</v>
      </c>
      <c r="D159" s="9">
        <v>0</v>
      </c>
      <c r="E159" s="9">
        <v>0</v>
      </c>
      <c r="F159" s="10">
        <f t="shared" si="6"/>
        <v>0</v>
      </c>
      <c r="G159" s="65">
        <v>0</v>
      </c>
      <c r="H159" s="70">
        <v>0</v>
      </c>
      <c r="I159" s="65"/>
      <c r="J159" s="65"/>
      <c r="K159" s="65"/>
      <c r="L159" s="65"/>
      <c r="M159" s="65"/>
      <c r="N159" s="65"/>
    </row>
    <row r="160" spans="1:14" ht="15.75" x14ac:dyDescent="0.25">
      <c r="A160" s="62" t="s">
        <v>208</v>
      </c>
      <c r="B160" s="69" t="s">
        <v>174</v>
      </c>
      <c r="C160" s="2">
        <v>27.66</v>
      </c>
      <c r="D160" s="9">
        <v>0</v>
      </c>
      <c r="E160" s="9">
        <v>20</v>
      </c>
      <c r="F160" s="10">
        <f t="shared" si="6"/>
        <v>0.72306579898770784</v>
      </c>
      <c r="G160" s="65">
        <v>0</v>
      </c>
      <c r="H160" s="70">
        <v>0</v>
      </c>
      <c r="I160" s="65"/>
      <c r="J160" s="65"/>
      <c r="K160" s="65"/>
      <c r="L160" s="65"/>
      <c r="M160" s="65"/>
      <c r="N160" s="65"/>
    </row>
    <row r="161" spans="1:14" ht="15.75" x14ac:dyDescent="0.25">
      <c r="A161" s="62" t="s">
        <v>210</v>
      </c>
      <c r="B161" s="69" t="s">
        <v>175</v>
      </c>
      <c r="C161" s="2">
        <v>91.3</v>
      </c>
      <c r="D161" s="9">
        <v>0</v>
      </c>
      <c r="E161" s="9">
        <v>0</v>
      </c>
      <c r="F161" s="10">
        <f t="shared" si="6"/>
        <v>0</v>
      </c>
      <c r="G161" s="65">
        <v>0</v>
      </c>
      <c r="H161" s="70">
        <v>0</v>
      </c>
      <c r="I161" s="65"/>
      <c r="J161" s="65"/>
      <c r="K161" s="65"/>
      <c r="L161" s="65"/>
      <c r="M161" s="65"/>
      <c r="N161" s="65"/>
    </row>
    <row r="162" spans="1:14" ht="15.75" x14ac:dyDescent="0.25">
      <c r="A162" s="135" t="s">
        <v>290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</row>
    <row r="163" spans="1:14" x14ac:dyDescent="0.25">
      <c r="A163" s="62" t="s">
        <v>215</v>
      </c>
      <c r="B163" s="4" t="s">
        <v>37</v>
      </c>
      <c r="C163" s="2">
        <v>865.98</v>
      </c>
      <c r="D163" s="14">
        <v>0</v>
      </c>
      <c r="E163" s="14">
        <v>0</v>
      </c>
      <c r="F163" s="15">
        <f>E163/C163</f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</row>
    <row r="164" spans="1:14" ht="25.5" x14ac:dyDescent="0.25">
      <c r="A164" s="62" t="s">
        <v>216</v>
      </c>
      <c r="B164" s="6" t="s">
        <v>177</v>
      </c>
      <c r="C164" s="2">
        <v>40.64</v>
      </c>
      <c r="D164" s="14">
        <v>0</v>
      </c>
      <c r="E164" s="14">
        <v>18</v>
      </c>
      <c r="F164" s="15">
        <f t="shared" ref="F164:F174" si="7">E164/C164</f>
        <v>0.44291338582677164</v>
      </c>
      <c r="G164" s="14">
        <v>0</v>
      </c>
      <c r="H164" s="14">
        <v>0</v>
      </c>
      <c r="I164" s="23"/>
      <c r="J164" s="23"/>
      <c r="K164" s="23"/>
      <c r="L164" s="23"/>
      <c r="M164" s="23"/>
      <c r="N164" s="23"/>
    </row>
    <row r="165" spans="1:14" ht="33" customHeight="1" x14ac:dyDescent="0.25">
      <c r="A165" s="62" t="s">
        <v>291</v>
      </c>
      <c r="B165" s="6" t="s">
        <v>178</v>
      </c>
      <c r="C165" s="2">
        <v>54.3</v>
      </c>
      <c r="D165" s="14">
        <v>0</v>
      </c>
      <c r="E165" s="14">
        <v>0</v>
      </c>
      <c r="F165" s="15">
        <f t="shared" si="7"/>
        <v>0</v>
      </c>
      <c r="G165" s="14">
        <v>0</v>
      </c>
      <c r="H165" s="14">
        <v>0</v>
      </c>
      <c r="I165" s="23"/>
      <c r="J165" s="23"/>
      <c r="K165" s="23"/>
      <c r="L165" s="23"/>
      <c r="M165" s="23"/>
      <c r="N165" s="23"/>
    </row>
    <row r="166" spans="1:14" ht="25.5" x14ac:dyDescent="0.25">
      <c r="A166" s="62" t="s">
        <v>292</v>
      </c>
      <c r="B166" s="6" t="s">
        <v>179</v>
      </c>
      <c r="C166" s="2">
        <v>96.99</v>
      </c>
      <c r="D166" s="14">
        <v>20</v>
      </c>
      <c r="E166" s="14">
        <v>21</v>
      </c>
      <c r="F166" s="15">
        <f t="shared" si="7"/>
        <v>0.21651716671821838</v>
      </c>
      <c r="G166" s="23">
        <v>0</v>
      </c>
      <c r="H166" s="21">
        <f>G166*100/E166</f>
        <v>0</v>
      </c>
      <c r="I166" s="23"/>
      <c r="J166" s="23"/>
      <c r="K166" s="23"/>
      <c r="L166" s="23"/>
      <c r="M166" s="23"/>
      <c r="N166" s="23"/>
    </row>
    <row r="167" spans="1:14" x14ac:dyDescent="0.25">
      <c r="A167" s="62" t="s">
        <v>293</v>
      </c>
      <c r="B167" s="6" t="s">
        <v>180</v>
      </c>
      <c r="C167" s="2">
        <v>31.17</v>
      </c>
      <c r="D167" s="14">
        <v>0</v>
      </c>
      <c r="E167" s="14">
        <v>0</v>
      </c>
      <c r="F167" s="15">
        <f t="shared" si="7"/>
        <v>0</v>
      </c>
      <c r="G167" s="14">
        <v>0</v>
      </c>
      <c r="H167" s="14">
        <v>0</v>
      </c>
      <c r="I167" s="23"/>
      <c r="J167" s="23"/>
      <c r="K167" s="23"/>
      <c r="L167" s="23"/>
      <c r="M167" s="23"/>
      <c r="N167" s="23"/>
    </row>
    <row r="168" spans="1:14" x14ac:dyDescent="0.25">
      <c r="A168" s="62" t="s">
        <v>294</v>
      </c>
      <c r="B168" s="6" t="s">
        <v>181</v>
      </c>
      <c r="C168" s="2">
        <v>15.47</v>
      </c>
      <c r="D168" s="14">
        <v>0</v>
      </c>
      <c r="E168" s="14">
        <v>0</v>
      </c>
      <c r="F168" s="15">
        <f t="shared" si="7"/>
        <v>0</v>
      </c>
      <c r="G168" s="14">
        <v>0</v>
      </c>
      <c r="H168" s="14">
        <v>0</v>
      </c>
      <c r="I168" s="23"/>
      <c r="J168" s="23"/>
      <c r="K168" s="23"/>
      <c r="L168" s="23"/>
      <c r="M168" s="23"/>
      <c r="N168" s="23"/>
    </row>
    <row r="169" spans="1:14" x14ac:dyDescent="0.25">
      <c r="A169" s="62" t="s">
        <v>295</v>
      </c>
      <c r="B169" s="6" t="s">
        <v>182</v>
      </c>
      <c r="C169" s="2">
        <v>52.087000000000003</v>
      </c>
      <c r="D169" s="14">
        <v>19</v>
      </c>
      <c r="E169" s="14">
        <v>22</v>
      </c>
      <c r="F169" s="15">
        <f t="shared" si="7"/>
        <v>0.42237026513333459</v>
      </c>
      <c r="G169" s="14">
        <v>0</v>
      </c>
      <c r="H169" s="14">
        <v>0</v>
      </c>
      <c r="I169" s="23"/>
      <c r="J169" s="23"/>
      <c r="K169" s="23"/>
      <c r="L169" s="23"/>
      <c r="M169" s="23"/>
      <c r="N169" s="23"/>
    </row>
    <row r="170" spans="1:14" x14ac:dyDescent="0.25">
      <c r="A170" s="62" t="s">
        <v>296</v>
      </c>
      <c r="B170" s="6" t="s">
        <v>183</v>
      </c>
      <c r="C170" s="5">
        <v>59.41</v>
      </c>
      <c r="D170" s="14">
        <v>0</v>
      </c>
      <c r="E170" s="14">
        <v>0</v>
      </c>
      <c r="F170" s="15">
        <f t="shared" si="7"/>
        <v>0</v>
      </c>
      <c r="G170" s="14">
        <v>0</v>
      </c>
      <c r="H170" s="14">
        <v>0</v>
      </c>
      <c r="I170" s="23"/>
      <c r="J170" s="23"/>
      <c r="K170" s="23"/>
      <c r="L170" s="23"/>
      <c r="M170" s="23"/>
      <c r="N170" s="23"/>
    </row>
    <row r="171" spans="1:14" x14ac:dyDescent="0.25">
      <c r="A171" s="62" t="s">
        <v>297</v>
      </c>
      <c r="B171" s="6" t="s">
        <v>184</v>
      </c>
      <c r="C171" s="2">
        <v>56.618000000000002</v>
      </c>
      <c r="D171" s="14">
        <v>0</v>
      </c>
      <c r="E171" s="14">
        <v>6</v>
      </c>
      <c r="F171" s="15">
        <f t="shared" si="7"/>
        <v>0.1059733653608393</v>
      </c>
      <c r="G171" s="14">
        <v>0</v>
      </c>
      <c r="H171" s="14">
        <v>0</v>
      </c>
      <c r="I171" s="23"/>
      <c r="J171" s="23"/>
      <c r="K171" s="23"/>
      <c r="L171" s="23"/>
      <c r="M171" s="23"/>
      <c r="N171" s="23"/>
    </row>
    <row r="172" spans="1:14" ht="29.25" customHeight="1" x14ac:dyDescent="0.25">
      <c r="A172" s="62" t="s">
        <v>298</v>
      </c>
      <c r="B172" s="6" t="s">
        <v>185</v>
      </c>
      <c r="C172" s="2">
        <v>40.75</v>
      </c>
      <c r="D172" s="14">
        <v>0</v>
      </c>
      <c r="E172" s="14">
        <v>14</v>
      </c>
      <c r="F172" s="15">
        <f t="shared" si="7"/>
        <v>0.34355828220858897</v>
      </c>
      <c r="G172" s="14">
        <v>0</v>
      </c>
      <c r="H172" s="14">
        <v>0</v>
      </c>
      <c r="I172" s="23"/>
      <c r="J172" s="23"/>
      <c r="K172" s="23"/>
      <c r="L172" s="23"/>
      <c r="M172" s="23"/>
      <c r="N172" s="23"/>
    </row>
    <row r="173" spans="1:14" x14ac:dyDescent="0.25">
      <c r="A173" s="62" t="s">
        <v>299</v>
      </c>
      <c r="B173" s="3" t="s">
        <v>186</v>
      </c>
      <c r="C173" s="2">
        <v>57.71</v>
      </c>
      <c r="D173" s="14">
        <v>0</v>
      </c>
      <c r="E173" s="14">
        <v>0</v>
      </c>
      <c r="F173" s="15">
        <f t="shared" si="7"/>
        <v>0</v>
      </c>
      <c r="G173" s="14">
        <v>0</v>
      </c>
      <c r="H173" s="14">
        <v>0</v>
      </c>
      <c r="I173" s="23"/>
      <c r="J173" s="23"/>
      <c r="K173" s="23"/>
      <c r="L173" s="23"/>
      <c r="M173" s="23"/>
      <c r="N173" s="23"/>
    </row>
    <row r="174" spans="1:14" x14ac:dyDescent="0.25">
      <c r="A174" s="62" t="s">
        <v>300</v>
      </c>
      <c r="B174" s="3" t="s">
        <v>377</v>
      </c>
      <c r="C174" s="2">
        <v>69.009</v>
      </c>
      <c r="D174" s="14">
        <v>0</v>
      </c>
      <c r="E174" s="14">
        <v>0</v>
      </c>
      <c r="F174" s="15">
        <f t="shared" si="7"/>
        <v>0</v>
      </c>
      <c r="G174" s="14">
        <v>0</v>
      </c>
      <c r="H174" s="14">
        <v>0</v>
      </c>
      <c r="I174" s="23"/>
      <c r="J174" s="23"/>
      <c r="K174" s="23"/>
      <c r="L174" s="23"/>
      <c r="M174" s="23"/>
      <c r="N174" s="23"/>
    </row>
    <row r="175" spans="1:14" ht="15.75" x14ac:dyDescent="0.25">
      <c r="A175" s="135" t="s">
        <v>301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</row>
    <row r="176" spans="1:14" x14ac:dyDescent="0.25">
      <c r="A176" s="62" t="s">
        <v>218</v>
      </c>
      <c r="B176" s="4" t="s">
        <v>18</v>
      </c>
      <c r="C176" s="2">
        <v>937.18</v>
      </c>
      <c r="D176" s="14">
        <v>328</v>
      </c>
      <c r="E176" s="14">
        <v>337</v>
      </c>
      <c r="F176" s="15">
        <f>E176/C176</f>
        <v>0.35958940651742466</v>
      </c>
      <c r="G176" s="23">
        <v>33</v>
      </c>
      <c r="H176" s="21">
        <f>G176*100/E176</f>
        <v>9.792284866468842</v>
      </c>
      <c r="I176" s="23">
        <v>0</v>
      </c>
      <c r="J176" s="23">
        <v>0</v>
      </c>
      <c r="K176" s="23">
        <v>0</v>
      </c>
      <c r="L176" s="23">
        <v>0</v>
      </c>
      <c r="M176" s="23">
        <v>33</v>
      </c>
      <c r="N176" s="23">
        <v>0</v>
      </c>
    </row>
    <row r="177" spans="1:14" ht="38.25" x14ac:dyDescent="0.25">
      <c r="A177" s="62" t="s">
        <v>219</v>
      </c>
      <c r="B177" s="4" t="s">
        <v>189</v>
      </c>
      <c r="C177" s="2">
        <v>194.708</v>
      </c>
      <c r="D177" s="14">
        <v>67</v>
      </c>
      <c r="E177" s="14">
        <v>64</v>
      </c>
      <c r="F177" s="15">
        <f>E177/C177</f>
        <v>0.32869733138854079</v>
      </c>
      <c r="G177" s="23">
        <v>1</v>
      </c>
      <c r="H177" s="21">
        <f>G177*100/E177</f>
        <v>1.5625</v>
      </c>
      <c r="I177" s="23"/>
      <c r="J177" s="23"/>
      <c r="K177" s="23"/>
      <c r="L177" s="23"/>
      <c r="M177" s="23"/>
      <c r="N177" s="23"/>
    </row>
    <row r="178" spans="1:14" ht="38.25" x14ac:dyDescent="0.25">
      <c r="A178" s="62" t="s">
        <v>221</v>
      </c>
      <c r="B178" s="4" t="s">
        <v>191</v>
      </c>
      <c r="C178" s="2">
        <v>79.358000000000004</v>
      </c>
      <c r="D178" s="14">
        <v>63</v>
      </c>
      <c r="E178" s="14">
        <v>69</v>
      </c>
      <c r="F178" s="15">
        <f>E178/C178</f>
        <v>0.86947755739811983</v>
      </c>
      <c r="G178" s="23">
        <v>2</v>
      </c>
      <c r="H178" s="21">
        <f>G178*100/E178</f>
        <v>2.8985507246376812</v>
      </c>
      <c r="I178" s="23"/>
      <c r="J178" s="23"/>
      <c r="K178" s="23"/>
      <c r="L178" s="23"/>
      <c r="M178" s="23"/>
      <c r="N178" s="23"/>
    </row>
    <row r="179" spans="1:14" ht="30" customHeight="1" x14ac:dyDescent="0.25">
      <c r="A179" s="62" t="s">
        <v>223</v>
      </c>
      <c r="B179" s="4" t="s">
        <v>95</v>
      </c>
      <c r="C179" s="2">
        <v>69.006</v>
      </c>
      <c r="D179" s="14">
        <v>748</v>
      </c>
      <c r="E179" s="14">
        <v>985</v>
      </c>
      <c r="F179" s="15">
        <f>E179/C179</f>
        <v>14.27412109091963</v>
      </c>
      <c r="G179" s="23">
        <v>0</v>
      </c>
      <c r="H179" s="21">
        <f>G179*100/E179</f>
        <v>0</v>
      </c>
      <c r="I179" s="23"/>
      <c r="J179" s="23"/>
      <c r="K179" s="23"/>
      <c r="L179" s="23"/>
      <c r="M179" s="23"/>
      <c r="N179" s="23"/>
    </row>
    <row r="180" spans="1:14" ht="15.75" x14ac:dyDescent="0.25">
      <c r="A180" s="135" t="s">
        <v>302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</row>
    <row r="181" spans="1:14" ht="15.75" x14ac:dyDescent="0.25">
      <c r="A181" s="62" t="s">
        <v>226</v>
      </c>
      <c r="B181" s="4" t="s">
        <v>37</v>
      </c>
      <c r="C181" s="2">
        <v>191.70400000000001</v>
      </c>
      <c r="D181" s="9">
        <v>78</v>
      </c>
      <c r="E181" s="9">
        <v>7</v>
      </c>
      <c r="F181" s="10">
        <f>E181/C181</f>
        <v>3.6514626716187451E-2</v>
      </c>
      <c r="G181" s="64">
        <v>0</v>
      </c>
      <c r="H181" s="11">
        <f>G181*100/E181</f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</row>
    <row r="182" spans="1:14" ht="38.25" x14ac:dyDescent="0.25">
      <c r="A182" s="62" t="s">
        <v>227</v>
      </c>
      <c r="B182" s="4" t="s">
        <v>195</v>
      </c>
      <c r="C182" s="2">
        <v>89.71</v>
      </c>
      <c r="D182" s="9">
        <v>19</v>
      </c>
      <c r="E182" s="9">
        <v>15</v>
      </c>
      <c r="F182" s="10">
        <f t="shared" ref="F182:F193" si="8">E182/C182</f>
        <v>0.16720543975030655</v>
      </c>
      <c r="G182" s="64">
        <v>0</v>
      </c>
      <c r="H182" s="11">
        <f>G182*100/E182</f>
        <v>0</v>
      </c>
      <c r="I182" s="64"/>
      <c r="J182" s="64"/>
      <c r="K182" s="64"/>
      <c r="L182" s="64"/>
      <c r="M182" s="64"/>
      <c r="N182" s="64"/>
    </row>
    <row r="183" spans="1:14" ht="38.25" x14ac:dyDescent="0.25">
      <c r="A183" s="62" t="s">
        <v>229</v>
      </c>
      <c r="B183" s="4" t="s">
        <v>197</v>
      </c>
      <c r="C183" s="5">
        <v>105.1</v>
      </c>
      <c r="D183" s="9">
        <v>12</v>
      </c>
      <c r="E183" s="9">
        <v>10</v>
      </c>
      <c r="F183" s="10">
        <f t="shared" si="8"/>
        <v>9.5147478591817325E-2</v>
      </c>
      <c r="G183" s="64">
        <v>0</v>
      </c>
      <c r="H183" s="11">
        <f>G183*100/E183</f>
        <v>0</v>
      </c>
      <c r="I183" s="64"/>
      <c r="J183" s="64"/>
      <c r="K183" s="64"/>
      <c r="L183" s="64"/>
      <c r="M183" s="64"/>
      <c r="N183" s="64"/>
    </row>
    <row r="184" spans="1:14" ht="38.25" x14ac:dyDescent="0.25">
      <c r="A184" s="62" t="s">
        <v>303</v>
      </c>
      <c r="B184" s="4" t="s">
        <v>199</v>
      </c>
      <c r="C184" s="5">
        <v>122.196</v>
      </c>
      <c r="D184" s="9">
        <v>20</v>
      </c>
      <c r="E184" s="9">
        <v>16</v>
      </c>
      <c r="F184" s="10">
        <f t="shared" si="8"/>
        <v>0.13093718288651021</v>
      </c>
      <c r="G184" s="64">
        <v>0</v>
      </c>
      <c r="H184" s="11">
        <f>G184*100/E184</f>
        <v>0</v>
      </c>
      <c r="I184" s="64"/>
      <c r="J184" s="64"/>
      <c r="K184" s="64"/>
      <c r="L184" s="64"/>
      <c r="M184" s="64"/>
      <c r="N184" s="64"/>
    </row>
    <row r="185" spans="1:14" ht="38.25" x14ac:dyDescent="0.25">
      <c r="A185" s="62" t="s">
        <v>304</v>
      </c>
      <c r="B185" s="4" t="s">
        <v>201</v>
      </c>
      <c r="C185" s="2">
        <v>78.5</v>
      </c>
      <c r="D185" s="9">
        <v>22</v>
      </c>
      <c r="E185" s="9">
        <v>18</v>
      </c>
      <c r="F185" s="10">
        <f t="shared" si="8"/>
        <v>0.22929936305732485</v>
      </c>
      <c r="G185" s="64">
        <v>0</v>
      </c>
      <c r="H185" s="11">
        <f>G185*100/E185</f>
        <v>0</v>
      </c>
      <c r="I185" s="64"/>
      <c r="J185" s="64"/>
      <c r="K185" s="64"/>
      <c r="L185" s="64"/>
      <c r="M185" s="64"/>
      <c r="N185" s="64"/>
    </row>
    <row r="186" spans="1:14" ht="38.25" x14ac:dyDescent="0.25">
      <c r="A186" s="62" t="s">
        <v>305</v>
      </c>
      <c r="B186" s="4" t="s">
        <v>203</v>
      </c>
      <c r="C186" s="2">
        <v>81</v>
      </c>
      <c r="D186" s="9">
        <v>21</v>
      </c>
      <c r="E186" s="9">
        <v>15</v>
      </c>
      <c r="F186" s="10">
        <f t="shared" si="8"/>
        <v>0.18518518518518517</v>
      </c>
      <c r="G186" s="64">
        <v>0</v>
      </c>
      <c r="H186" s="11">
        <f>G186*100/E186</f>
        <v>0</v>
      </c>
      <c r="I186" s="64"/>
      <c r="J186" s="64"/>
      <c r="K186" s="64"/>
      <c r="L186" s="64"/>
      <c r="M186" s="64"/>
      <c r="N186" s="64"/>
    </row>
    <row r="187" spans="1:14" ht="38.25" x14ac:dyDescent="0.25">
      <c r="A187" s="62" t="s">
        <v>306</v>
      </c>
      <c r="B187" s="4" t="s">
        <v>205</v>
      </c>
      <c r="C187" s="2">
        <v>49.628</v>
      </c>
      <c r="D187" s="9">
        <v>35</v>
      </c>
      <c r="E187" s="9">
        <v>35</v>
      </c>
      <c r="F187" s="10">
        <f t="shared" si="8"/>
        <v>0.70524703796244059</v>
      </c>
      <c r="G187" s="64">
        <v>0</v>
      </c>
      <c r="H187" s="11">
        <f>G187*100/E187</f>
        <v>0</v>
      </c>
      <c r="I187" s="64"/>
      <c r="J187" s="64"/>
      <c r="K187" s="64"/>
      <c r="L187" s="64"/>
      <c r="M187" s="64"/>
      <c r="N187" s="64"/>
    </row>
    <row r="188" spans="1:14" ht="38.25" x14ac:dyDescent="0.25">
      <c r="A188" s="62" t="s">
        <v>307</v>
      </c>
      <c r="B188" s="4" t="s">
        <v>207</v>
      </c>
      <c r="C188" s="2">
        <v>66.254999999999995</v>
      </c>
      <c r="D188" s="9">
        <v>11</v>
      </c>
      <c r="E188" s="9">
        <v>14</v>
      </c>
      <c r="F188" s="10">
        <f t="shared" si="8"/>
        <v>0.21130480718436345</v>
      </c>
      <c r="G188" s="64">
        <v>0</v>
      </c>
      <c r="H188" s="11">
        <f>G188*100/E188</f>
        <v>0</v>
      </c>
      <c r="I188" s="64"/>
      <c r="J188" s="64"/>
      <c r="K188" s="64"/>
      <c r="L188" s="64"/>
      <c r="M188" s="64"/>
      <c r="N188" s="64"/>
    </row>
    <row r="189" spans="1:14" ht="38.25" x14ac:dyDescent="0.25">
      <c r="A189" s="62" t="s">
        <v>308</v>
      </c>
      <c r="B189" s="4" t="s">
        <v>209</v>
      </c>
      <c r="C189" s="2">
        <v>34.526000000000003</v>
      </c>
      <c r="D189" s="9">
        <v>0</v>
      </c>
      <c r="E189" s="9">
        <v>131</v>
      </c>
      <c r="F189" s="10">
        <f t="shared" si="8"/>
        <v>3.7942420205062848</v>
      </c>
      <c r="G189" s="9">
        <v>0</v>
      </c>
      <c r="H189" s="9">
        <v>0</v>
      </c>
      <c r="I189" s="64"/>
      <c r="J189" s="64"/>
      <c r="K189" s="64"/>
      <c r="L189" s="64"/>
      <c r="M189" s="64"/>
      <c r="N189" s="64"/>
    </row>
    <row r="190" spans="1:14" ht="15.75" x14ac:dyDescent="0.25">
      <c r="A190" s="62" t="s">
        <v>309</v>
      </c>
      <c r="B190" s="4" t="s">
        <v>211</v>
      </c>
      <c r="C190" s="2">
        <v>12.46</v>
      </c>
      <c r="D190" s="9">
        <v>0</v>
      </c>
      <c r="E190" s="9">
        <v>0</v>
      </c>
      <c r="F190" s="10">
        <f t="shared" si="8"/>
        <v>0</v>
      </c>
      <c r="G190" s="9">
        <v>0</v>
      </c>
      <c r="H190" s="9">
        <v>0</v>
      </c>
      <c r="I190" s="64"/>
      <c r="J190" s="64"/>
      <c r="K190" s="64"/>
      <c r="L190" s="64"/>
      <c r="M190" s="64"/>
      <c r="N190" s="64"/>
    </row>
    <row r="191" spans="1:14" ht="15.75" x14ac:dyDescent="0.25">
      <c r="A191" s="62" t="s">
        <v>310</v>
      </c>
      <c r="B191" s="4" t="s">
        <v>212</v>
      </c>
      <c r="C191" s="2">
        <v>11.24</v>
      </c>
      <c r="D191" s="9">
        <v>0</v>
      </c>
      <c r="E191" s="9">
        <v>0</v>
      </c>
      <c r="F191" s="10">
        <f t="shared" si="8"/>
        <v>0</v>
      </c>
      <c r="G191" s="9">
        <v>0</v>
      </c>
      <c r="H191" s="9">
        <v>0</v>
      </c>
      <c r="I191" s="64"/>
      <c r="J191" s="64"/>
      <c r="K191" s="64"/>
      <c r="L191" s="64"/>
      <c r="M191" s="64"/>
      <c r="N191" s="64"/>
    </row>
    <row r="192" spans="1:14" ht="15.75" x14ac:dyDescent="0.25">
      <c r="A192" s="62" t="s">
        <v>311</v>
      </c>
      <c r="B192" s="4" t="s">
        <v>213</v>
      </c>
      <c r="C192" s="2">
        <v>15.074999999999999</v>
      </c>
      <c r="D192" s="9">
        <v>0</v>
      </c>
      <c r="E192" s="9">
        <v>7</v>
      </c>
      <c r="F192" s="10">
        <f t="shared" si="8"/>
        <v>0.46434494195688225</v>
      </c>
      <c r="G192" s="9">
        <v>0</v>
      </c>
      <c r="H192" s="9">
        <v>0</v>
      </c>
      <c r="I192" s="64"/>
      <c r="J192" s="64"/>
      <c r="K192" s="64"/>
      <c r="L192" s="64"/>
      <c r="M192" s="64"/>
      <c r="N192" s="64"/>
    </row>
    <row r="193" spans="1:14" ht="27.75" customHeight="1" x14ac:dyDescent="0.25">
      <c r="A193" s="62" t="s">
        <v>312</v>
      </c>
      <c r="B193" s="4" t="s">
        <v>214</v>
      </c>
      <c r="C193" s="2">
        <v>48.601999999999997</v>
      </c>
      <c r="D193" s="9">
        <v>0</v>
      </c>
      <c r="E193" s="9">
        <v>17</v>
      </c>
      <c r="F193" s="10">
        <f t="shared" si="8"/>
        <v>0.34977984445084565</v>
      </c>
      <c r="G193" s="9">
        <v>0</v>
      </c>
      <c r="H193" s="9">
        <v>0</v>
      </c>
      <c r="I193" s="64"/>
      <c r="J193" s="64"/>
      <c r="K193" s="64"/>
      <c r="L193" s="64"/>
      <c r="M193" s="64"/>
      <c r="N193" s="64"/>
    </row>
    <row r="194" spans="1:14" ht="15.75" x14ac:dyDescent="0.25">
      <c r="A194" s="135" t="s">
        <v>313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</row>
    <row r="195" spans="1:14" ht="15.75" x14ac:dyDescent="0.25">
      <c r="A195" s="62" t="s">
        <v>231</v>
      </c>
      <c r="B195" s="4" t="s">
        <v>37</v>
      </c>
      <c r="C195" s="2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</row>
    <row r="196" spans="1:14" ht="38.25" x14ac:dyDescent="0.25">
      <c r="A196" s="62" t="s">
        <v>232</v>
      </c>
      <c r="B196" s="4" t="s">
        <v>217</v>
      </c>
      <c r="C196" s="2">
        <v>384.79300000000001</v>
      </c>
      <c r="D196" s="9">
        <v>70</v>
      </c>
      <c r="E196" s="9">
        <v>41</v>
      </c>
      <c r="F196" s="10">
        <f>E196/C196</f>
        <v>0.10655079484294153</v>
      </c>
      <c r="G196" s="64">
        <v>1</v>
      </c>
      <c r="H196" s="11">
        <f>G196*100/E196</f>
        <v>2.4390243902439024</v>
      </c>
      <c r="I196" s="64"/>
      <c r="J196" s="64"/>
      <c r="K196" s="64"/>
      <c r="L196" s="64"/>
      <c r="M196" s="76"/>
      <c r="N196" s="76"/>
    </row>
    <row r="197" spans="1:14" ht="15.75" x14ac:dyDescent="0.25">
      <c r="A197" s="135" t="s">
        <v>314</v>
      </c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</row>
    <row r="198" spans="1:14" x14ac:dyDescent="0.25">
      <c r="A198" s="62" t="s">
        <v>238</v>
      </c>
      <c r="B198" s="4" t="s">
        <v>18</v>
      </c>
      <c r="C198" s="2">
        <v>247.73150000000001</v>
      </c>
      <c r="D198" s="14">
        <v>0</v>
      </c>
      <c r="E198" s="14">
        <v>80</v>
      </c>
      <c r="F198" s="15">
        <f>E198/C198</f>
        <v>0.3229302692632951</v>
      </c>
      <c r="G198" s="14">
        <v>8</v>
      </c>
      <c r="H198" s="21">
        <f>G198*100/E198</f>
        <v>10</v>
      </c>
      <c r="I198" s="14">
        <v>0</v>
      </c>
      <c r="J198" s="14">
        <v>0</v>
      </c>
      <c r="K198" s="14">
        <v>0</v>
      </c>
      <c r="L198" s="14">
        <v>0</v>
      </c>
      <c r="M198" s="14">
        <v>8</v>
      </c>
      <c r="N198" s="14">
        <v>0</v>
      </c>
    </row>
    <row r="199" spans="1:14" ht="38.25" x14ac:dyDescent="0.25">
      <c r="A199" s="62" t="s">
        <v>315</v>
      </c>
      <c r="B199" s="4" t="s">
        <v>220</v>
      </c>
      <c r="C199" s="2">
        <v>201.547</v>
      </c>
      <c r="D199" s="14">
        <v>64</v>
      </c>
      <c r="E199" s="14">
        <v>69</v>
      </c>
      <c r="F199" s="15">
        <f>E199/C199</f>
        <v>0.3423519079916843</v>
      </c>
      <c r="G199" s="23">
        <v>2</v>
      </c>
      <c r="H199" s="21">
        <f>G199*100/E199</f>
        <v>2.8985507246376812</v>
      </c>
      <c r="I199" s="23"/>
      <c r="J199" s="23"/>
      <c r="K199" s="23"/>
      <c r="L199" s="23"/>
      <c r="M199" s="23"/>
      <c r="N199" s="23"/>
    </row>
    <row r="200" spans="1:14" ht="38.25" x14ac:dyDescent="0.25">
      <c r="A200" s="62" t="s">
        <v>316</v>
      </c>
      <c r="B200" s="4" t="s">
        <v>222</v>
      </c>
      <c r="C200" s="2">
        <v>131.56899999999999</v>
      </c>
      <c r="D200" s="14">
        <v>34</v>
      </c>
      <c r="E200" s="14">
        <v>20</v>
      </c>
      <c r="F200" s="15">
        <f>E200/C200</f>
        <v>0.15201149206880041</v>
      </c>
      <c r="G200" s="23">
        <v>0</v>
      </c>
      <c r="H200" s="21">
        <f>G200*100/E200</f>
        <v>0</v>
      </c>
      <c r="I200" s="23"/>
      <c r="J200" s="23"/>
      <c r="K200" s="23"/>
      <c r="L200" s="23"/>
      <c r="M200" s="23"/>
      <c r="N200" s="23"/>
    </row>
    <row r="201" spans="1:14" x14ac:dyDescent="0.25">
      <c r="A201" s="62" t="s">
        <v>317</v>
      </c>
      <c r="B201" s="4" t="s">
        <v>224</v>
      </c>
      <c r="C201" s="2">
        <v>7.78</v>
      </c>
      <c r="D201" s="14">
        <v>0</v>
      </c>
      <c r="E201" s="14">
        <v>0</v>
      </c>
      <c r="F201" s="15">
        <f>E201/C201</f>
        <v>0</v>
      </c>
      <c r="G201" s="14">
        <v>0</v>
      </c>
      <c r="H201" s="14">
        <v>0</v>
      </c>
      <c r="I201" s="23"/>
      <c r="J201" s="23"/>
      <c r="K201" s="23"/>
      <c r="L201" s="23"/>
      <c r="M201" s="23"/>
      <c r="N201" s="23"/>
    </row>
    <row r="202" spans="1:14" x14ac:dyDescent="0.25">
      <c r="A202" s="62" t="s">
        <v>318</v>
      </c>
      <c r="B202" s="4" t="s">
        <v>225</v>
      </c>
      <c r="C202" s="2">
        <v>4.37</v>
      </c>
      <c r="D202" s="14">
        <v>17</v>
      </c>
      <c r="E202" s="14">
        <v>17</v>
      </c>
      <c r="F202" s="15">
        <f>E202/C202</f>
        <v>3.8901601830663615</v>
      </c>
      <c r="G202" s="23">
        <v>0</v>
      </c>
      <c r="H202" s="21">
        <f>G202*100/E202</f>
        <v>0</v>
      </c>
      <c r="I202" s="23"/>
      <c r="J202" s="23"/>
      <c r="K202" s="23"/>
      <c r="L202" s="23"/>
      <c r="M202" s="23"/>
      <c r="N202" s="23"/>
    </row>
    <row r="203" spans="1:14" x14ac:dyDescent="0.25">
      <c r="A203" s="136" t="s">
        <v>239</v>
      </c>
      <c r="B203" s="136"/>
      <c r="C203" s="136"/>
      <c r="D203" s="3"/>
      <c r="E203" s="3"/>
      <c r="F203" s="3"/>
      <c r="G203" s="76"/>
      <c r="H203" s="76"/>
      <c r="I203" s="76"/>
      <c r="J203" s="76"/>
      <c r="K203" s="76"/>
      <c r="L203" s="76"/>
      <c r="M203" s="76"/>
      <c r="N203" s="76"/>
    </row>
    <row r="204" spans="1:14" x14ac:dyDescent="0.25">
      <c r="A204" s="92" t="s">
        <v>240</v>
      </c>
      <c r="B204" s="93"/>
      <c r="C204" s="18">
        <f>SUM(C15:C17,C19:C26,C28:C31,C33:C36,C38:C42,C44:C47,C49:C54,C56:C57,C59:C60,C62:C63,C65:C73,C75:C77,C79:C83,C85:C92,C94,C96:C99,C101:C105,C107:C109,C111:C114,C116:C118,C120:C130,C132:C134,C136:C143,C145,C147:C150,C152:C161,C163:C174,C176:C179,C181:C193,C195:C196,C198:C203)</f>
        <v>38201.050200000005</v>
      </c>
      <c r="D204" s="8">
        <f>SUM(D15:D17,D19:D26,D28:D31,D33:D36,D38:D42,D44:D47,D49:D54,D56:D57,D59:D60,D62:D63,D65:D73,D75:D77,D79:D83,D85:D92,D94,D96:D99,D101:D105,D107:D109,D111:D114,D116:D118,D120:D130,D132:D134,D136:D143,D145,D147:D150,D152:D161,D163:D174,D176:D179,D181:D193,D195:D196,D198:D203)</f>
        <v>12377</v>
      </c>
      <c r="E204" s="8">
        <f>SUM(E15:E17,E19:E26,E28:E31,E33:E36,E38:E42,E44:E47,E49:E54,E56:E57,E59:E60,E62:E63,E65:E73,E75:E77,E79:E83,E85:E92,E94,E96:E99,E101:E105,E107:E109,E111:E114,E116:E118,E120:E130,E132:E134,E136:E143,E145,E147:E150,E152:E161,E163:E174,E176:E179,E181:E193,E195:E196,E198:E203)</f>
        <v>13706</v>
      </c>
      <c r="F204" s="17">
        <f>E204/C204</f>
        <v>0.35878594772245287</v>
      </c>
      <c r="G204" s="78">
        <f>SUM(G15:G17,G19:G26,G28:G31,G33:G36,G38:G42,G44:G47,G49:G54,G56:G57,G59:G60,G62:G63,G65:G73,G75:G77,G79:G83,G85:G92,G94,G96:G99,G101:G105,G107:G109,G111:G114,G116:G118,G120:G130,G132:G134,G136:G143,G145,G147:G150,G152:G161,G163:G174,G176:G179,G181:G193,G195:G196,G198:G203)</f>
        <v>290</v>
      </c>
      <c r="H204" s="18">
        <f>G204*100/E204</f>
        <v>2.1158616664234642</v>
      </c>
      <c r="I204" s="8">
        <f t="shared" ref="I204:N204" si="9">SUM(I15:I17,I19:I26,I28:I31,I33:I36,I38:I42,I44:I47,I49:I54,I56:I57,I59:I60,I62:I63,I65:I73,I75:I77,I79:I83,I85:I92,I94,I96:I99,I101:I105,I107:I109,I111:I114,I116:I118,I120:I130,I132:I134,I136:I143,I145,I147:I150,I152:I161,I163:I174,I176:I179,I181:I193,I195:I196,I198:I203)</f>
        <v>0</v>
      </c>
      <c r="J204" s="8">
        <f t="shared" si="9"/>
        <v>0</v>
      </c>
      <c r="K204" s="8">
        <f t="shared" si="9"/>
        <v>0</v>
      </c>
      <c r="L204" s="8">
        <f t="shared" si="9"/>
        <v>0</v>
      </c>
      <c r="M204" s="8">
        <f t="shared" si="9"/>
        <v>246</v>
      </c>
      <c r="N204" s="8">
        <f t="shared" si="9"/>
        <v>0</v>
      </c>
    </row>
    <row r="206" spans="1:14" x14ac:dyDescent="0.25">
      <c r="D206" s="82"/>
      <c r="G206" s="82">
        <f>G198+G195+G181+G176+G163+G152+G147+G145+G136+G132+G120+G116+G111+G107+G101+G96+G94+G85+G79+G75+G65+G62+G59+G56+G49+G44+G38+G33+G28+G19+G15</f>
        <v>246</v>
      </c>
      <c r="H206" s="82"/>
      <c r="I206" s="82">
        <f t="shared" ref="I206:N206" si="10">I198+I195+I181+I176+I163+I152+I147+I145+I136+I132+I120+I116+I111+I107+I101+I96+I94+I85+I79+I75+I65+I62+I59+I56+I49+I44+I38+I33+I28+I19+I15</f>
        <v>0</v>
      </c>
      <c r="J206" s="82">
        <f t="shared" si="10"/>
        <v>0</v>
      </c>
      <c r="K206" s="82">
        <f t="shared" si="10"/>
        <v>0</v>
      </c>
      <c r="L206" s="82">
        <f t="shared" si="10"/>
        <v>0</v>
      </c>
      <c r="M206" s="82">
        <f t="shared" si="10"/>
        <v>246</v>
      </c>
      <c r="N206" s="82">
        <f t="shared" si="10"/>
        <v>0</v>
      </c>
    </row>
    <row r="207" spans="1:14" x14ac:dyDescent="0.25">
      <c r="G207" s="82">
        <f>G16+G26+G34+G39+G47+G50+G63+G66+G76+G102+G103+G112+G122+G123+G133+G137+G138+G153+G177+G178+G196+G199</f>
        <v>44</v>
      </c>
    </row>
    <row r="208" spans="1:14" x14ac:dyDescent="0.25">
      <c r="G208" s="82">
        <f>G206+G207</f>
        <v>290</v>
      </c>
    </row>
  </sheetData>
  <mergeCells count="49">
    <mergeCell ref="A8:A12"/>
    <mergeCell ref="B8:B12"/>
    <mergeCell ref="C8:C12"/>
    <mergeCell ref="D8:E10"/>
    <mergeCell ref="F8:F12"/>
    <mergeCell ref="G8:N8"/>
    <mergeCell ref="G9:N9"/>
    <mergeCell ref="J10:N10"/>
    <mergeCell ref="C4:F4"/>
    <mergeCell ref="C6:F6"/>
    <mergeCell ref="D11:D12"/>
    <mergeCell ref="E11:E12"/>
    <mergeCell ref="J11:M11"/>
    <mergeCell ref="N11:N12"/>
    <mergeCell ref="G10:G12"/>
    <mergeCell ref="H10:H12"/>
    <mergeCell ref="I10:I12"/>
    <mergeCell ref="A74:N74"/>
    <mergeCell ref="A14:N14"/>
    <mergeCell ref="A18:N18"/>
    <mergeCell ref="A27:N27"/>
    <mergeCell ref="A32:N32"/>
    <mergeCell ref="A37:N37"/>
    <mergeCell ref="A43:N43"/>
    <mergeCell ref="A48:N48"/>
    <mergeCell ref="A55:N55"/>
    <mergeCell ref="A58:N58"/>
    <mergeCell ref="A61:N61"/>
    <mergeCell ref="A64:N64"/>
    <mergeCell ref="A144:N144"/>
    <mergeCell ref="A78:N78"/>
    <mergeCell ref="A84:N84"/>
    <mergeCell ref="A93:N93"/>
    <mergeCell ref="A95:N95"/>
    <mergeCell ref="A100:N100"/>
    <mergeCell ref="A106:N106"/>
    <mergeCell ref="A110:N110"/>
    <mergeCell ref="A115:N115"/>
    <mergeCell ref="A119:N119"/>
    <mergeCell ref="A131:N131"/>
    <mergeCell ref="A135:N135"/>
    <mergeCell ref="A197:N197"/>
    <mergeCell ref="A203:C203"/>
    <mergeCell ref="A146:N146"/>
    <mergeCell ref="A151:N151"/>
    <mergeCell ref="A162:N162"/>
    <mergeCell ref="A175:N175"/>
    <mergeCell ref="A180:N180"/>
    <mergeCell ref="A194:N19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КОСУЛЯ СИБ. (2)</vt:lpstr>
      <vt:lpstr>ЛОСЬ (2)</vt:lpstr>
      <vt:lpstr>Благородный олень</vt:lpstr>
      <vt:lpstr>КАБАРГА </vt:lpstr>
      <vt:lpstr>ДСО</vt:lpstr>
      <vt:lpstr>СОБОЛЬ (2)</vt:lpstr>
      <vt:lpstr>медведь (2)</vt:lpstr>
      <vt:lpstr>РЫСЬ (2)</vt:lpstr>
      <vt:lpstr>барсук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IvanovSS</dc:creator>
  <cp:lastModifiedBy>IvanovSS</cp:lastModifiedBy>
  <cp:lastPrinted>2025-04-18T01:36:08Z</cp:lastPrinted>
  <dcterms:created xsi:type="dcterms:W3CDTF">2024-04-15T06:06:56Z</dcterms:created>
  <dcterms:modified xsi:type="dcterms:W3CDTF">2025-04-28T05:37:27Z</dcterms:modified>
</cp:coreProperties>
</file>